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79523441-7390-41AE-84F4-6D06BDB06631}" xr6:coauthVersionLast="45" xr6:coauthVersionMax="45" xr10:uidLastSave="{00000000-0000-0000-0000-000000000000}"/>
  <bookViews>
    <workbookView xWindow="-103" yWindow="-103" windowWidth="16663" windowHeight="8863" tabRatio="847" activeTab="9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_">#REF!</definedName>
    <definedName name="\a">#REF!</definedName>
    <definedName name="\ADJ1">#REF!</definedName>
    <definedName name="\ADJ2">#REF!</definedName>
    <definedName name="\c">#REF!</definedName>
    <definedName name="\d">#REF!</definedName>
    <definedName name="\e">#REF!</definedName>
    <definedName name="\g">#REF!</definedName>
    <definedName name="\H">#REF!</definedName>
    <definedName name="\i">#REF!</definedName>
    <definedName name="\k">#REF!</definedName>
    <definedName name="\m">#REF!</definedName>
    <definedName name="\o">[1]STAT95!$AY$13</definedName>
    <definedName name="\p">#REF!</definedName>
    <definedName name="\q">#REF!</definedName>
    <definedName name="\R">#REF!</definedName>
    <definedName name="\S">#REF!</definedName>
    <definedName name="\t">#REF!</definedName>
    <definedName name="\w">#REF!</definedName>
    <definedName name="\x">#REF!</definedName>
    <definedName name="\y">#REF!</definedName>
    <definedName name="\z">#REF!</definedName>
    <definedName name="_______ACT1">[2]Hidden!#REF!</definedName>
    <definedName name="_______ACT2">[2]Hidden!#REF!</definedName>
    <definedName name="_______ACT3">[2]Hidden!#REF!</definedName>
    <definedName name="______ACT1">[2]Hidden!#REF!</definedName>
    <definedName name="______ACT2">[2]Hidden!#REF!</definedName>
    <definedName name="______ACT3">[2]Hidden!#REF!</definedName>
    <definedName name="_____ACT1">[2]Hidden!#REF!</definedName>
    <definedName name="_____ACT2">[2]Hidden!#REF!</definedName>
    <definedName name="_____ACT3">[2]Hidden!#REF!</definedName>
    <definedName name="____ACT1">[3]Hidden!#REF!</definedName>
    <definedName name="____ACT2">[3]Hidden!#REF!</definedName>
    <definedName name="____ACT3">[3]Hidden!#REF!</definedName>
    <definedName name="____ADJ1">#REF!</definedName>
    <definedName name="___ACT1">[2]Hidden!#REF!</definedName>
    <definedName name="___ACT2">[2]Hidden!#REF!</definedName>
    <definedName name="___ACT3">[2]Hidden!#REF!</definedName>
    <definedName name="___ADJ1">#REF!</definedName>
    <definedName name="___ADJ2">#REF!</definedName>
    <definedName name="__123Graph_ANHPDS" hidden="1">[1]STAT95!$AS$28:$BD$28</definedName>
    <definedName name="__123Graph_APADAYS" hidden="1">[1]STAT95!$AS$26:$BD$26</definedName>
    <definedName name="__123Graph_AVISITS" hidden="1">[1]STAT95!$AS$27:$BD$27</definedName>
    <definedName name="__123Graph_BNHPDS" hidden="1">[1]STAT95!$AS$32:$BD$32</definedName>
    <definedName name="__123Graph_BPADAYS" hidden="1">[1]STAT95!$AS$30:$BD$30</definedName>
    <definedName name="__123Graph_BVISITS" hidden="1">[1]STAT95!$AS$31:$BD$31</definedName>
    <definedName name="__123Graph_CNHPDS" hidden="1">[1]STAT95!$AS$36:$BD$36</definedName>
    <definedName name="__123Graph_CPADAYS" hidden="1">[1]STAT95!$AS$34:$BD$34</definedName>
    <definedName name="__123Graph_CVISITS" hidden="1">[1]STAT95!$AS$35:$BD$35</definedName>
    <definedName name="__123Graph_D" hidden="1">'[4]2009 Census'!#REF!</definedName>
    <definedName name="__123Graph_XNHPDS" hidden="1">[1]STAT95!$AS$25:$BD$25</definedName>
    <definedName name="__123Graph_XPADAYS" hidden="1">[1]STAT95!$AS$25:$BD$25</definedName>
    <definedName name="__123Graph_XVISITS" hidden="1">[1]STAT95!$AS$25:$BD$25</definedName>
    <definedName name="__ACT1">[2]Hidden!#REF!</definedName>
    <definedName name="__ACT2">[2]Hidden!#REF!</definedName>
    <definedName name="__ACT3">[2]Hidden!#REF!</definedName>
    <definedName name="__ADJ1">#REF!</definedName>
    <definedName name="__ADJ2">#REF!</definedName>
    <definedName name="_1H">[1]STAT95!#REF!</definedName>
    <definedName name="_6MOFTE">#REF!</definedName>
    <definedName name="_ACT1">[5]Hidden!#REF!</definedName>
    <definedName name="_ACT2">[5]Hidden!#REF!</definedName>
    <definedName name="_ACT3">[5]Hidden!#REF!</definedName>
    <definedName name="_ADJ1">#REF!</definedName>
    <definedName name="_ADJ2">#REF!</definedName>
    <definedName name="_AMT2">#REF!</definedName>
    <definedName name="_DIF1">#REF!</definedName>
    <definedName name="_DIF2">#REF!</definedName>
    <definedName name="_DIF3">#REF!</definedName>
    <definedName name="_DIF4">#REF!</definedName>
    <definedName name="_DIF5">#REF!</definedName>
    <definedName name="_DIF6">#REF!</definedName>
    <definedName name="_DTA1">#REF!</definedName>
    <definedName name="_DTA2">#REF!</definedName>
    <definedName name="_DTA3">#REF!</definedName>
    <definedName name="_DTA4">#REF!</definedName>
    <definedName name="_DTA5">#REF!</definedName>
    <definedName name="_DTA6">#REF!</definedName>
    <definedName name="_Fill" localSheetId="9" hidden="1">'Prior Year'!$DR$819:$DR$864</definedName>
    <definedName name="_Fill" hidden="1">data!$DR$921:$DR$966</definedName>
    <definedName name="_xlnm._FilterDatabase" hidden="1">#REF!</definedName>
    <definedName name="_FTE84">#REF!</definedName>
    <definedName name="_JE04">#REF!</definedName>
    <definedName name="_Key1" hidden="1">#REF!</definedName>
    <definedName name="_Key2" hidden="1">#REF!</definedName>
    <definedName name="_MTH1">#REF!</definedName>
    <definedName name="_Order1" hidden="1">255</definedName>
    <definedName name="_Order2" hidden="1">0</definedName>
    <definedName name="_Sort" hidden="1">#REF!</definedName>
    <definedName name="_WK2">#REF!</definedName>
    <definedName name="_WK3">#REF!</definedName>
    <definedName name="_WK4">#REF!</definedName>
    <definedName name="_WK5">#REF!</definedName>
    <definedName name="_WK6">#REF!</definedName>
    <definedName name="a">upload [6]je!$A$1:$E$41</definedName>
    <definedName name="A_R">#REF!</definedName>
    <definedName name="ACCDEPR">#REF!</definedName>
    <definedName name="ACCPRFT">#REF!</definedName>
    <definedName name="ACCRUED">#REF!</definedName>
    <definedName name="ACCT">[5]Hidden!#REF!</definedName>
    <definedName name="ACT_CUR">[5]Hidden!#REF!</definedName>
    <definedName name="ACT_YTD">[5]Hidden!#REF!</definedName>
    <definedName name="ADD">#REF!</definedName>
    <definedName name="ADJ_D419">#REF!</definedName>
    <definedName name="ADJ_D4S1">'[7]sub I IP'!#REF!</definedName>
    <definedName name="ADJ_D4SN">#REF!</definedName>
    <definedName name="ADJ_D519">#REF!</definedName>
    <definedName name="ADJ_D5S1">#REF!</definedName>
    <definedName name="ADJ_D5SN">#REF!</definedName>
    <definedName name="ADJ_E_3">#REF!</definedName>
    <definedName name="ADJ_E1S1">'[7]sub I IP'!#REF!</definedName>
    <definedName name="ADJ_E1S2">#REF!</definedName>
    <definedName name="ADJ_E1SN">#REF!</definedName>
    <definedName name="ADJ_E3SN">#REF!</definedName>
    <definedName name="ADJ_EBS1">#REF!</definedName>
    <definedName name="ADJ_EBSN">#REF!</definedName>
    <definedName name="ADJ_S319">#REF!</definedName>
    <definedName name="ADJ_S3S1">'[7]sub I IP'!#REF!</definedName>
    <definedName name="ADJB_CLR">#REF!</definedName>
    <definedName name="ADJS">#REF!</definedName>
    <definedName name="ADJS_CLR">#REF!</definedName>
    <definedName name="ADJSB">#REF!</definedName>
    <definedName name="Adjusted_CCR">'[8]Medicaid RCCs'!$A$11:$K$34</definedName>
    <definedName name="AIRCRAFT">#REF!</definedName>
    <definedName name="ALL">#REF!</definedName>
    <definedName name="AllLabel">[9]Formulas!$C$53</definedName>
    <definedName name="Ambulatory_Care_Clinics">#REF!</definedName>
    <definedName name="AMT_2">#REF!</definedName>
    <definedName name="AP">#REF!</definedName>
    <definedName name="APIC">#REF!</definedName>
    <definedName name="APR">#REF!</definedName>
    <definedName name="AR">#REF!</definedName>
    <definedName name="asdlfkj" hidden="1">{#N/A,#N/A,FALSE,"LOS West";#N/A,#N/A,FALSE,"LOS East";#N/A,#N/A,FALSE,"LOS Inc."}</definedName>
    <definedName name="ASSETS84">#REF!</definedName>
    <definedName name="AUG">#REF!</definedName>
    <definedName name="b">upload [6]je!$A$1:$E$41</definedName>
    <definedName name="BALANCE">#REF!</definedName>
    <definedName name="BalanceSheet">#REF!</definedName>
    <definedName name="bbbbb">'[10]IP Per Diems Calc'!#REF!</definedName>
    <definedName name="BICU_PD">'[10]IP Per Diems Calc'!#REF!</definedName>
    <definedName name="BO">[11]G703!$AI$10</definedName>
    <definedName name="BS">[12]Report!#REF!</definedName>
    <definedName name="BSHEET">#REF!</definedName>
    <definedName name="BUD_CUR">[5]Hidden!#REF!</definedName>
    <definedName name="BUD_YTD">[5]Hidden!#REF!</definedName>
    <definedName name="BUILDINGS">#REF!</definedName>
    <definedName name="Cardiovascular_Services">#REF!</definedName>
    <definedName name="CASH">#REF!</definedName>
    <definedName name="cc">#REF!</definedName>
    <definedName name="ccccc">#REF!</definedName>
    <definedName name="CCU_PD">'[10]IP Per Diems Calc'!#REF!</definedName>
    <definedName name="CF">[12]Report!#REF!</definedName>
    <definedName name="CHANGE84">#REF!</definedName>
    <definedName name="CHANGE84M">#REF!</definedName>
    <definedName name="Clinical_Resource_Management">#REF!</definedName>
    <definedName name="CO">[13]LISTS!$B$1:$B$10</definedName>
    <definedName name="COMMONSTOCK">#REF!</definedName>
    <definedName name="Community_Outreach">#REF!</definedName>
    <definedName name="Compare_Group_Override">'[14]Benchmark lookup &amp; Named Ranges'!$B$2:$B$5</definedName>
    <definedName name="Compare_Groups">'[14]Benchmark lookup &amp; Named Ranges'!$A$2:$A$16</definedName>
    <definedName name="Costcenter" localSheetId="9">'Prior Year'!#REF!</definedName>
    <definedName name="Costcenter">data!$A$732:$W$813</definedName>
    <definedName name="counter">#REF!</definedName>
    <definedName name="Crit_All_IncomeCodes_DB">#REF!</definedName>
    <definedName name="Crit_HrsFTEs_IncomeCodes_DB">#REF!</definedName>
    <definedName name="_xlnm.Criteria">#REF!</definedName>
    <definedName name="CritO">[15]Statistic!#REF!</definedName>
    <definedName name="Cross_Walk">#REF!</definedName>
    <definedName name="d" hidden="1">{#N/A,#N/A,FALSE,"ANES";#N/A,#N/A,FALSE,"DENT";#N/A,#N/A,FALSE,"DERM";#N/A,#N/A,FALSE,"EMER";#N/A,#N/A,FALSE,"FAM";#N/A,#N/A,FALSE,"MED";#N/A,#N/A,FALSE,"NEUR";#N/A,#N/A,FALSE,"NEUROSURG";#N/A,#N/A,FALSE,"OBGYN";#N/A,#N/A,FALSE,"OPTH";#N/A,#N/A,FALSE,"PATH";#N/A,#N/A,FALSE,"PEDS";#N/A,#N/A,FALSE,"PSYC";#N/A,#N/A,FALSE,"RADONC";#N/A,#N/A,FALSE,"RAD";#N/A,#N/A,FALSE,"REHAB";#N/A,#N/A,FALSE,"RESPTHSTC";#N/A,#N/A,FALSE,"TCU";#N/A,#N/A,FALSE,"SURG";#N/A,#N/A,FALSE,"OTHANC";#N/A,#N/A,FALSE,"CC";#N/A,#N/A,FALSE,"STC"}</definedName>
    <definedName name="DACTmp" hidden="1">{"add",#N/A,FALSE,"code"}</definedName>
    <definedName name="data" hidden="1">#REF!</definedName>
    <definedName name="_xlnm.Database">#REF!</definedName>
    <definedName name="DataRange">[16]Sheet5!$A$1:$R$415</definedName>
    <definedName name="DATE">#REF!</definedName>
    <definedName name="Date_Range">'[14]Productive Hours'!$E$1:$AK$1</definedName>
    <definedName name="Date1">#REF!</definedName>
    <definedName name="Date2">#REF!</definedName>
    <definedName name="Date3">#REF!</definedName>
    <definedName name="Date4">#REF!</definedName>
    <definedName name="Date5">#REF!</definedName>
    <definedName name="DAY">#REF!</definedName>
    <definedName name="DAYS1">#REF!</definedName>
    <definedName name="DAYS2">#REF!</definedName>
    <definedName name="DAYS3">#REF!</definedName>
    <definedName name="DEC">#REF!</definedName>
    <definedName name="DEFTAX">#REF!</definedName>
    <definedName name="DEFTAXPAY">#REF!</definedName>
    <definedName name="DELETE">[1]STAT95!$AI$95:$AI$100</definedName>
    <definedName name="DEPART">#REF!</definedName>
    <definedName name="Department_Series">'[14]Mapping Named Ranges'!$A$3:$A$35</definedName>
    <definedName name="DEPT">[5]Hidden!#REF!</definedName>
    <definedName name="des">[17]JournalEntry!$C$10</definedName>
    <definedName name="Dialysis_Services">#REF!</definedName>
    <definedName name="DIR">#REF!</definedName>
    <definedName name="DOCNAME">#REF!</definedName>
    <definedName name="DOCNUM">#REF!</definedName>
    <definedName name="Doctors">#REF!</definedName>
    <definedName name="Edit" localSheetId="9">'Prior Year'!$A$410:$E$477</definedName>
    <definedName name="Edit">data!$A$411:$E$478</definedName>
    <definedName name="Educational_Services">#REF!</definedName>
    <definedName name="eee">'[18]Mapping Named Ranges'!$A$3:$A$35</definedName>
    <definedName name="Emergency_Services">#REF!</definedName>
    <definedName name="End">#REF!</definedName>
    <definedName name="endrow">#REF!</definedName>
    <definedName name="ENTRY">#REF!</definedName>
    <definedName name="Environmental_Services">#REF!</definedName>
    <definedName name="Facility_Services">#REF!</definedName>
    <definedName name="FEB">#REF!</definedName>
    <definedName name="Fee">[11]G703!$V$10</definedName>
    <definedName name="filter" hidden="1">[19]RETIRED!#REF!</definedName>
    <definedName name="Fiscal_Services">#REF!</definedName>
    <definedName name="FoodandNutrition_Services">#REF!</definedName>
    <definedName name="FR">#REF!</definedName>
    <definedName name="FRI">#REF!</definedName>
    <definedName name="FTE">#REF!</definedName>
    <definedName name="FTE84M">#REF!</definedName>
    <definedName name="FTES">#REF!</definedName>
    <definedName name="FundBal">#REF!</definedName>
    <definedName name="Funds" localSheetId="9">'Prior Year'!#REF!</definedName>
    <definedName name="Funds">data!$A$728:$CF$730</definedName>
    <definedName name="g">Lawson - [20]Download!$A$1:$G$1</definedName>
    <definedName name="General_Facility">#REF!</definedName>
    <definedName name="GLPITRN">#REF!</definedName>
    <definedName name="HeaderRange">[16]Sheet5!$A$1:$R$1</definedName>
    <definedName name="Height">24</definedName>
    <definedName name="HELP">[1]STAT95!$AS$3</definedName>
    <definedName name="HIDE">[21]STAT95!#REF!</definedName>
    <definedName name="HIM">#REF!</definedName>
    <definedName name="hj" hidden="1">{#N/A,#N/A,FALSE,"LOS West";#N/A,#N/A,FALSE,"LOS East";#N/A,#N/A,FALSE,"LOS Inc."}</definedName>
    <definedName name="HOME">#REF!</definedName>
    <definedName name="Home_Care_Services">#REF!</definedName>
    <definedName name="Hospital" localSheetId="9">'Prior Year'!#REF!</definedName>
    <definedName name="Hospital">data!$A$724:$BR$726</definedName>
    <definedName name="Hospital_Administration">#REF!</definedName>
    <definedName name="HRS">#REF!</definedName>
    <definedName name="HTML_CodePage" hidden="1">1252</definedName>
    <definedName name="HTML_Control" hidden="1">{"'Sheet1'!$A$1:$M$69"}</definedName>
    <definedName name="HTML_Description" hidden="1">"Claudia Louvenia Hoover was the wife of Robert Winslow McDowell.  Although there is little information on him, there is alot of records on her side of the family."</definedName>
    <definedName name="HTML_Email" hidden="1">""</definedName>
    <definedName name="HTML_Header" hidden="1">"Sheet1"</definedName>
    <definedName name="HTML_LastUpdate" hidden="1">"12/31/98"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Documents\CLHoover.htm"</definedName>
    <definedName name="HTML_Title" hidden="1">"Claudia Louvenia Hoover's Ancestry"</definedName>
    <definedName name="Human_Resources">#REF!</definedName>
    <definedName name="I_P">#REF!</definedName>
    <definedName name="ICORP">#REF!</definedName>
    <definedName name="ICU_PD">'[10]IP Per Diems Calc'!#REF!</definedName>
    <definedName name="Imaging_Services">#REF!</definedName>
    <definedName name="INCOM84M">#REF!</definedName>
    <definedName name="INCOME">#REF!</definedName>
    <definedName name="INCOME84">#REF!</definedName>
    <definedName name="IncomeStmt">#REF!</definedName>
    <definedName name="INCSTATEMENT">#REF!</definedName>
    <definedName name="Information_Technology">#REF!</definedName>
    <definedName name="Initiative_Type">'[22]Drop-Down Lookups'!$A$5:$A$17</definedName>
    <definedName name="Inpatient_Nursing_Services">#REF!</definedName>
    <definedName name="INSERT">[1]STAT95!$AI$103:$AI$108</definedName>
    <definedName name="INSTATEMENT">#REF!</definedName>
    <definedName name="Instr_Home">#REF!</definedName>
    <definedName name="Instr_HomeCell">#REF!</definedName>
    <definedName name="INVENTORY">#REF!</definedName>
    <definedName name="INVESTMENTS">#REF!</definedName>
    <definedName name="IP_MCR_Cost_Cntrs">'[8]IP Rev Code to MCR Cost Cntrs'!$A:$AL</definedName>
    <definedName name="IP_PerDiem">'[8]IP Rev Code to MCR Cost Cntrs'!$A:$D</definedName>
    <definedName name="IP_Title">#REF!</definedName>
    <definedName name="IS">[12]Report!#REF!</definedName>
    <definedName name="IsAll">[9]Formulas!$C$4</definedName>
    <definedName name="ISBORDER">#REF!</definedName>
    <definedName name="IsNonSequential">[9]Formulas!$C$6</definedName>
    <definedName name="ISTMTTOP">#REF!</definedName>
    <definedName name="ITAXPAYABLE">#REF!</definedName>
    <definedName name="JAN">#REF!</definedName>
    <definedName name="JE_Description">[23]JournalEntry!$C$10</definedName>
    <definedName name="JE_MaxRows">[23]JournalEntry!$C$18</definedName>
    <definedName name="JEXX20">#REF!</definedName>
    <definedName name="JUL">#REF!</definedName>
    <definedName name="JUN">#REF!</definedName>
    <definedName name="Laboratory_Services">#REF!</definedName>
    <definedName name="LAND">#REF!</definedName>
    <definedName name="LEAD_SCHED">#REF!</definedName>
    <definedName name="LEADBORDER">#REF!</definedName>
    <definedName name="LEADSCH">#REF!</definedName>
    <definedName name="LIABIL84">#REF!</definedName>
    <definedName name="LINE">#REF!</definedName>
    <definedName name="lineno">#REF!</definedName>
    <definedName name="lkj" hidden="1">{#N/A,#N/A,FALSE,"LOS West";#N/A,#N/A,FALSE,"LOS East";#N/A,#N/A,FALSE,"LOS Inc."}</definedName>
    <definedName name="LTDBT_1YR">#REF!</definedName>
    <definedName name="LTDEBT">#REF!</definedName>
    <definedName name="MAC">#REF!</definedName>
    <definedName name="MACRO">#REF!</definedName>
    <definedName name="MACROS">#REF!</definedName>
    <definedName name="MAINTRES">#REF!</definedName>
    <definedName name="MAR">#REF!</definedName>
    <definedName name="master_def">'[24]NWNW Bud15detail byCommunity'!#REF!</definedName>
    <definedName name="Materials_Management_Services">#REF!</definedName>
    <definedName name="MAY">#REF!</definedName>
    <definedName name="mcr">#REF!</definedName>
    <definedName name="mcrx">#REF!</definedName>
    <definedName name="MEDHRS">#REF!</definedName>
    <definedName name="Medical_Staff_Office">#REF!</definedName>
    <definedName name="MENU">#REF!</definedName>
    <definedName name="MENUSTAT">#REF!</definedName>
    <definedName name="MENUSTATS">#REF!</definedName>
    <definedName name="MGMA2006">'[25]Calculator (SPECIAL)'!$AE$154:$AL$159</definedName>
    <definedName name="MO">#REF!</definedName>
    <definedName name="MON">#REF!</definedName>
    <definedName name="MOVE">#REF!</definedName>
    <definedName name="MTHPRT">#REF!</definedName>
    <definedName name="Neurodiagnostic_Services">#REF!</definedName>
    <definedName name="NICU_PD">'[10]IP Per Diems Calc'!#REF!</definedName>
    <definedName name="NoSeqLabel">[9]Formulas!$C$55</definedName>
    <definedName name="NOTESPAY">#REF!</definedName>
    <definedName name="NOV">#REF!</definedName>
    <definedName name="NREC">#REF!</definedName>
    <definedName name="Nursery_PD">'[10]IP Per Diems Calc'!#REF!</definedName>
    <definedName name="OCT">#REF!</definedName>
    <definedName name="ONE">#REF!</definedName>
    <definedName name="OP_MCR_Cost_Cntrs">'[8]OP Rev Code to MCR Cost Cntrs'!$A:$AL</definedName>
    <definedName name="Other_Clinical_Support_Services">#REF!</definedName>
    <definedName name="Other_Support_Services">#REF!</definedName>
    <definedName name="Outlier_Percs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1A">#REF!</definedName>
    <definedName name="Page1B">#REF!</definedName>
    <definedName name="Page1C">#REF!</definedName>
    <definedName name="Page1D">#REF!</definedName>
    <definedName name="PAGE2">#REF!</definedName>
    <definedName name="Page200">#REF!</definedName>
    <definedName name="Page200A">#REF!</definedName>
    <definedName name="Page200B">#REF!</definedName>
    <definedName name="Page200C">#REF!</definedName>
    <definedName name="Page201">#REF!</definedName>
    <definedName name="Page202">#REF!</definedName>
    <definedName name="Page203">#REF!</definedName>
    <definedName name="Page204">#REF!</definedName>
    <definedName name="Page205">#REF!</definedName>
    <definedName name="Page205A">#REF!</definedName>
    <definedName name="Page205B">#REF!</definedName>
    <definedName name="Page205C">#REF!</definedName>
    <definedName name="Page206">#REF!</definedName>
    <definedName name="Page207">#REF!</definedName>
    <definedName name="Page208">#REF!</definedName>
    <definedName name="Page209">#REF!</definedName>
    <definedName name="Page210">#REF!</definedName>
    <definedName name="Page211">#REF!</definedName>
    <definedName name="Page212">#REF!</definedName>
    <definedName name="Page213">#REF!</definedName>
    <definedName name="Page214">#REF!</definedName>
    <definedName name="Page215">#REF!</definedName>
    <definedName name="Page216">#REF!</definedName>
    <definedName name="page217">#REF!</definedName>
    <definedName name="Page218">#REF!</definedName>
    <definedName name="Page219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7A">#REF!</definedName>
    <definedName name="Page8">#REF!</definedName>
    <definedName name="Page9">#REF!</definedName>
    <definedName name="PAGES">#REF!</definedName>
    <definedName name="PAGESB">#REF!</definedName>
    <definedName name="Perc">#REF!</definedName>
    <definedName name="Pharmacy_Services">#REF!</definedName>
    <definedName name="PHSTATS">#REF!</definedName>
    <definedName name="PICU_PD">'[10]IP Per Diems Calc'!#REF!</definedName>
    <definedName name="PracticeName">#REF!</definedName>
    <definedName name="PREPAID">#REF!</definedName>
    <definedName name="PREPAIDS">#REF!</definedName>
    <definedName name="Primary_Care_Medical_Group">#REF!</definedName>
    <definedName name="PRINT">[1]STAT95!$AF$3:$AG$10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Area">'[26]Week 1 Report'!$A$1:$H$35</definedName>
    <definedName name="PRINT_AREA_MI">'[26]Week 1 Report'!$A$1:$H$35</definedName>
    <definedName name="Print_AREA_NI">#REF!</definedName>
    <definedName name="_xlnm.Print_Titles">[1]STAT95!$A$1:$IV$7</definedName>
    <definedName name="Print_Titles_MI">#REF!,#REF!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8">#REF!</definedName>
    <definedName name="PRINT9">#REF!</definedName>
    <definedName name="Pro_Fee_Component">'[10]A-8-2'!$E$1:$E$65536</definedName>
    <definedName name="Pro_Fee_Cost">'[10]A-8-2'!$B$1:$E$65536</definedName>
    <definedName name="PRTAXES">#REF!</definedName>
    <definedName name="PsychiatryAndPsychological_Services">#REF!</definedName>
    <definedName name="PurchSvc">#REF!</definedName>
    <definedName name="qqq">'[10]IP Per Diems Calc'!#REF!</definedName>
    <definedName name="qryIPMCareChgs">#REF!</definedName>
    <definedName name="qryOPMcareChgs">#REF!</definedName>
    <definedName name="qryReport03_PHHIP">#REF!</definedName>
    <definedName name="qryReport04_PHHOP">#REF!</definedName>
    <definedName name="qrytblBADDEBTA_SummaryByFC">#REF!</definedName>
    <definedName name="qrytblBADDEBTCbyFC_PT_Age">#REF!</definedName>
    <definedName name="R_EARNINGS">#REF!</definedName>
    <definedName name="Radiation_Therapy_Services">#REF!</definedName>
    <definedName name="RANGE">#REF!</definedName>
    <definedName name="Rate1">#REF!</definedName>
    <definedName name="Rate2">#REF!</definedName>
    <definedName name="Rate3">#REF!</definedName>
    <definedName name="Rate4">#REF!</definedName>
    <definedName name="Rate5">#REF!</definedName>
    <definedName name="Ratio">'[27]Provider Tax'!#REF!</definedName>
    <definedName name="RECURRENT">#REF!</definedName>
    <definedName name="Rehabilitation_Services">#REF!</definedName>
    <definedName name="REPORT">'[28]10300.0000'!#REF!</definedName>
    <definedName name="report2">#REF!</definedName>
    <definedName name="REPRIOR">#REF!</definedName>
    <definedName name="Respiratory_Care_Services">#REF!</definedName>
    <definedName name="REV">#REF!</definedName>
    <definedName name="Rev_Month">[23]Tables!$B$11:$B$23</definedName>
    <definedName name="Reverse_Month">[29]Tables!$B$10:$B$22</definedName>
    <definedName name="Routine_PD">'[10]IP Per Diems Calc'!#REF!</definedName>
    <definedName name="RUNGROUP">[13]LISTS!$A$2:$A$16</definedName>
    <definedName name="SA">#REF!</definedName>
    <definedName name="sara" hidden="1">[30]OP!#REF!</definedName>
    <definedName name="SAT">#REF!</definedName>
    <definedName name="SAVE">#REF!</definedName>
    <definedName name="ScenGrpList">OFFSET([31]Control!$AG$1,0,0,COUNTIF([31]Control!$AG$1:$AG$65536,"&gt;"""),1)</definedName>
    <definedName name="SEP">#REF!</definedName>
    <definedName name="SeqLabel">[9]Formulas!$C$54</definedName>
    <definedName name="sortcol">'[24]NWNW Bud15detail byCommunity'!#REF!</definedName>
    <definedName name="SortRange">[16]Sheet5!$A$2:$R$415</definedName>
    <definedName name="SOURCE_1">#REF!</definedName>
    <definedName name="STAN1">#REF!</definedName>
    <definedName name="STAN2">#REF!</definedName>
    <definedName name="Stats">[12]Report!#REF!</definedName>
    <definedName name="STATS1">#REF!</definedName>
    <definedName name="STATS84">#REF!</definedName>
    <definedName name="STATS84M">#REF!</definedName>
    <definedName name="Status">'[32]All Missing Stats Table 6-7-11'!$K$14:$K$18</definedName>
    <definedName name="Strategic_Planning_MarketingandCommunity_Relations">#REF!</definedName>
    <definedName name="SU">#REF!</definedName>
    <definedName name="subgroup" hidden="1">#REF!</definedName>
    <definedName name="Sum_KSheet1_1">'[33]FYE 2013'!$P$32,'[33]FYE 2013'!$O$94,'[33]FYE 2013'!$P$41:$P$42,'[33]FYE 2013'!$P$37:$P$38</definedName>
    <definedName name="Sum_KSheet1_2">'[33]FYE 2013'!$P$33,'[33]FYE 2013'!$P$39,'[33]FYE 2013'!$O$95</definedName>
    <definedName name="SUN">#REF!</definedName>
    <definedName name="Supplemental_filter">[34]Settings!$C$31</definedName>
    <definedName name="Support" localSheetId="9">'Prior Year'!#REF!</definedName>
    <definedName name="Support">data!$A$720:$CD$722</definedName>
    <definedName name="SUPPORTEQ">#REF!</definedName>
    <definedName name="Surgical_Services">#REF!</definedName>
    <definedName name="t">upload [6]je!$A$1:$E$1</definedName>
    <definedName name="tab">[17]Tables!$B$5:$B$6</definedName>
    <definedName name="tabe">[17]Tables!$K$5:$K$6</definedName>
    <definedName name="TABLE2">#REF!</definedName>
    <definedName name="TABLE3">#REF!</definedName>
    <definedName name="Tables_AutoReverse">[23]Tables!$E$5:$E$6</definedName>
    <definedName name="Tables_DescDefault">[23]Tables!$B$5:$B$6</definedName>
    <definedName name="Tables_JEType">[23]Tables!$H$5:$H$6</definedName>
    <definedName name="Tables_RecordMode">[23]Tables!$K$5:$K$6</definedName>
    <definedName name="TARGET_1">#REF!</definedName>
    <definedName name="Target_Selection">'[14]PeaceHealth Benchmarking'!$DB$9:$DB$81</definedName>
    <definedName name="TB">#REF!</definedName>
    <definedName name="TBALANCE">#REF!</definedName>
    <definedName name="TBBORDER">#REF!</definedName>
    <definedName name="TEMP">#REF!</definedName>
    <definedName name="Teri">[35]CHTDATA!$A$3:$IV$17</definedName>
    <definedName name="TH">#REF!</definedName>
    <definedName name="THU">#REF!</definedName>
    <definedName name="TitlePage">#REF!</definedName>
    <definedName name="Titles">[16]Sheet5!$A$1:$A$1</definedName>
    <definedName name="TOPBORDER">#REF!</definedName>
    <definedName name="TopSection">[16]Sheet5!$A$1:$R$1</definedName>
    <definedName name="TOPTB">#REF!</definedName>
    <definedName name="TOPTBBORDER">#REF!</definedName>
    <definedName name="TREASSTOCK">#REF!</definedName>
    <definedName name="TRIALBALANCE">#REF!</definedName>
    <definedName name="TU">#REF!</definedName>
    <definedName name="TUE">#REF!</definedName>
    <definedName name="TWO">#REF!</definedName>
    <definedName name="UMMC_Dept_Series">#REF!</definedName>
    <definedName name="VAR">#REF!</definedName>
    <definedName name="WE">#REF!</definedName>
    <definedName name="WED">#REF!</definedName>
    <definedName name="WELF1">#REF!</definedName>
    <definedName name="wert" hidden="1">{"Disc1",#N/A,FALSE,"FSA4_94";"Disc2",#N/A,FALSE,"FSA4_94";"AllowSum",#N/A,FALSE,"FSA4_94";"outlier",#N/A,FALSE,"FSA4_94"}</definedName>
    <definedName name="Width">2</definedName>
    <definedName name="WIP">#REF!</definedName>
    <definedName name="WKPRT">#REF!</definedName>
    <definedName name="Wks_C_pt1">'[8]C, Pt1'!$A:$K</definedName>
    <definedName name="WP_HHA">#REF!</definedName>
    <definedName name="WP_SNF_A">#REF!</definedName>
    <definedName name="WP_SNF_B">#REF!</definedName>
    <definedName name="WP_SUB_O">#REF!</definedName>
    <definedName name="WP_XIX_I">#REF!</definedName>
    <definedName name="WP_XIX_O">#REF!</definedName>
    <definedName name="wrn.ALL." hidden="1">{#N/A,#N/A,FALSE,"ANES";#N/A,#N/A,FALSE,"DENT";#N/A,#N/A,FALSE,"DERM";#N/A,#N/A,FALSE,"EMER";#N/A,#N/A,FALSE,"FAM";#N/A,#N/A,FALSE,"MED";#N/A,#N/A,FALSE,"NEUR";#N/A,#N/A,FALSE,"NEUROSURG";#N/A,#N/A,FALSE,"OBGYN";#N/A,#N/A,FALSE,"OPTH";#N/A,#N/A,FALSE,"PATH";#N/A,#N/A,FALSE,"PEDS";#N/A,#N/A,FALSE,"PSYC";#N/A,#N/A,FALSE,"RADONC";#N/A,#N/A,FALSE,"RAD";#N/A,#N/A,FALSE,"REHAB";#N/A,#N/A,FALSE,"RESPTHSTC";#N/A,#N/A,FALSE,"TCU";#N/A,#N/A,FALSE,"SURG";#N/A,#N/A,FALSE,"OTHANC";#N/A,#N/A,FALSE,"CC";#N/A,#N/A,FALSE,"STC"}</definedName>
    <definedName name="wrn.CASES._.AND._.MINUTES._.FY._.98." hidden="1">{#N/A,#N/A,TRUE,"98bud";#N/A,#N/A,TRUE,"Dentistry";#N/A,#N/A,TRUE,"obGyn";#N/A,#N/A,TRUE,"Ophtho";#N/A,#N/A,TRUE,"GenSurg";#N/A,#N/A,TRUE,"NeuroSurg";#N/A,#N/A,TRUE,"Transplant";#N/A,#N/A,TRUE,"Ortho";#N/A,#N/A,TRUE,"Otolar";#N/A,#N/A,TRUE,"PedSurg";#N/A,#N/A,TRUE,"Plastic";#N/A,#N/A,TRUE,"Thoracic";#N/A,#N/A,TRUE,"Urology";#N/A,#N/A,TRUE,"Vascular"}</definedName>
    <definedName name="wrn.DiscReports." hidden="1">{"Disc1",#N/A,FALSE,"FSA4_94";"Disc2",#N/A,FALSE,"FSA4_94";"AllowSum",#N/A,FALSE,"FSA4_94";"outlier",#N/A,FALSE,"FSA4_94"}</definedName>
    <definedName name="wrn.Financial._.Statements." hidden="1">{#N/A,#N/A,FALSE,"COVER";#N/A,#N/A,FALSE,"INDEX";#N/A,#N/A,FALSE,"Stat. High.";#N/A,#N/A,FALSE,"BS";#N/A,#N/A,FALSE,"PL";#N/A,#N/A,FALSE,"NA";#N/A,#N/A,FALSE,"CashflowYTD";#N/A,#N/A,FALSE,"Patient Stats";#N/A,#N/A,FALSE,"Payor Info";#N/A,#N/A,FALSE,"Payor1";#N/A,#N/A,FALSE,"Census"}</definedName>
    <definedName name="wrn.PHH._.FS." hidden="1">{"Balance Sheet",#N/A,FALSE,"PH_4_94";"Cash Flow",#N/A,FALSE,"PH_4_94";"Clinic IS",#N/A,FALSE,"PH_4_94";"Combined IS",#N/A,FALSE,"PH_4_94";"Cover",#N/A,FALSE,"PH_4_94";"Fund Balance",#N/A,FALSE,"PH_4_94";"Hosp IS",#N/A,FALSE,"PH_4_94";"MC WF Payables",#N/A,FALSE,"PH_4_94"}</definedName>
    <definedName name="wrn.rep1." hidden="1">{"add",#N/A,FALSE,"code"}</definedName>
    <definedName name="wrn.ST.._.LUKE._.HOSPITAL._.LOS." hidden="1">{#N/A,#N/A,FALSE,"LOS West";#N/A,#N/A,FALSE,"LOS East";#N/A,#N/A,FALSE,"LOS Inc."}</definedName>
    <definedName name="xtabin">[5]Hidden!#REF!</definedName>
    <definedName name="xx">'[10]IP Per Diems Calc'!#REF!</definedName>
    <definedName name="xxx">'[10]IP Per Diems Calc'!#REF!</definedName>
    <definedName name="xxxxx" hidden="1">{#N/A,#N/A,FALSE,"COVER";#N/A,#N/A,FALSE,"INDEX";#N/A,#N/A,FALSE,"Stat. High.";#N/A,#N/A,FALSE,"BS";#N/A,#N/A,FALSE,"PL";#N/A,#N/A,FALSE,"NA";#N/A,#N/A,FALSE,"CashflowYTD";#N/A,#N/A,FALSE,"Patient Stats";#N/A,#N/A,FALSE,"Payor Info";#N/A,#N/A,FALSE,"Payor1";#N/A,#N/A,FALSE,"Census"}</definedName>
    <definedName name="z">#REF!</definedName>
    <definedName name="zzz">'[10]IP Per Diems Calc'!#REF!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D612" i="10"/>
  <c r="E550" i="10"/>
  <c r="F550" i="10"/>
  <c r="H546" i="10"/>
  <c r="E546" i="10"/>
  <c r="F546" i="10"/>
  <c r="E545" i="10"/>
  <c r="F545" i="10"/>
  <c r="F544" i="10"/>
  <c r="E544" i="10"/>
  <c r="H544" i="10"/>
  <c r="E540" i="10"/>
  <c r="F540" i="10"/>
  <c r="F539" i="10"/>
  <c r="E539" i="10"/>
  <c r="H539" i="10"/>
  <c r="H538" i="10"/>
  <c r="E538" i="10"/>
  <c r="F538" i="10"/>
  <c r="H537" i="10"/>
  <c r="E537" i="10"/>
  <c r="F537" i="10"/>
  <c r="E536" i="10"/>
  <c r="F536" i="10"/>
  <c r="E535" i="10"/>
  <c r="H534" i="10"/>
  <c r="E534" i="10"/>
  <c r="F534" i="10"/>
  <c r="H533" i="10"/>
  <c r="E533" i="10"/>
  <c r="F533" i="10"/>
  <c r="E532" i="10"/>
  <c r="F531" i="10"/>
  <c r="E531" i="10"/>
  <c r="H531" i="10"/>
  <c r="H530" i="10"/>
  <c r="E530" i="10"/>
  <c r="F530" i="10"/>
  <c r="E529" i="10"/>
  <c r="F529" i="10"/>
  <c r="E528" i="10"/>
  <c r="H528" i="10"/>
  <c r="F527" i="10"/>
  <c r="E527" i="10"/>
  <c r="H527" i="10"/>
  <c r="E526" i="10"/>
  <c r="H525" i="10"/>
  <c r="E525" i="10"/>
  <c r="F525" i="10"/>
  <c r="E524" i="10"/>
  <c r="F523" i="10"/>
  <c r="E523" i="10"/>
  <c r="H523" i="10"/>
  <c r="H522" i="10"/>
  <c r="E522" i="10"/>
  <c r="F522" i="10"/>
  <c r="H520" i="10"/>
  <c r="E520" i="10"/>
  <c r="F520" i="10"/>
  <c r="H519" i="10"/>
  <c r="E519" i="10"/>
  <c r="F519" i="10"/>
  <c r="E518" i="10"/>
  <c r="F518" i="10"/>
  <c r="E517" i="10"/>
  <c r="E516" i="10"/>
  <c r="F516" i="10"/>
  <c r="H515" i="10"/>
  <c r="E515" i="10"/>
  <c r="F515" i="10"/>
  <c r="F514" i="10"/>
  <c r="E514" i="10"/>
  <c r="F513" i="10"/>
  <c r="F512" i="10"/>
  <c r="H512" i="10"/>
  <c r="H511" i="10"/>
  <c r="E511" i="10"/>
  <c r="F511" i="10"/>
  <c r="E510" i="10"/>
  <c r="H510" i="10"/>
  <c r="E509" i="10"/>
  <c r="H508" i="10"/>
  <c r="E508" i="10"/>
  <c r="F508" i="10"/>
  <c r="H507" i="10"/>
  <c r="E507" i="10"/>
  <c r="F507" i="10"/>
  <c r="E506" i="10"/>
  <c r="H506" i="10"/>
  <c r="E505" i="10"/>
  <c r="H505" i="10"/>
  <c r="H504" i="10"/>
  <c r="E504" i="10"/>
  <c r="F504" i="10"/>
  <c r="H503" i="10"/>
  <c r="E503" i="10"/>
  <c r="F503" i="10"/>
  <c r="E502" i="10"/>
  <c r="H502" i="10"/>
  <c r="E501" i="10"/>
  <c r="H501" i="10"/>
  <c r="H500" i="10"/>
  <c r="E500" i="10"/>
  <c r="F500" i="10"/>
  <c r="H499" i="10"/>
  <c r="E499" i="10"/>
  <c r="F499" i="10"/>
  <c r="E498" i="10"/>
  <c r="E497" i="10"/>
  <c r="H497" i="10"/>
  <c r="H496" i="10"/>
  <c r="E496" i="10"/>
  <c r="F496" i="10"/>
  <c r="G493" i="10"/>
  <c r="E493" i="10"/>
  <c r="C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D464" i="10"/>
  <c r="B464" i="10"/>
  <c r="C463" i="10"/>
  <c r="B463" i="10"/>
  <c r="C459" i="10"/>
  <c r="B459" i="10"/>
  <c r="C458" i="10"/>
  <c r="B458" i="10"/>
  <c r="B455" i="10"/>
  <c r="B454" i="10"/>
  <c r="B453" i="10"/>
  <c r="C448" i="10"/>
  <c r="C447" i="10"/>
  <c r="C446" i="10"/>
  <c r="C445" i="10"/>
  <c r="B445" i="10"/>
  <c r="C444" i="10"/>
  <c r="B441" i="10"/>
  <c r="C439" i="10"/>
  <c r="B439" i="10"/>
  <c r="C438" i="10"/>
  <c r="B438" i="10"/>
  <c r="B440" i="10" s="1"/>
  <c r="B437" i="10"/>
  <c r="B436" i="10"/>
  <c r="D435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C414" i="10"/>
  <c r="B414" i="10"/>
  <c r="A412" i="10"/>
  <c r="D390" i="10"/>
  <c r="D372" i="10"/>
  <c r="D367" i="10"/>
  <c r="D361" i="10"/>
  <c r="D329" i="10"/>
  <c r="D328" i="10"/>
  <c r="D319" i="10"/>
  <c r="D314" i="10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7" i="10" s="1"/>
  <c r="C478" i="10" s="1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D463" i="10" s="1"/>
  <c r="D465" i="10" s="1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E77" i="10"/>
  <c r="G612" i="10" s="1"/>
  <c r="CF76" i="10"/>
  <c r="CA52" i="10" s="1"/>
  <c r="CA67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D71" i="10"/>
  <c r="C575" i="10" s="1"/>
  <c r="CE70" i="10"/>
  <c r="CE69" i="10"/>
  <c r="C440" i="10" s="1"/>
  <c r="CE68" i="10"/>
  <c r="C434" i="10" s="1"/>
  <c r="CB67" i="10"/>
  <c r="BQ67" i="10"/>
  <c r="BL67" i="10"/>
  <c r="BA67" i="10"/>
  <c r="AV67" i="10"/>
  <c r="AK67" i="10"/>
  <c r="AF67" i="10"/>
  <c r="U67" i="10"/>
  <c r="P67" i="10"/>
  <c r="E67" i="10"/>
  <c r="CE66" i="10"/>
  <c r="C432" i="10" s="1"/>
  <c r="CE65" i="10"/>
  <c r="C431" i="10" s="1"/>
  <c r="CE64" i="10"/>
  <c r="F612" i="10" s="1"/>
  <c r="CE63" i="10"/>
  <c r="C429" i="10" s="1"/>
  <c r="BV62" i="10"/>
  <c r="BQ62" i="10"/>
  <c r="BQ71" i="10" s="1"/>
  <c r="BF62" i="10"/>
  <c r="BA62" i="10"/>
  <c r="BA71" i="10" s="1"/>
  <c r="AP62" i="10"/>
  <c r="AK62" i="10"/>
  <c r="AK71" i="10" s="1"/>
  <c r="Z62" i="10"/>
  <c r="U62" i="10"/>
  <c r="U71" i="10" s="1"/>
  <c r="J62" i="10"/>
  <c r="E62" i="10"/>
  <c r="E71" i="10" s="1"/>
  <c r="CE61" i="10"/>
  <c r="BY48" i="10" s="1"/>
  <c r="BY62" i="10" s="1"/>
  <c r="CE60" i="10"/>
  <c r="H612" i="10" s="1"/>
  <c r="B53" i="10"/>
  <c r="CC52" i="10"/>
  <c r="CC67" i="10" s="1"/>
  <c r="CB52" i="10"/>
  <c r="BY52" i="10"/>
  <c r="BY67" i="10" s="1"/>
  <c r="BX52" i="10"/>
  <c r="BX67" i="10" s="1"/>
  <c r="BW52" i="10"/>
  <c r="BW67" i="10" s="1"/>
  <c r="BT52" i="10"/>
  <c r="BT67" i="10" s="1"/>
  <c r="BS52" i="10"/>
  <c r="BS67" i="10" s="1"/>
  <c r="BQ52" i="10"/>
  <c r="BO52" i="10"/>
  <c r="BO67" i="10" s="1"/>
  <c r="BM52" i="10"/>
  <c r="BM67" i="10" s="1"/>
  <c r="BL52" i="10"/>
  <c r="BI52" i="10"/>
  <c r="BI67" i="10" s="1"/>
  <c r="BH52" i="10"/>
  <c r="BH67" i="10" s="1"/>
  <c r="BG52" i="10"/>
  <c r="BG67" i="10" s="1"/>
  <c r="BD52" i="10"/>
  <c r="BD67" i="10" s="1"/>
  <c r="BC52" i="10"/>
  <c r="BC67" i="10" s="1"/>
  <c r="BA52" i="10"/>
  <c r="AY52" i="10"/>
  <c r="AY67" i="10" s="1"/>
  <c r="AW52" i="10"/>
  <c r="AW67" i="10" s="1"/>
  <c r="AV52" i="10"/>
  <c r="AS52" i="10"/>
  <c r="AS67" i="10" s="1"/>
  <c r="AR52" i="10"/>
  <c r="AR67" i="10" s="1"/>
  <c r="AQ52" i="10"/>
  <c r="AQ67" i="10" s="1"/>
  <c r="AN52" i="10"/>
  <c r="AN67" i="10" s="1"/>
  <c r="AM52" i="10"/>
  <c r="AM67" i="10" s="1"/>
  <c r="AK52" i="10"/>
  <c r="AI52" i="10"/>
  <c r="AI67" i="10" s="1"/>
  <c r="AG52" i="10"/>
  <c r="AG67" i="10" s="1"/>
  <c r="AF52" i="10"/>
  <c r="AC52" i="10"/>
  <c r="AC67" i="10" s="1"/>
  <c r="AB52" i="10"/>
  <c r="AB67" i="10" s="1"/>
  <c r="AA52" i="10"/>
  <c r="AA67" i="10" s="1"/>
  <c r="X52" i="10"/>
  <c r="X67" i="10" s="1"/>
  <c r="W52" i="10"/>
  <c r="W67" i="10" s="1"/>
  <c r="U52" i="10"/>
  <c r="S52" i="10"/>
  <c r="S67" i="10" s="1"/>
  <c r="Q52" i="10"/>
  <c r="Q67" i="10" s="1"/>
  <c r="P52" i="10"/>
  <c r="M52" i="10"/>
  <c r="M67" i="10" s="1"/>
  <c r="L52" i="10"/>
  <c r="L67" i="10" s="1"/>
  <c r="K52" i="10"/>
  <c r="K67" i="10" s="1"/>
  <c r="H52" i="10"/>
  <c r="H67" i="10" s="1"/>
  <c r="G52" i="10"/>
  <c r="G67" i="10" s="1"/>
  <c r="E52" i="10"/>
  <c r="C52" i="10"/>
  <c r="CE51" i="10"/>
  <c r="B49" i="10"/>
  <c r="CC48" i="10"/>
  <c r="CC62" i="10" s="1"/>
  <c r="CC71" i="10" s="1"/>
  <c r="CA48" i="10"/>
  <c r="CA62" i="10" s="1"/>
  <c r="BZ48" i="10"/>
  <c r="BZ62" i="10" s="1"/>
  <c r="BW48" i="10"/>
  <c r="BW62" i="10" s="1"/>
  <c r="BW71" i="10" s="1"/>
  <c r="BV48" i="10"/>
  <c r="BU48" i="10"/>
  <c r="BU62" i="10" s="1"/>
  <c r="BR48" i="10"/>
  <c r="BR62" i="10" s="1"/>
  <c r="BQ48" i="10"/>
  <c r="BO48" i="10"/>
  <c r="BO62" i="10" s="1"/>
  <c r="BM48" i="10"/>
  <c r="BM62" i="10" s="1"/>
  <c r="BM71" i="10" s="1"/>
  <c r="BK48" i="10"/>
  <c r="BK62" i="10" s="1"/>
  <c r="BJ48" i="10"/>
  <c r="BJ62" i="10" s="1"/>
  <c r="BG48" i="10"/>
  <c r="BG62" i="10" s="1"/>
  <c r="BG71" i="10" s="1"/>
  <c r="BF48" i="10"/>
  <c r="BE48" i="10"/>
  <c r="BE62" i="10" s="1"/>
  <c r="BB48" i="10"/>
  <c r="BB62" i="10" s="1"/>
  <c r="BA48" i="10"/>
  <c r="AY48" i="10"/>
  <c r="AY62" i="10" s="1"/>
  <c r="AW48" i="10"/>
  <c r="AW62" i="10" s="1"/>
  <c r="AU48" i="10"/>
  <c r="AU62" i="10" s="1"/>
  <c r="AT48" i="10"/>
  <c r="AT62" i="10" s="1"/>
  <c r="AQ48" i="10"/>
  <c r="AQ62" i="10" s="1"/>
  <c r="AQ71" i="10" s="1"/>
  <c r="AP48" i="10"/>
  <c r="AO48" i="10"/>
  <c r="AO62" i="10" s="1"/>
  <c r="AL48" i="10"/>
  <c r="AL62" i="10" s="1"/>
  <c r="AK48" i="10"/>
  <c r="AI48" i="10"/>
  <c r="AI62" i="10" s="1"/>
  <c r="AI71" i="10" s="1"/>
  <c r="AG48" i="10"/>
  <c r="AG62" i="10" s="1"/>
  <c r="AG71" i="10" s="1"/>
  <c r="AE48" i="10"/>
  <c r="AE62" i="10" s="1"/>
  <c r="AD48" i="10"/>
  <c r="AD62" i="10" s="1"/>
  <c r="AA48" i="10"/>
  <c r="AA62" i="10" s="1"/>
  <c r="AA71" i="10" s="1"/>
  <c r="Z48" i="10"/>
  <c r="Y48" i="10"/>
  <c r="Y62" i="10" s="1"/>
  <c r="V48" i="10"/>
  <c r="V62" i="10" s="1"/>
  <c r="U48" i="10"/>
  <c r="S48" i="10"/>
  <c r="S62" i="10" s="1"/>
  <c r="S71" i="10" s="1"/>
  <c r="Q48" i="10"/>
  <c r="Q62" i="10" s="1"/>
  <c r="Q71" i="10" s="1"/>
  <c r="O48" i="10"/>
  <c r="O62" i="10" s="1"/>
  <c r="N48" i="10"/>
  <c r="N62" i="10" s="1"/>
  <c r="K48" i="10"/>
  <c r="K62" i="10" s="1"/>
  <c r="K71" i="10" s="1"/>
  <c r="J48" i="10"/>
  <c r="I48" i="10"/>
  <c r="I62" i="10" s="1"/>
  <c r="F48" i="10"/>
  <c r="F62" i="10" s="1"/>
  <c r="E48" i="10"/>
  <c r="C48" i="10"/>
  <c r="C62" i="10" s="1"/>
  <c r="CE47" i="10"/>
  <c r="C684" i="10" l="1"/>
  <c r="C512" i="10"/>
  <c r="G512" i="10" s="1"/>
  <c r="C692" i="10"/>
  <c r="C520" i="10"/>
  <c r="G520" i="10" s="1"/>
  <c r="C700" i="10"/>
  <c r="C528" i="10"/>
  <c r="G528" i="10" s="1"/>
  <c r="AW71" i="10"/>
  <c r="BE71" i="10"/>
  <c r="BY71" i="10"/>
  <c r="C676" i="10"/>
  <c r="C504" i="10"/>
  <c r="G504" i="10" s="1"/>
  <c r="C686" i="10"/>
  <c r="C514" i="10"/>
  <c r="G514" i="10" s="1"/>
  <c r="O71" i="10"/>
  <c r="C708" i="10"/>
  <c r="C536" i="10"/>
  <c r="G536" i="10" s="1"/>
  <c r="C638" i="10"/>
  <c r="C558" i="10"/>
  <c r="C670" i="10"/>
  <c r="C498" i="10"/>
  <c r="G498" i="10" s="1"/>
  <c r="C702" i="10"/>
  <c r="C530" i="10"/>
  <c r="G530" i="10" s="1"/>
  <c r="C623" i="10"/>
  <c r="C562" i="10"/>
  <c r="C698" i="10"/>
  <c r="C526" i="10"/>
  <c r="C546" i="10"/>
  <c r="G546" i="10" s="1"/>
  <c r="C630" i="10"/>
  <c r="C682" i="10"/>
  <c r="C510" i="10"/>
  <c r="G510" i="10" s="1"/>
  <c r="C574" i="10"/>
  <c r="C620" i="10"/>
  <c r="D438" i="10"/>
  <c r="F498" i="10"/>
  <c r="H498" i="10" s="1"/>
  <c r="F502" i="10"/>
  <c r="F506" i="10"/>
  <c r="F510" i="10"/>
  <c r="H517" i="10"/>
  <c r="F517" i="10"/>
  <c r="F535" i="10"/>
  <c r="G48" i="10"/>
  <c r="G62" i="10" s="1"/>
  <c r="G71" i="10" s="1"/>
  <c r="M48" i="10"/>
  <c r="M62" i="10" s="1"/>
  <c r="M71" i="10" s="1"/>
  <c r="R48" i="10"/>
  <c r="R62" i="10" s="1"/>
  <c r="R71" i="10" s="1"/>
  <c r="W48" i="10"/>
  <c r="W62" i="10" s="1"/>
  <c r="W71" i="10" s="1"/>
  <c r="AC48" i="10"/>
  <c r="AC62" i="10" s="1"/>
  <c r="AC71" i="10" s="1"/>
  <c r="AH48" i="10"/>
  <c r="AH62" i="10" s="1"/>
  <c r="AH71" i="10" s="1"/>
  <c r="AM48" i="10"/>
  <c r="AM62" i="10" s="1"/>
  <c r="AM71" i="10" s="1"/>
  <c r="AS48" i="10"/>
  <c r="AS62" i="10" s="1"/>
  <c r="AS71" i="10" s="1"/>
  <c r="AX48" i="10"/>
  <c r="AX62" i="10" s="1"/>
  <c r="BC48" i="10"/>
  <c r="BC62" i="10" s="1"/>
  <c r="BC71" i="10" s="1"/>
  <c r="BI48" i="10"/>
  <c r="BI62" i="10" s="1"/>
  <c r="BI71" i="10" s="1"/>
  <c r="BN48" i="10"/>
  <c r="BN62" i="10" s="1"/>
  <c r="BN71" i="10" s="1"/>
  <c r="BS48" i="10"/>
  <c r="BS62" i="10" s="1"/>
  <c r="BS71" i="10" s="1"/>
  <c r="D52" i="10"/>
  <c r="D67" i="10" s="1"/>
  <c r="I52" i="10"/>
  <c r="I67" i="10" s="1"/>
  <c r="I71" i="10" s="1"/>
  <c r="O52" i="10"/>
  <c r="O67" i="10" s="1"/>
  <c r="T52" i="10"/>
  <c r="T67" i="10" s="1"/>
  <c r="Y52" i="10"/>
  <c r="Y67" i="10" s="1"/>
  <c r="Y71" i="10" s="1"/>
  <c r="AE52" i="10"/>
  <c r="AE67" i="10" s="1"/>
  <c r="AE71" i="10" s="1"/>
  <c r="AJ52" i="10"/>
  <c r="AJ67" i="10" s="1"/>
  <c r="AO52" i="10"/>
  <c r="AO67" i="10" s="1"/>
  <c r="AO71" i="10" s="1"/>
  <c r="AU52" i="10"/>
  <c r="AU67" i="10" s="1"/>
  <c r="AZ52" i="10"/>
  <c r="AZ67" i="10" s="1"/>
  <c r="BE52" i="10"/>
  <c r="BE67" i="10" s="1"/>
  <c r="BK52" i="10"/>
  <c r="BK67" i="10" s="1"/>
  <c r="BP52" i="10"/>
  <c r="BP67" i="10" s="1"/>
  <c r="BU52" i="10"/>
  <c r="BU67" i="10" s="1"/>
  <c r="BU71" i="10" s="1"/>
  <c r="BZ52" i="10"/>
  <c r="BZ67" i="10" s="1"/>
  <c r="BZ71" i="10" s="1"/>
  <c r="BV52" i="10"/>
  <c r="BV67" i="10" s="1"/>
  <c r="BV71" i="10" s="1"/>
  <c r="BR52" i="10"/>
  <c r="BR67" i="10" s="1"/>
  <c r="BR71" i="10" s="1"/>
  <c r="BN52" i="10"/>
  <c r="BN67" i="10" s="1"/>
  <c r="BJ52" i="10"/>
  <c r="BJ67" i="10" s="1"/>
  <c r="BJ71" i="10" s="1"/>
  <c r="BF52" i="10"/>
  <c r="BF67" i="10" s="1"/>
  <c r="BF71" i="10" s="1"/>
  <c r="BB52" i="10"/>
  <c r="BB67" i="10" s="1"/>
  <c r="BB71" i="10" s="1"/>
  <c r="AX52" i="10"/>
  <c r="AX67" i="10" s="1"/>
  <c r="AT52" i="10"/>
  <c r="AT67" i="10" s="1"/>
  <c r="AT71" i="10" s="1"/>
  <c r="AP52" i="10"/>
  <c r="AP67" i="10" s="1"/>
  <c r="AP71" i="10" s="1"/>
  <c r="AL52" i="10"/>
  <c r="AL67" i="10" s="1"/>
  <c r="AL71" i="10" s="1"/>
  <c r="AH52" i="10"/>
  <c r="AH67" i="10" s="1"/>
  <c r="AD52" i="10"/>
  <c r="AD67" i="10" s="1"/>
  <c r="AD71" i="10" s="1"/>
  <c r="Z52" i="10"/>
  <c r="Z67" i="10" s="1"/>
  <c r="Z71" i="10" s="1"/>
  <c r="V52" i="10"/>
  <c r="V67" i="10" s="1"/>
  <c r="V71" i="10" s="1"/>
  <c r="R52" i="10"/>
  <c r="R67" i="10" s="1"/>
  <c r="N52" i="10"/>
  <c r="N67" i="10" s="1"/>
  <c r="N71" i="10" s="1"/>
  <c r="J52" i="10"/>
  <c r="J67" i="10" s="1"/>
  <c r="J71" i="10" s="1"/>
  <c r="F52" i="10"/>
  <c r="F67" i="10" s="1"/>
  <c r="F71" i="10" s="1"/>
  <c r="E204" i="10"/>
  <c r="C476" i="10" s="1"/>
  <c r="D368" i="10"/>
  <c r="D373" i="10" s="1"/>
  <c r="D391" i="10" s="1"/>
  <c r="D393" i="10" s="1"/>
  <c r="D396" i="10" s="1"/>
  <c r="B465" i="10"/>
  <c r="B476" i="10"/>
  <c r="C643" i="10"/>
  <c r="C568" i="10"/>
  <c r="C67" i="10"/>
  <c r="C71" i="10" s="1"/>
  <c r="AY71" i="10"/>
  <c r="BO71" i="10"/>
  <c r="CB48" i="10"/>
  <c r="CB62" i="10" s="1"/>
  <c r="CB71" i="10" s="1"/>
  <c r="B573" i="1" s="1"/>
  <c r="BX48" i="10"/>
  <c r="BX62" i="10" s="1"/>
  <c r="BX71" i="10" s="1"/>
  <c r="BT48" i="10"/>
  <c r="BT62" i="10" s="1"/>
  <c r="BT71" i="10" s="1"/>
  <c r="BP48" i="10"/>
  <c r="BP62" i="10" s="1"/>
  <c r="BP71" i="10" s="1"/>
  <c r="B561" i="1" s="1"/>
  <c r="BL48" i="10"/>
  <c r="BL62" i="10" s="1"/>
  <c r="BL71" i="10" s="1"/>
  <c r="B557" i="1" s="1"/>
  <c r="BH48" i="10"/>
  <c r="BH62" i="10" s="1"/>
  <c r="BH71" i="10" s="1"/>
  <c r="BD48" i="10"/>
  <c r="BD62" i="10" s="1"/>
  <c r="BD71" i="10" s="1"/>
  <c r="AZ48" i="10"/>
  <c r="AZ62" i="10" s="1"/>
  <c r="AZ71" i="10" s="1"/>
  <c r="B545" i="1" s="1"/>
  <c r="AV48" i="10"/>
  <c r="AV62" i="10" s="1"/>
  <c r="AV71" i="10" s="1"/>
  <c r="B541" i="1" s="1"/>
  <c r="AR48" i="10"/>
  <c r="AR62" i="10" s="1"/>
  <c r="AR71" i="10" s="1"/>
  <c r="AN48" i="10"/>
  <c r="AN62" i="10" s="1"/>
  <c r="AN71" i="10" s="1"/>
  <c r="AJ48" i="10"/>
  <c r="AJ62" i="10" s="1"/>
  <c r="AJ71" i="10" s="1"/>
  <c r="B529" i="1" s="1"/>
  <c r="AF48" i="10"/>
  <c r="AF62" i="10" s="1"/>
  <c r="AF71" i="10" s="1"/>
  <c r="B525" i="1" s="1"/>
  <c r="AB48" i="10"/>
  <c r="AB62" i="10" s="1"/>
  <c r="AB71" i="10" s="1"/>
  <c r="X48" i="10"/>
  <c r="X62" i="10" s="1"/>
  <c r="X71" i="10" s="1"/>
  <c r="T48" i="10"/>
  <c r="T62" i="10" s="1"/>
  <c r="T71" i="10" s="1"/>
  <c r="B513" i="1" s="1"/>
  <c r="P48" i="10"/>
  <c r="P62" i="10" s="1"/>
  <c r="P71" i="10" s="1"/>
  <c r="B509" i="1" s="1"/>
  <c r="L48" i="10"/>
  <c r="L62" i="10" s="1"/>
  <c r="L71" i="10" s="1"/>
  <c r="H48" i="10"/>
  <c r="H62" i="10" s="1"/>
  <c r="H71" i="10" s="1"/>
  <c r="D48" i="10"/>
  <c r="D62" i="10" s="1"/>
  <c r="D71" i="10" s="1"/>
  <c r="B497" i="1" s="1"/>
  <c r="C427" i="10"/>
  <c r="D330" i="10"/>
  <c r="D339" i="10" s="1"/>
  <c r="C482" i="10" s="1"/>
  <c r="C430" i="10"/>
  <c r="C552" i="10"/>
  <c r="C618" i="10"/>
  <c r="AU71" i="10"/>
  <c r="BK71" i="10"/>
  <c r="CA71" i="10"/>
  <c r="K612" i="10"/>
  <c r="C465" i="10"/>
  <c r="F497" i="10"/>
  <c r="F501" i="10"/>
  <c r="F505" i="10"/>
  <c r="F509" i="10"/>
  <c r="F521" i="10"/>
  <c r="D242" i="10"/>
  <c r="B448" i="10" s="1"/>
  <c r="CF77" i="10"/>
  <c r="F524" i="10"/>
  <c r="F526" i="10"/>
  <c r="F528" i="10"/>
  <c r="F532" i="10"/>
  <c r="H532" i="10"/>
  <c r="H536" i="10"/>
  <c r="H540" i="10"/>
  <c r="H545" i="10"/>
  <c r="B575" i="1"/>
  <c r="B574" i="1"/>
  <c r="B572" i="1"/>
  <c r="B570" i="1"/>
  <c r="B569" i="1"/>
  <c r="B568" i="1"/>
  <c r="B564" i="1"/>
  <c r="B562" i="1"/>
  <c r="B560" i="1"/>
  <c r="B559" i="1"/>
  <c r="B558" i="1"/>
  <c r="B554" i="1"/>
  <c r="B553" i="1"/>
  <c r="B552" i="1"/>
  <c r="B550" i="1"/>
  <c r="B548" i="1"/>
  <c r="B546" i="1"/>
  <c r="B544" i="1"/>
  <c r="B542" i="1"/>
  <c r="B540" i="1"/>
  <c r="B538" i="1"/>
  <c r="B537" i="1"/>
  <c r="B536" i="1"/>
  <c r="B532" i="1"/>
  <c r="B530" i="1"/>
  <c r="B528" i="1"/>
  <c r="B527" i="1"/>
  <c r="B526" i="1"/>
  <c r="B522" i="1"/>
  <c r="B521" i="1"/>
  <c r="B520" i="1"/>
  <c r="B516" i="1"/>
  <c r="B514" i="1"/>
  <c r="B512" i="1"/>
  <c r="B511" i="1"/>
  <c r="B510" i="1"/>
  <c r="B508" i="1"/>
  <c r="B506" i="1"/>
  <c r="B505" i="1"/>
  <c r="B504" i="1"/>
  <c r="B500" i="1"/>
  <c r="B498" i="1"/>
  <c r="F493" i="1"/>
  <c r="D493" i="1"/>
  <c r="B493" i="1"/>
  <c r="C679" i="10" l="1"/>
  <c r="C507" i="10"/>
  <c r="G507" i="10" s="1"/>
  <c r="B507" i="1"/>
  <c r="C711" i="10"/>
  <c r="C539" i="10"/>
  <c r="G539" i="10" s="1"/>
  <c r="B539" i="1"/>
  <c r="C555" i="10"/>
  <c r="C617" i="10"/>
  <c r="B555" i="1"/>
  <c r="C641" i="10"/>
  <c r="C566" i="10"/>
  <c r="B566" i="1"/>
  <c r="C696" i="10"/>
  <c r="C524" i="10"/>
  <c r="B524" i="1"/>
  <c r="C674" i="10"/>
  <c r="C502" i="10"/>
  <c r="G502" i="10" s="1"/>
  <c r="B502" i="1"/>
  <c r="C671" i="10"/>
  <c r="C499" i="10"/>
  <c r="G499" i="10" s="1"/>
  <c r="B499" i="1"/>
  <c r="C687" i="10"/>
  <c r="C515" i="10"/>
  <c r="G515" i="10" s="1"/>
  <c r="B515" i="1"/>
  <c r="C703" i="10"/>
  <c r="C531" i="10"/>
  <c r="G531" i="10" s="1"/>
  <c r="B531" i="1"/>
  <c r="C547" i="10"/>
  <c r="C632" i="10"/>
  <c r="B547" i="1"/>
  <c r="C563" i="10"/>
  <c r="C626" i="10"/>
  <c r="B563" i="1"/>
  <c r="C690" i="10"/>
  <c r="C518" i="10"/>
  <c r="B518" i="1"/>
  <c r="C695" i="10"/>
  <c r="C523" i="10"/>
  <c r="G523" i="10" s="1"/>
  <c r="B523" i="1"/>
  <c r="C646" i="10"/>
  <c r="C571" i="10"/>
  <c r="B571" i="1"/>
  <c r="C668" i="10"/>
  <c r="C496" i="10"/>
  <c r="G496" i="10" s="1"/>
  <c r="B496" i="1"/>
  <c r="C675" i="10"/>
  <c r="C503" i="10"/>
  <c r="G503" i="10" s="1"/>
  <c r="B503" i="1"/>
  <c r="C691" i="10"/>
  <c r="C519" i="10"/>
  <c r="G519" i="10" s="1"/>
  <c r="B519" i="1"/>
  <c r="C707" i="10"/>
  <c r="C535" i="10"/>
  <c r="B535" i="1"/>
  <c r="C551" i="10"/>
  <c r="C629" i="10"/>
  <c r="B551" i="1"/>
  <c r="C642" i="10"/>
  <c r="C567" i="10"/>
  <c r="B567" i="1"/>
  <c r="C706" i="10"/>
  <c r="C534" i="10"/>
  <c r="G534" i="10" s="1"/>
  <c r="B534" i="1"/>
  <c r="C635" i="10"/>
  <c r="C556" i="10"/>
  <c r="B556" i="1"/>
  <c r="C673" i="10"/>
  <c r="C501" i="10"/>
  <c r="G501" i="10" s="1"/>
  <c r="C689" i="10"/>
  <c r="C517" i="10"/>
  <c r="G517" i="10" s="1"/>
  <c r="C705" i="10"/>
  <c r="C533" i="10"/>
  <c r="G533" i="10" s="1"/>
  <c r="C549" i="10"/>
  <c r="C624" i="10"/>
  <c r="C565" i="10"/>
  <c r="C640" i="10"/>
  <c r="C625" i="10"/>
  <c r="C544" i="10"/>
  <c r="G544" i="10" s="1"/>
  <c r="CE48" i="10"/>
  <c r="C633" i="10"/>
  <c r="C548" i="10"/>
  <c r="C699" i="10"/>
  <c r="C527" i="10"/>
  <c r="G527" i="10" s="1"/>
  <c r="C678" i="10"/>
  <c r="C506" i="10"/>
  <c r="G506" i="10" s="1"/>
  <c r="B501" i="1"/>
  <c r="B517" i="1"/>
  <c r="B533" i="1"/>
  <c r="B549" i="1"/>
  <c r="B565" i="1"/>
  <c r="C647" i="10"/>
  <c r="C572" i="10"/>
  <c r="CE62" i="10"/>
  <c r="C677" i="10"/>
  <c r="C505" i="10"/>
  <c r="G505" i="10" s="1"/>
  <c r="C693" i="10"/>
  <c r="C521" i="10"/>
  <c r="C709" i="10"/>
  <c r="C537" i="10"/>
  <c r="G537" i="10" s="1"/>
  <c r="C553" i="10"/>
  <c r="C636" i="10"/>
  <c r="C644" i="10"/>
  <c r="C569" i="10"/>
  <c r="CE52" i="10"/>
  <c r="H514" i="10"/>
  <c r="C639" i="10"/>
  <c r="C564" i="10"/>
  <c r="AX71" i="10"/>
  <c r="C694" i="10"/>
  <c r="C522" i="10"/>
  <c r="G522" i="10" s="1"/>
  <c r="C672" i="10"/>
  <c r="C500" i="10"/>
  <c r="G500" i="10" s="1"/>
  <c r="C559" i="10"/>
  <c r="C619" i="10"/>
  <c r="C710" i="10"/>
  <c r="C538" i="10"/>
  <c r="G538" i="10" s="1"/>
  <c r="C688" i="10"/>
  <c r="C516" i="10"/>
  <c r="C680" i="10"/>
  <c r="C508" i="10"/>
  <c r="G508" i="10" s="1"/>
  <c r="C614" i="10"/>
  <c r="C550" i="10"/>
  <c r="C681" i="10"/>
  <c r="C509" i="10"/>
  <c r="C697" i="10"/>
  <c r="C525" i="10"/>
  <c r="G525" i="10" s="1"/>
  <c r="C713" i="10"/>
  <c r="C541" i="10"/>
  <c r="C557" i="10"/>
  <c r="C637" i="10"/>
  <c r="C573" i="10"/>
  <c r="C622" i="10"/>
  <c r="CE67" i="10"/>
  <c r="C433" i="10" s="1"/>
  <c r="C712" i="10"/>
  <c r="C540" i="10"/>
  <c r="G540" i="10" s="1"/>
  <c r="C669" i="10"/>
  <c r="C497" i="10"/>
  <c r="G497" i="10" s="1"/>
  <c r="C685" i="10"/>
  <c r="C513" i="10"/>
  <c r="C701" i="10"/>
  <c r="C529" i="10"/>
  <c r="C545" i="10"/>
  <c r="G545" i="10" s="1"/>
  <c r="C628" i="10"/>
  <c r="C561" i="10"/>
  <c r="C621" i="10"/>
  <c r="C627" i="10"/>
  <c r="C560" i="10"/>
  <c r="C634" i="10"/>
  <c r="C554" i="10"/>
  <c r="C704" i="10"/>
  <c r="C532" i="10"/>
  <c r="G532" i="10" s="1"/>
  <c r="C683" i="10"/>
  <c r="C511" i="10"/>
  <c r="G511" i="10" s="1"/>
  <c r="G526" i="10"/>
  <c r="H526" i="10" s="1"/>
  <c r="C645" i="10"/>
  <c r="C570" i="10"/>
  <c r="C631" i="10"/>
  <c r="C54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K814" i="10" s="1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E776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52" i="1"/>
  <c r="N755" i="1"/>
  <c r="N761" i="1"/>
  <c r="N762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29" i="1"/>
  <c r="C431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30" i="1"/>
  <c r="C86" i="8" s="1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G48" i="1"/>
  <c r="G62" i="1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E788" i="1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K816" i="1"/>
  <c r="C615" i="1"/>
  <c r="C48" i="1"/>
  <c r="C62" i="1" s="1"/>
  <c r="E734" i="1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E791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C141" i="8" l="1"/>
  <c r="C112" i="8"/>
  <c r="C33" i="8"/>
  <c r="B476" i="1"/>
  <c r="B445" i="1"/>
  <c r="D435" i="1"/>
  <c r="C464" i="1"/>
  <c r="N766" i="1"/>
  <c r="F8" i="6"/>
  <c r="C473" i="1"/>
  <c r="G10" i="4"/>
  <c r="H58" i="9"/>
  <c r="G34" i="3"/>
  <c r="E752" i="1"/>
  <c r="E790" i="1"/>
  <c r="C417" i="1"/>
  <c r="D13" i="7"/>
  <c r="E787" i="1"/>
  <c r="B10" i="4"/>
  <c r="E792" i="1"/>
  <c r="M816" i="1"/>
  <c r="N740" i="1"/>
  <c r="D815" i="1"/>
  <c r="N768" i="1"/>
  <c r="I372" i="9"/>
  <c r="N751" i="1"/>
  <c r="N757" i="1"/>
  <c r="G122" i="9"/>
  <c r="N765" i="1"/>
  <c r="N769" i="1"/>
  <c r="N737" i="1"/>
  <c r="F815" i="1"/>
  <c r="N747" i="1"/>
  <c r="E800" i="1"/>
  <c r="N753" i="1"/>
  <c r="N760" i="1"/>
  <c r="C218" i="9"/>
  <c r="N743" i="1"/>
  <c r="N758" i="1"/>
  <c r="F10" i="4"/>
  <c r="I380" i="9"/>
  <c r="G612" i="1"/>
  <c r="Q816" i="1"/>
  <c r="CF77" i="1"/>
  <c r="D186" i="9"/>
  <c r="I366" i="9"/>
  <c r="G816" i="1"/>
  <c r="C430" i="1"/>
  <c r="G12" i="9"/>
  <c r="E757" i="1"/>
  <c r="H236" i="9"/>
  <c r="E300" i="9"/>
  <c r="E108" i="9"/>
  <c r="E737" i="1"/>
  <c r="C236" i="9"/>
  <c r="E783" i="1"/>
  <c r="I172" i="9"/>
  <c r="E775" i="1"/>
  <c r="E807" i="1"/>
  <c r="F332" i="9"/>
  <c r="H300" i="9"/>
  <c r="E44" i="9"/>
  <c r="D268" i="9"/>
  <c r="E749" i="1"/>
  <c r="C12" i="9"/>
  <c r="I140" i="9"/>
  <c r="I300" i="9"/>
  <c r="C204" i="9"/>
  <c r="G550" i="10"/>
  <c r="H550" i="10" s="1"/>
  <c r="G516" i="10"/>
  <c r="H516" i="10"/>
  <c r="H529" i="10"/>
  <c r="G529" i="10"/>
  <c r="D615" i="10"/>
  <c r="G521" i="10"/>
  <c r="H521" i="10"/>
  <c r="C428" i="10"/>
  <c r="C441" i="10" s="1"/>
  <c r="CE71" i="10"/>
  <c r="G524" i="10"/>
  <c r="H524" i="10"/>
  <c r="G518" i="10"/>
  <c r="H518" i="10"/>
  <c r="F814" i="10"/>
  <c r="G509" i="10"/>
  <c r="H509" i="10"/>
  <c r="C543" i="10"/>
  <c r="C616" i="10"/>
  <c r="C715" i="10" s="1"/>
  <c r="B543" i="1"/>
  <c r="G535" i="10"/>
  <c r="H535" i="10"/>
  <c r="T814" i="10"/>
  <c r="H814" i="10"/>
  <c r="R814" i="10"/>
  <c r="P814" i="10"/>
  <c r="G513" i="10"/>
  <c r="H513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H52" i="1" s="1"/>
  <c r="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E756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BL730" i="1" l="1"/>
  <c r="C116" i="8"/>
  <c r="D367" i="1"/>
  <c r="C445" i="1"/>
  <c r="CE62" i="1"/>
  <c r="C428" i="1" s="1"/>
  <c r="D52" i="1"/>
  <c r="D67" i="1" s="1"/>
  <c r="D71" i="1" s="1"/>
  <c r="C497" i="1" s="1"/>
  <c r="G497" i="1" s="1"/>
  <c r="AA52" i="1"/>
  <c r="AA67" i="1" s="1"/>
  <c r="AA71" i="1" s="1"/>
  <c r="C692" i="1" s="1"/>
  <c r="BD52" i="1"/>
  <c r="BD67" i="1" s="1"/>
  <c r="BD71" i="1" s="1"/>
  <c r="C624" i="1" s="1"/>
  <c r="CB52" i="1"/>
  <c r="CB67" i="1" s="1"/>
  <c r="CB71" i="1" s="1"/>
  <c r="BM52" i="1"/>
  <c r="BM67" i="1" s="1"/>
  <c r="BM71" i="1" s="1"/>
  <c r="I277" i="9" s="1"/>
  <c r="BR52" i="1"/>
  <c r="BR67" i="1" s="1"/>
  <c r="BR71" i="1" s="1"/>
  <c r="C563" i="1" s="1"/>
  <c r="M52" i="1"/>
  <c r="M67" i="1" s="1"/>
  <c r="M71" i="1" s="1"/>
  <c r="F52" i="1"/>
  <c r="F67" i="1" s="1"/>
  <c r="F71" i="1" s="1"/>
  <c r="F21" i="9" s="1"/>
  <c r="G52" i="1"/>
  <c r="G67" i="1" s="1"/>
  <c r="G71" i="1" s="1"/>
  <c r="G21" i="9" s="1"/>
  <c r="BN52" i="1"/>
  <c r="BN67" i="1" s="1"/>
  <c r="BN71" i="1" s="1"/>
  <c r="C619" i="1" s="1"/>
  <c r="BQ52" i="1"/>
  <c r="BQ67" i="1" s="1"/>
  <c r="BQ71" i="1" s="1"/>
  <c r="F309" i="9" s="1"/>
  <c r="AX52" i="1"/>
  <c r="AX67" i="1" s="1"/>
  <c r="AX71" i="1" s="1"/>
  <c r="C616" i="1" s="1"/>
  <c r="BV52" i="1"/>
  <c r="BV67" i="1" s="1"/>
  <c r="BV71" i="1" s="1"/>
  <c r="C642" i="1" s="1"/>
  <c r="T52" i="1"/>
  <c r="T67" i="1" s="1"/>
  <c r="T71" i="1" s="1"/>
  <c r="AY52" i="1"/>
  <c r="AY67" i="1" s="1"/>
  <c r="AY71" i="1" s="1"/>
  <c r="I213" i="9" s="1"/>
  <c r="BF52" i="1"/>
  <c r="BF67" i="1" s="1"/>
  <c r="BF71" i="1" s="1"/>
  <c r="I245" i="9" s="1"/>
  <c r="BE52" i="1"/>
  <c r="BE67" i="1" s="1"/>
  <c r="BE71" i="1" s="1"/>
  <c r="C614" i="1" s="1"/>
  <c r="D615" i="1" s="1"/>
  <c r="D672" i="1" s="1"/>
  <c r="AK52" i="1"/>
  <c r="AK67" i="1" s="1"/>
  <c r="AK71" i="1" s="1"/>
  <c r="C530" i="1" s="1"/>
  <c r="G530" i="1" s="1"/>
  <c r="AW52" i="1"/>
  <c r="AW67" i="1" s="1"/>
  <c r="AW71" i="1" s="1"/>
  <c r="G213" i="9" s="1"/>
  <c r="BY52" i="1"/>
  <c r="BY67" i="1" s="1"/>
  <c r="BY71" i="1" s="1"/>
  <c r="C570" i="1" s="1"/>
  <c r="AM52" i="1"/>
  <c r="AM67" i="1" s="1"/>
  <c r="J770" i="1" s="1"/>
  <c r="H71" i="1"/>
  <c r="H21" i="9" s="1"/>
  <c r="BP52" i="1"/>
  <c r="BP67" i="1" s="1"/>
  <c r="H172" i="9"/>
  <c r="CE48" i="1"/>
  <c r="AN52" i="1"/>
  <c r="AN67" i="1" s="1"/>
  <c r="E177" i="9" s="1"/>
  <c r="J52" i="1"/>
  <c r="J67" i="1" s="1"/>
  <c r="J71" i="1" s="1"/>
  <c r="AG52" i="1"/>
  <c r="AG67" i="1" s="1"/>
  <c r="AG71" i="1" s="1"/>
  <c r="C526" i="1" s="1"/>
  <c r="G526" i="1" s="1"/>
  <c r="AH52" i="1"/>
  <c r="AH67" i="1" s="1"/>
  <c r="J765" i="1" s="1"/>
  <c r="BO52" i="1"/>
  <c r="BO67" i="1" s="1"/>
  <c r="BO71" i="1" s="1"/>
  <c r="D309" i="9" s="1"/>
  <c r="AF52" i="1"/>
  <c r="AF67" i="1" s="1"/>
  <c r="AF71" i="1" s="1"/>
  <c r="D149" i="9" s="1"/>
  <c r="BX52" i="1"/>
  <c r="BX67" i="1" s="1"/>
  <c r="BX71" i="1" s="1"/>
  <c r="C644" i="1" s="1"/>
  <c r="P52" i="1"/>
  <c r="P67" i="1" s="1"/>
  <c r="I49" i="9" s="1"/>
  <c r="BT52" i="1"/>
  <c r="BT67" i="1" s="1"/>
  <c r="BT71" i="1" s="1"/>
  <c r="I309" i="9" s="1"/>
  <c r="AJ52" i="1"/>
  <c r="AJ67" i="1" s="1"/>
  <c r="AJ71" i="1" s="1"/>
  <c r="C529" i="1" s="1"/>
  <c r="G529" i="1" s="1"/>
  <c r="AB52" i="1"/>
  <c r="AB67" i="1" s="1"/>
  <c r="J759" i="1" s="1"/>
  <c r="V52" i="1"/>
  <c r="V67" i="1" s="1"/>
  <c r="H81" i="9" s="1"/>
  <c r="E811" i="1"/>
  <c r="D108" i="9"/>
  <c r="F44" i="9"/>
  <c r="C716" i="10"/>
  <c r="M815" i="10"/>
  <c r="C648" i="10"/>
  <c r="M716" i="10" s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6" i="10"/>
  <c r="D683" i="10"/>
  <c r="D679" i="10"/>
  <c r="D675" i="10"/>
  <c r="D671" i="10"/>
  <c r="D644" i="10"/>
  <c r="D643" i="10"/>
  <c r="D705" i="10"/>
  <c r="D689" i="10"/>
  <c r="D684" i="10"/>
  <c r="D680" i="10"/>
  <c r="D676" i="10"/>
  <c r="D672" i="10"/>
  <c r="D668" i="10"/>
  <c r="D709" i="10"/>
  <c r="D693" i="10"/>
  <c r="D685" i="10"/>
  <c r="D681" i="10"/>
  <c r="D677" i="10"/>
  <c r="D673" i="10"/>
  <c r="D669" i="10"/>
  <c r="D697" i="10"/>
  <c r="D674" i="10"/>
  <c r="D629" i="10"/>
  <c r="D626" i="10"/>
  <c r="D623" i="10"/>
  <c r="D621" i="10"/>
  <c r="D619" i="10"/>
  <c r="D617" i="10"/>
  <c r="D713" i="10"/>
  <c r="D678" i="10"/>
  <c r="D646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82" i="10"/>
  <c r="D628" i="10"/>
  <c r="D622" i="10"/>
  <c r="D620" i="10"/>
  <c r="D618" i="10"/>
  <c r="D616" i="10"/>
  <c r="D642" i="10"/>
  <c r="D647" i="10"/>
  <c r="D641" i="10"/>
  <c r="D645" i="10"/>
  <c r="D670" i="10"/>
  <c r="D627" i="10"/>
  <c r="F76" i="9"/>
  <c r="E751" i="1"/>
  <c r="H17" i="9"/>
  <c r="J739" i="1"/>
  <c r="J806" i="10"/>
  <c r="J776" i="10"/>
  <c r="J755" i="10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C547" i="1" s="1"/>
  <c r="L52" i="1"/>
  <c r="L67" i="1" s="1"/>
  <c r="L71" i="1" s="1"/>
  <c r="C677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688" i="1" s="1"/>
  <c r="AS52" i="1"/>
  <c r="AS67" i="1" s="1"/>
  <c r="AS71" i="1" s="1"/>
  <c r="AQ52" i="1"/>
  <c r="AQ67" i="1" s="1"/>
  <c r="AQ71" i="1" s="1"/>
  <c r="AR52" i="1"/>
  <c r="AR67" i="1" s="1"/>
  <c r="AR71" i="1" s="1"/>
  <c r="C709" i="1" s="1"/>
  <c r="AZ52" i="1"/>
  <c r="AZ67" i="1" s="1"/>
  <c r="AZ71" i="1" s="1"/>
  <c r="C628" i="1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D213" i="9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508" i="1" s="1"/>
  <c r="G508" i="1" s="1"/>
  <c r="BW52" i="1"/>
  <c r="BW67" i="1" s="1"/>
  <c r="BW71" i="1" s="1"/>
  <c r="E341" i="9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I273" i="9"/>
  <c r="J796" i="1"/>
  <c r="D620" i="1"/>
  <c r="D669" i="1"/>
  <c r="D677" i="1"/>
  <c r="D640" i="1"/>
  <c r="D6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F528" i="1"/>
  <c r="H528" i="1"/>
  <c r="F520" i="1"/>
  <c r="H520" i="1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00" i="1"/>
  <c r="G500" i="1" s="1"/>
  <c r="C567" i="1"/>
  <c r="E782" i="10"/>
  <c r="E806" i="10"/>
  <c r="F516" i="1"/>
  <c r="J735" i="1"/>
  <c r="D17" i="9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448" i="1" l="1"/>
  <c r="D368" i="1"/>
  <c r="C119" i="8"/>
  <c r="C669" i="1"/>
  <c r="D689" i="1"/>
  <c r="D691" i="1"/>
  <c r="C558" i="1"/>
  <c r="D21" i="9"/>
  <c r="C638" i="1"/>
  <c r="D701" i="1"/>
  <c r="D673" i="1"/>
  <c r="D629" i="1"/>
  <c r="C626" i="1"/>
  <c r="C520" i="1"/>
  <c r="G520" i="1" s="1"/>
  <c r="G309" i="9"/>
  <c r="J768" i="1"/>
  <c r="D678" i="1"/>
  <c r="D621" i="1"/>
  <c r="D670" i="1"/>
  <c r="D638" i="1"/>
  <c r="D671" i="1"/>
  <c r="D712" i="1"/>
  <c r="D627" i="1"/>
  <c r="D703" i="1"/>
  <c r="D634" i="1"/>
  <c r="J758" i="1"/>
  <c r="G241" i="9"/>
  <c r="C309" i="9"/>
  <c r="C695" i="1"/>
  <c r="F113" i="9"/>
  <c r="J797" i="1"/>
  <c r="F117" i="9"/>
  <c r="G245" i="9"/>
  <c r="G53" i="9"/>
  <c r="C549" i="1"/>
  <c r="I364" i="9"/>
  <c r="E816" i="1"/>
  <c r="E815" i="1"/>
  <c r="J787" i="1"/>
  <c r="C539" i="1"/>
  <c r="G539" i="1" s="1"/>
  <c r="C541" i="1"/>
  <c r="J811" i="1"/>
  <c r="C551" i="1"/>
  <c r="H213" i="9"/>
  <c r="C622" i="1"/>
  <c r="C573" i="1"/>
  <c r="C369" i="9"/>
  <c r="C373" i="9"/>
  <c r="C711" i="1"/>
  <c r="F213" i="9"/>
  <c r="C679" i="1"/>
  <c r="C555" i="1"/>
  <c r="J801" i="1"/>
  <c r="C707" i="1"/>
  <c r="C305" i="9"/>
  <c r="C559" i="1"/>
  <c r="F81" i="9"/>
  <c r="G305" i="9"/>
  <c r="C680" i="1"/>
  <c r="I145" i="9"/>
  <c r="J751" i="1"/>
  <c r="C698" i="1"/>
  <c r="C506" i="1"/>
  <c r="G506" i="1" s="1"/>
  <c r="C678" i="1"/>
  <c r="J744" i="1"/>
  <c r="F305" i="9"/>
  <c r="H53" i="9"/>
  <c r="I85" i="9"/>
  <c r="F49" i="9"/>
  <c r="J800" i="1"/>
  <c r="J798" i="1"/>
  <c r="C623" i="1"/>
  <c r="C562" i="1"/>
  <c r="F17" i="9"/>
  <c r="C531" i="1"/>
  <c r="G531" i="1" s="1"/>
  <c r="J808" i="1"/>
  <c r="C501" i="1"/>
  <c r="G501" i="1" s="1"/>
  <c r="C543" i="1"/>
  <c r="C245" i="9"/>
  <c r="J747" i="1"/>
  <c r="C632" i="1"/>
  <c r="J781" i="1"/>
  <c r="C671" i="1"/>
  <c r="C643" i="1"/>
  <c r="G341" i="9"/>
  <c r="E245" i="9"/>
  <c r="J789" i="1"/>
  <c r="P71" i="1"/>
  <c r="I53" i="9" s="1"/>
  <c r="I149" i="9"/>
  <c r="C550" i="1"/>
  <c r="J805" i="1"/>
  <c r="D647" i="1"/>
  <c r="D713" i="1"/>
  <c r="D707" i="1"/>
  <c r="D685" i="1"/>
  <c r="D674" i="1"/>
  <c r="D684" i="1"/>
  <c r="D341" i="9"/>
  <c r="C672" i="1"/>
  <c r="D635" i="1"/>
  <c r="D698" i="1"/>
  <c r="D702" i="1"/>
  <c r="D690" i="1"/>
  <c r="D697" i="1"/>
  <c r="D642" i="1"/>
  <c r="C703" i="1"/>
  <c r="C645" i="1"/>
  <c r="C629" i="1"/>
  <c r="D177" i="9"/>
  <c r="G149" i="9"/>
  <c r="I241" i="9"/>
  <c r="D337" i="9"/>
  <c r="C627" i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687" i="1"/>
  <c r="G17" i="9"/>
  <c r="AM71" i="1"/>
  <c r="C704" i="1" s="1"/>
  <c r="H245" i="9"/>
  <c r="C499" i="1"/>
  <c r="G499" i="1" s="1"/>
  <c r="C560" i="1"/>
  <c r="D616" i="1"/>
  <c r="D694" i="1"/>
  <c r="D637" i="1"/>
  <c r="D636" i="1"/>
  <c r="D709" i="1"/>
  <c r="D716" i="1"/>
  <c r="D617" i="1"/>
  <c r="D632" i="1"/>
  <c r="J737" i="1"/>
  <c r="G337" i="9"/>
  <c r="H241" i="9"/>
  <c r="H209" i="9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J738" i="1"/>
  <c r="D305" i="9"/>
  <c r="C523" i="1"/>
  <c r="G523" i="1" s="1"/>
  <c r="C516" i="1"/>
  <c r="C701" i="1"/>
  <c r="C673" i="1"/>
  <c r="C697" i="1"/>
  <c r="C545" i="1"/>
  <c r="G545" i="1" s="1"/>
  <c r="H149" i="9"/>
  <c r="H145" i="9"/>
  <c r="C702" i="1"/>
  <c r="F53" i="9"/>
  <c r="C670" i="1"/>
  <c r="F337" i="9"/>
  <c r="C569" i="1"/>
  <c r="C535" i="1"/>
  <c r="G535" i="1" s="1"/>
  <c r="C625" i="1"/>
  <c r="J780" i="1"/>
  <c r="E21" i="9"/>
  <c r="C700" i="1"/>
  <c r="J782" i="1"/>
  <c r="C574" i="1"/>
  <c r="C525" i="1"/>
  <c r="G525" i="1" s="1"/>
  <c r="J807" i="1"/>
  <c r="J763" i="1"/>
  <c r="C542" i="1"/>
  <c r="C568" i="1"/>
  <c r="C544" i="1"/>
  <c r="G544" i="1" s="1"/>
  <c r="I209" i="9"/>
  <c r="D373" i="9"/>
  <c r="F277" i="9"/>
  <c r="G209" i="9"/>
  <c r="J767" i="1"/>
  <c r="D145" i="9"/>
  <c r="E149" i="9"/>
  <c r="C631" i="1"/>
  <c r="C536" i="1"/>
  <c r="G536" i="1" s="1"/>
  <c r="C708" i="1"/>
  <c r="D117" i="9"/>
  <c r="C690" i="1"/>
  <c r="C518" i="1"/>
  <c r="G518" i="1" s="1"/>
  <c r="C517" i="1"/>
  <c r="G517" i="1" s="1"/>
  <c r="C117" i="9"/>
  <c r="C689" i="1"/>
  <c r="C502" i="1"/>
  <c r="G502" i="1" s="1"/>
  <c r="C676" i="1"/>
  <c r="D53" i="9"/>
  <c r="C504" i="1"/>
  <c r="G504" i="1" s="1"/>
  <c r="F181" i="9"/>
  <c r="C534" i="1"/>
  <c r="G534" i="1" s="1"/>
  <c r="C706" i="1"/>
  <c r="I341" i="9"/>
  <c r="C511" i="1"/>
  <c r="G511" i="1" s="1"/>
  <c r="I181" i="9"/>
  <c r="G113" i="9"/>
  <c r="AB71" i="1"/>
  <c r="C519" i="1"/>
  <c r="G519" i="1" s="1"/>
  <c r="E117" i="9"/>
  <c r="H277" i="9"/>
  <c r="C557" i="1"/>
  <c r="C637" i="1"/>
  <c r="C554" i="1"/>
  <c r="E277" i="9"/>
  <c r="C634" i="1"/>
  <c r="C682" i="1"/>
  <c r="C85" i="9"/>
  <c r="C510" i="1"/>
  <c r="G510" i="1" s="1"/>
  <c r="C710" i="1"/>
  <c r="C213" i="9"/>
  <c r="C538" i="1"/>
  <c r="G538" i="1" s="1"/>
  <c r="C639" i="1"/>
  <c r="H309" i="9"/>
  <c r="C564" i="1"/>
  <c r="G85" i="9"/>
  <c r="C686" i="1"/>
  <c r="C514" i="1"/>
  <c r="G514" i="1" s="1"/>
  <c r="C572" i="1"/>
  <c r="C537" i="1"/>
  <c r="G537" i="1" s="1"/>
  <c r="C675" i="1"/>
  <c r="C53" i="9"/>
  <c r="C503" i="1"/>
  <c r="G503" i="1" s="1"/>
  <c r="C553" i="1"/>
  <c r="C524" i="1"/>
  <c r="C696" i="1"/>
  <c r="C149" i="9"/>
  <c r="I21" i="9"/>
  <c r="C277" i="9"/>
  <c r="C552" i="1"/>
  <c r="C618" i="1"/>
  <c r="C546" i="1"/>
  <c r="G546" i="1" s="1"/>
  <c r="D245" i="9"/>
  <c r="C630" i="1"/>
  <c r="C540" i="1"/>
  <c r="G540" i="1" s="1"/>
  <c r="E213" i="9"/>
  <c r="C712" i="1"/>
  <c r="C505" i="1"/>
  <c r="G505" i="1" s="1"/>
  <c r="E53" i="9"/>
  <c r="J771" i="1"/>
  <c r="AN71" i="1"/>
  <c r="C640" i="1"/>
  <c r="C565" i="1"/>
  <c r="J799" i="1"/>
  <c r="E305" i="9"/>
  <c r="BP71" i="1"/>
  <c r="C641" i="1"/>
  <c r="C341" i="9"/>
  <c r="C566" i="1"/>
  <c r="C683" i="1"/>
  <c r="F341" i="9"/>
  <c r="J753" i="1"/>
  <c r="V71" i="1"/>
  <c r="F145" i="9"/>
  <c r="AH71" i="1"/>
  <c r="D277" i="9"/>
  <c r="H181" i="9"/>
  <c r="H117" i="9"/>
  <c r="C694" i="1"/>
  <c r="J764" i="1"/>
  <c r="E145" i="9"/>
  <c r="C49" i="9"/>
  <c r="J741" i="1"/>
  <c r="J803" i="1"/>
  <c r="I305" i="9"/>
  <c r="H498" i="1"/>
  <c r="E612" i="10"/>
  <c r="D715" i="10"/>
  <c r="E623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H510" i="1"/>
  <c r="F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120" i="8" l="1"/>
  <c r="D373" i="1"/>
  <c r="C509" i="1"/>
  <c r="G509" i="1" s="1"/>
  <c r="H509" i="1" s="1"/>
  <c r="C681" i="1"/>
  <c r="D181" i="9"/>
  <c r="C532" i="1"/>
  <c r="G532" i="1" s="1"/>
  <c r="H518" i="1"/>
  <c r="D715" i="1"/>
  <c r="H514" i="1"/>
  <c r="G550" i="1"/>
  <c r="H550" i="1" s="1"/>
  <c r="G516" i="1"/>
  <c r="H516" i="1" s="1"/>
  <c r="C515" i="1"/>
  <c r="G515" i="1" s="1"/>
  <c r="H85" i="9"/>
  <c r="C687" i="1"/>
  <c r="C705" i="1"/>
  <c r="E181" i="9"/>
  <c r="C533" i="1"/>
  <c r="G533" i="1" s="1"/>
  <c r="G524" i="1"/>
  <c r="H524" i="1" s="1"/>
  <c r="C521" i="1"/>
  <c r="G521" i="1" s="1"/>
  <c r="G117" i="9"/>
  <c r="C693" i="1"/>
  <c r="C668" i="1"/>
  <c r="C21" i="9"/>
  <c r="C496" i="1"/>
  <c r="G496" i="1" s="1"/>
  <c r="C699" i="1"/>
  <c r="C527" i="1"/>
  <c r="G527" i="1" s="1"/>
  <c r="F149" i="9"/>
  <c r="C561" i="1"/>
  <c r="C621" i="1"/>
  <c r="C648" i="1" s="1"/>
  <c r="M716" i="1" s="1"/>
  <c r="Y816" i="1" s="1"/>
  <c r="E309" i="9"/>
  <c r="H513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4" i="10"/>
  <c r="E680" i="10"/>
  <c r="E676" i="10"/>
  <c r="E672" i="10"/>
  <c r="E668" i="10"/>
  <c r="E702" i="10"/>
  <c r="E685" i="10"/>
  <c r="E681" i="10"/>
  <c r="E677" i="10"/>
  <c r="E673" i="10"/>
  <c r="E669" i="10"/>
  <c r="E706" i="10"/>
  <c r="E690" i="10"/>
  <c r="E682" i="10"/>
  <c r="E678" i="10"/>
  <c r="E674" i="10"/>
  <c r="E670" i="10"/>
  <c r="E647" i="10"/>
  <c r="E646" i="10"/>
  <c r="E645" i="10"/>
  <c r="E686" i="10"/>
  <c r="E67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75" i="10"/>
  <c r="E644" i="10"/>
  <c r="E628" i="10"/>
  <c r="E694" i="10"/>
  <c r="E679" i="10"/>
  <c r="E642" i="10"/>
  <c r="E641" i="10"/>
  <c r="E627" i="10"/>
  <c r="E710" i="10"/>
  <c r="E629" i="10"/>
  <c r="E626" i="10"/>
  <c r="E683" i="10"/>
  <c r="E643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126" i="8" l="1"/>
  <c r="D391" i="1"/>
  <c r="H521" i="1"/>
  <c r="E612" i="1"/>
  <c r="C715" i="1"/>
  <c r="E623" i="1"/>
  <c r="I373" i="9"/>
  <c r="C716" i="1"/>
  <c r="E715" i="10"/>
  <c r="F624" i="10"/>
  <c r="C433" i="1"/>
  <c r="C441" i="1" s="1"/>
  <c r="J816" i="1"/>
  <c r="I369" i="9"/>
  <c r="J815" i="10"/>
  <c r="C142" i="8" l="1"/>
  <c r="D393" i="1"/>
  <c r="E690" i="1"/>
  <c r="E706" i="1"/>
  <c r="E688" i="1"/>
  <c r="E629" i="1"/>
  <c r="E698" i="1"/>
  <c r="E642" i="1"/>
  <c r="E637" i="1"/>
  <c r="E713" i="1"/>
  <c r="E670" i="1"/>
  <c r="E647" i="1"/>
  <c r="E712" i="1"/>
  <c r="E685" i="1"/>
  <c r="E643" i="1"/>
  <c r="E705" i="1"/>
  <c r="E641" i="1"/>
  <c r="E630" i="1"/>
  <c r="E668" i="1"/>
  <c r="E633" i="1"/>
  <c r="E646" i="1"/>
  <c r="E639" i="1"/>
  <c r="E676" i="1"/>
  <c r="E672" i="1"/>
  <c r="E674" i="1"/>
  <c r="E704" i="1"/>
  <c r="E694" i="1"/>
  <c r="E693" i="1"/>
  <c r="E627" i="1"/>
  <c r="E644" i="1"/>
  <c r="E677" i="1"/>
  <c r="E679" i="1"/>
  <c r="E669" i="1"/>
  <c r="E682" i="1"/>
  <c r="E703" i="1"/>
  <c r="E709" i="1"/>
  <c r="E624" i="1"/>
  <c r="E708" i="1"/>
  <c r="E689" i="1"/>
  <c r="E691" i="1"/>
  <c r="E638" i="1"/>
  <c r="E716" i="1"/>
  <c r="E701" i="1"/>
  <c r="E692" i="1"/>
  <c r="E684" i="1"/>
  <c r="E699" i="1"/>
  <c r="E645" i="1"/>
  <c r="E636" i="1"/>
  <c r="E628" i="1"/>
  <c r="E635" i="1"/>
  <c r="E711" i="1"/>
  <c r="E632" i="1"/>
  <c r="E683" i="1"/>
  <c r="E680" i="1"/>
  <c r="E707" i="1"/>
  <c r="E626" i="1"/>
  <c r="E678" i="1"/>
  <c r="E700" i="1"/>
  <c r="E702" i="1"/>
  <c r="E681" i="1"/>
  <c r="E634" i="1"/>
  <c r="E673" i="1"/>
  <c r="E696" i="1"/>
  <c r="E686" i="1"/>
  <c r="E671" i="1"/>
  <c r="E695" i="1"/>
  <c r="E640" i="1"/>
  <c r="E697" i="1"/>
  <c r="E675" i="1"/>
  <c r="E631" i="1"/>
  <c r="E687" i="1"/>
  <c r="E625" i="1"/>
  <c r="E710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1" i="10"/>
  <c r="F677" i="10"/>
  <c r="F673" i="10"/>
  <c r="F669" i="10"/>
  <c r="F716" i="10"/>
  <c r="F699" i="10"/>
  <c r="F682" i="10"/>
  <c r="F678" i="10"/>
  <c r="F674" i="10"/>
  <c r="F670" i="10"/>
  <c r="F647" i="10"/>
  <c r="F646" i="10"/>
  <c r="F645" i="10"/>
  <c r="F703" i="10"/>
  <c r="F687" i="10"/>
  <c r="F683" i="10"/>
  <c r="F679" i="10"/>
  <c r="F675" i="10"/>
  <c r="F671" i="10"/>
  <c r="F644" i="10"/>
  <c r="F643" i="10"/>
  <c r="F642" i="10"/>
  <c r="F641" i="10"/>
  <c r="F691" i="10"/>
  <c r="F684" i="10"/>
  <c r="F668" i="10"/>
  <c r="F628" i="10"/>
  <c r="F707" i="10"/>
  <c r="F672" i="10"/>
  <c r="F627" i="10"/>
  <c r="F676" i="10"/>
  <c r="F629" i="10"/>
  <c r="F626" i="10"/>
  <c r="F680" i="10"/>
  <c r="F639" i="10"/>
  <c r="F637" i="10"/>
  <c r="F635" i="10"/>
  <c r="F633" i="10"/>
  <c r="F631" i="10"/>
  <c r="F625" i="10"/>
  <c r="F640" i="10"/>
  <c r="F638" i="10"/>
  <c r="F636" i="10"/>
  <c r="F634" i="10"/>
  <c r="F632" i="10"/>
  <c r="F630" i="10"/>
  <c r="C146" i="8" l="1"/>
  <c r="D396" i="1"/>
  <c r="C151" i="8" s="1"/>
  <c r="F624" i="1"/>
  <c r="E715" i="1"/>
  <c r="F715" i="10"/>
  <c r="G625" i="10"/>
  <c r="F631" i="1" l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F675" i="1"/>
  <c r="F676" i="1"/>
  <c r="F674" i="1"/>
  <c r="F683" i="1"/>
  <c r="F681" i="1"/>
  <c r="F707" i="1"/>
  <c r="F671" i="1"/>
  <c r="F688" i="1"/>
  <c r="F708" i="1"/>
  <c r="F679" i="1"/>
  <c r="F682" i="1"/>
  <c r="F630" i="1"/>
  <c r="F692" i="1"/>
  <c r="F712" i="1"/>
  <c r="F701" i="1"/>
  <c r="F633" i="1"/>
  <c r="F686" i="1"/>
  <c r="F690" i="1"/>
  <c r="F698" i="1"/>
  <c r="F647" i="1"/>
  <c r="F702" i="1"/>
  <c r="F669" i="1"/>
  <c r="F699" i="1"/>
  <c r="F711" i="1"/>
  <c r="F704" i="1"/>
  <c r="F700" i="1"/>
  <c r="F713" i="1"/>
  <c r="F625" i="1"/>
  <c r="F680" i="1"/>
  <c r="F632" i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89" i="1"/>
  <c r="F634" i="1"/>
  <c r="F627" i="1"/>
  <c r="F709" i="1"/>
  <c r="F643" i="1"/>
  <c r="F703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2" i="10"/>
  <c r="G678" i="10"/>
  <c r="G674" i="10"/>
  <c r="G670" i="10"/>
  <c r="G647" i="10"/>
  <c r="G646" i="10"/>
  <c r="G645" i="10"/>
  <c r="G712" i="10"/>
  <c r="G696" i="10"/>
  <c r="G683" i="10"/>
  <c r="G679" i="10"/>
  <c r="G675" i="10"/>
  <c r="G671" i="10"/>
  <c r="G644" i="10"/>
  <c r="G643" i="10"/>
  <c r="G642" i="10"/>
  <c r="G641" i="10"/>
  <c r="G700" i="10"/>
  <c r="G684" i="10"/>
  <c r="G680" i="10"/>
  <c r="G676" i="10"/>
  <c r="G672" i="10"/>
  <c r="G668" i="10"/>
  <c r="G681" i="10"/>
  <c r="G627" i="10"/>
  <c r="G669" i="10"/>
  <c r="G629" i="10"/>
  <c r="G626" i="10"/>
  <c r="G688" i="10"/>
  <c r="G673" i="10"/>
  <c r="G640" i="10"/>
  <c r="G639" i="10"/>
  <c r="G638" i="10"/>
  <c r="G637" i="10"/>
  <c r="G636" i="10"/>
  <c r="G635" i="10"/>
  <c r="G634" i="10"/>
  <c r="G633" i="10"/>
  <c r="G632" i="10"/>
  <c r="G631" i="10"/>
  <c r="G630" i="10"/>
  <c r="G704" i="10"/>
  <c r="G628" i="10"/>
  <c r="H628" i="10" s="1"/>
  <c r="G677" i="10"/>
  <c r="F715" i="1" l="1"/>
  <c r="G625" i="1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644" i="10"/>
  <c r="H643" i="10"/>
  <c r="H709" i="10"/>
  <c r="H693" i="10"/>
  <c r="H684" i="10"/>
  <c r="H680" i="10"/>
  <c r="H676" i="10"/>
  <c r="H672" i="10"/>
  <c r="H668" i="10"/>
  <c r="H713" i="10"/>
  <c r="H697" i="10"/>
  <c r="H686" i="10"/>
  <c r="H681" i="10"/>
  <c r="H677" i="10"/>
  <c r="H673" i="10"/>
  <c r="H669" i="10"/>
  <c r="H678" i="10"/>
  <c r="H646" i="10"/>
  <c r="H629" i="10"/>
  <c r="H701" i="10"/>
  <c r="H685" i="10"/>
  <c r="H682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0" i="10"/>
  <c r="H647" i="10"/>
  <c r="H645" i="10"/>
  <c r="H674" i="10"/>
  <c r="G715" i="10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696" i="1"/>
  <c r="G705" i="1"/>
  <c r="G671" i="1"/>
  <c r="G697" i="1"/>
  <c r="G699" i="1"/>
  <c r="G707" i="1"/>
  <c r="G709" i="1"/>
  <c r="G687" i="1"/>
  <c r="G682" i="1"/>
  <c r="G694" i="1"/>
  <c r="G672" i="1"/>
  <c r="G674" i="1"/>
  <c r="G632" i="1"/>
  <c r="G686" i="1"/>
  <c r="G641" i="1"/>
  <c r="G708" i="1"/>
  <c r="G676" i="1"/>
  <c r="G681" i="1"/>
  <c r="G639" i="1"/>
  <c r="G700" i="1"/>
  <c r="G629" i="1"/>
  <c r="H715" i="10"/>
  <c r="I629" i="10"/>
  <c r="H628" i="1" l="1"/>
  <c r="H683" i="1" s="1"/>
  <c r="G715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4" i="10"/>
  <c r="I680" i="10"/>
  <c r="I676" i="10"/>
  <c r="I672" i="10"/>
  <c r="I668" i="10"/>
  <c r="I706" i="10"/>
  <c r="I690" i="10"/>
  <c r="I686" i="10"/>
  <c r="I681" i="10"/>
  <c r="I677" i="10"/>
  <c r="I673" i="10"/>
  <c r="I669" i="10"/>
  <c r="I710" i="10"/>
  <c r="I694" i="10"/>
  <c r="I682" i="10"/>
  <c r="I678" i="10"/>
  <c r="I674" i="10"/>
  <c r="I670" i="10"/>
  <c r="I647" i="10"/>
  <c r="I646" i="10"/>
  <c r="I645" i="10"/>
  <c r="I675" i="10"/>
  <c r="I644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9" i="10"/>
  <c r="I683" i="10"/>
  <c r="I643" i="10"/>
  <c r="I698" i="10"/>
  <c r="I671" i="10"/>
  <c r="H629" i="1" l="1"/>
  <c r="H646" i="1"/>
  <c r="H716" i="1"/>
  <c r="H684" i="1"/>
  <c r="H676" i="1"/>
  <c r="H641" i="1"/>
  <c r="H709" i="1"/>
  <c r="H706" i="1"/>
  <c r="H677" i="1"/>
  <c r="H668" i="1"/>
  <c r="H693" i="1"/>
  <c r="H678" i="1"/>
  <c r="H635" i="1"/>
  <c r="H637" i="1"/>
  <c r="H713" i="1"/>
  <c r="H691" i="1"/>
  <c r="H689" i="1"/>
  <c r="H640" i="1"/>
  <c r="H632" i="1"/>
  <c r="H630" i="1"/>
  <c r="H643" i="1"/>
  <c r="H644" i="1"/>
  <c r="H701" i="1"/>
  <c r="H702" i="1"/>
  <c r="H687" i="1"/>
  <c r="H647" i="1"/>
  <c r="H692" i="1"/>
  <c r="H700" i="1"/>
  <c r="H669" i="1"/>
  <c r="H645" i="1"/>
  <c r="H695" i="1"/>
  <c r="H705" i="1"/>
  <c r="H639" i="1"/>
  <c r="H694" i="1"/>
  <c r="H636" i="1"/>
  <c r="H680" i="1"/>
  <c r="H685" i="1"/>
  <c r="H710" i="1"/>
  <c r="H697" i="1"/>
  <c r="H638" i="1"/>
  <c r="H698" i="1"/>
  <c r="H712" i="1"/>
  <c r="H690" i="1"/>
  <c r="H642" i="1"/>
  <c r="H696" i="1"/>
  <c r="H711" i="1"/>
  <c r="H672" i="1"/>
  <c r="H634" i="1"/>
  <c r="H707" i="1"/>
  <c r="H708" i="1"/>
  <c r="H679" i="1"/>
  <c r="H681" i="1"/>
  <c r="H686" i="1"/>
  <c r="H673" i="1"/>
  <c r="H704" i="1"/>
  <c r="H670" i="1"/>
  <c r="H699" i="1"/>
  <c r="H674" i="1"/>
  <c r="H671" i="1"/>
  <c r="H631" i="1"/>
  <c r="H688" i="1"/>
  <c r="H703" i="1"/>
  <c r="H682" i="1"/>
  <c r="H675" i="1"/>
  <c r="H633" i="1"/>
  <c r="I629" i="1"/>
  <c r="I715" i="10"/>
  <c r="J630" i="10"/>
  <c r="H715" i="1" l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35" i="1"/>
  <c r="I696" i="1"/>
  <c r="I644" i="1"/>
  <c r="I680" i="1"/>
  <c r="I695" i="1"/>
  <c r="I713" i="1"/>
  <c r="I643" i="1"/>
  <c r="I706" i="1"/>
  <c r="I678" i="1"/>
  <c r="I707" i="1"/>
  <c r="I633" i="1"/>
  <c r="I716" i="1"/>
  <c r="I677" i="1"/>
  <c r="I697" i="1"/>
  <c r="I704" i="1"/>
  <c r="I693" i="1"/>
  <c r="I634" i="1"/>
  <c r="I630" i="1"/>
  <c r="I636" i="1"/>
  <c r="I683" i="1"/>
  <c r="I709" i="1"/>
  <c r="I668" i="1"/>
  <c r="I703" i="1"/>
  <c r="I682" i="1"/>
  <c r="I687" i="1"/>
  <c r="I710" i="1"/>
  <c r="I671" i="1"/>
  <c r="I712" i="1"/>
  <c r="I702" i="1"/>
  <c r="I708" i="1"/>
  <c r="I673" i="1"/>
  <c r="I705" i="1"/>
  <c r="I694" i="1"/>
  <c r="I632" i="1"/>
  <c r="I674" i="1"/>
  <c r="I631" i="1"/>
  <c r="I689" i="1"/>
  <c r="I679" i="1"/>
  <c r="I669" i="1"/>
  <c r="I641" i="1"/>
  <c r="I638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7" i="10"/>
  <c r="J682" i="10"/>
  <c r="J678" i="10"/>
  <c r="J674" i="10"/>
  <c r="J670" i="10"/>
  <c r="J647" i="10"/>
  <c r="L647" i="10" s="1"/>
  <c r="J646" i="10"/>
  <c r="J645" i="10"/>
  <c r="J707" i="10"/>
  <c r="J691" i="10"/>
  <c r="J683" i="10"/>
  <c r="J679" i="10"/>
  <c r="J675" i="10"/>
  <c r="J671" i="10"/>
  <c r="J644" i="10"/>
  <c r="K644" i="10" s="1"/>
  <c r="J643" i="10"/>
  <c r="J642" i="10"/>
  <c r="J641" i="10"/>
  <c r="J640" i="10"/>
  <c r="J672" i="10"/>
  <c r="J695" i="10"/>
  <c r="J676" i="10"/>
  <c r="J711" i="10"/>
  <c r="J680" i="10"/>
  <c r="J668" i="10"/>
  <c r="J684" i="10"/>
  <c r="J638" i="10"/>
  <c r="J636" i="10"/>
  <c r="J634" i="10"/>
  <c r="J632" i="10"/>
  <c r="J633" i="10"/>
  <c r="J639" i="10"/>
  <c r="J631" i="10"/>
  <c r="J715" i="10" s="1"/>
  <c r="J637" i="10"/>
  <c r="J635" i="10"/>
  <c r="I715" i="1" l="1"/>
  <c r="J630" i="1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2" i="10"/>
  <c r="K678" i="10"/>
  <c r="K674" i="10"/>
  <c r="K670" i="10"/>
  <c r="K700" i="10"/>
  <c r="K683" i="10"/>
  <c r="K679" i="10"/>
  <c r="K675" i="10"/>
  <c r="K671" i="10"/>
  <c r="K704" i="10"/>
  <c r="K688" i="10"/>
  <c r="K685" i="10"/>
  <c r="K684" i="10"/>
  <c r="K680" i="10"/>
  <c r="K676" i="10"/>
  <c r="K672" i="10"/>
  <c r="K668" i="10"/>
  <c r="K715" i="10" s="1"/>
  <c r="K708" i="10"/>
  <c r="K669" i="10"/>
  <c r="K673" i="10"/>
  <c r="K677" i="10"/>
  <c r="K692" i="10"/>
  <c r="K681" i="10"/>
  <c r="L710" i="10"/>
  <c r="M710" i="10" s="1"/>
  <c r="Z776" i="10" s="1"/>
  <c r="L706" i="10"/>
  <c r="M706" i="10" s="1"/>
  <c r="Z772" i="10" s="1"/>
  <c r="L702" i="10"/>
  <c r="M702" i="10" s="1"/>
  <c r="Z768" i="10" s="1"/>
  <c r="L698" i="10"/>
  <c r="M698" i="10" s="1"/>
  <c r="Z764" i="10" s="1"/>
  <c r="L694" i="10"/>
  <c r="M694" i="10" s="1"/>
  <c r="Z760" i="10" s="1"/>
  <c r="L690" i="10"/>
  <c r="M690" i="10" s="1"/>
  <c r="Z756" i="10" s="1"/>
  <c r="L716" i="10"/>
  <c r="L711" i="10"/>
  <c r="M711" i="10" s="1"/>
  <c r="Z777" i="10" s="1"/>
  <c r="L707" i="10"/>
  <c r="M707" i="10" s="1"/>
  <c r="Z773" i="10" s="1"/>
  <c r="L703" i="10"/>
  <c r="M703" i="10" s="1"/>
  <c r="Z769" i="10" s="1"/>
  <c r="L699" i="10"/>
  <c r="M699" i="10" s="1"/>
  <c r="Z765" i="10" s="1"/>
  <c r="L695" i="10"/>
  <c r="M695" i="10" s="1"/>
  <c r="Z761" i="10" s="1"/>
  <c r="L691" i="10"/>
  <c r="M691" i="10" s="1"/>
  <c r="Z757" i="10" s="1"/>
  <c r="L687" i="10"/>
  <c r="M687" i="10" s="1"/>
  <c r="Z753" i="10" s="1"/>
  <c r="L712" i="10"/>
  <c r="M712" i="10" s="1"/>
  <c r="Z778" i="10" s="1"/>
  <c r="L708" i="10"/>
  <c r="M708" i="10" s="1"/>
  <c r="Z774" i="10" s="1"/>
  <c r="L704" i="10"/>
  <c r="M704" i="10" s="1"/>
  <c r="Z770" i="10" s="1"/>
  <c r="L700" i="10"/>
  <c r="M700" i="10" s="1"/>
  <c r="Z766" i="10" s="1"/>
  <c r="L696" i="10"/>
  <c r="M696" i="10" s="1"/>
  <c r="Z762" i="10" s="1"/>
  <c r="L692" i="10"/>
  <c r="M692" i="10" s="1"/>
  <c r="Z758" i="10" s="1"/>
  <c r="L688" i="10"/>
  <c r="M688" i="10" s="1"/>
  <c r="Z754" i="10" s="1"/>
  <c r="L709" i="10"/>
  <c r="M709" i="10" s="1"/>
  <c r="Z775" i="10" s="1"/>
  <c r="L693" i="10"/>
  <c r="M693" i="10" s="1"/>
  <c r="Z759" i="10" s="1"/>
  <c r="L686" i="10"/>
  <c r="M686" i="10" s="1"/>
  <c r="Z752" i="10" s="1"/>
  <c r="L683" i="10"/>
  <c r="M683" i="10" s="1"/>
  <c r="Z749" i="10" s="1"/>
  <c r="L679" i="10"/>
  <c r="M679" i="10" s="1"/>
  <c r="Z745" i="10" s="1"/>
  <c r="L675" i="10"/>
  <c r="M675" i="10" s="1"/>
  <c r="Z741" i="10" s="1"/>
  <c r="L671" i="10"/>
  <c r="M671" i="10" s="1"/>
  <c r="Z737" i="10" s="1"/>
  <c r="L713" i="10"/>
  <c r="M713" i="10" s="1"/>
  <c r="L697" i="10"/>
  <c r="M697" i="10" s="1"/>
  <c r="Z763" i="10" s="1"/>
  <c r="L685" i="10"/>
  <c r="M685" i="10" s="1"/>
  <c r="Z751" i="10" s="1"/>
  <c r="L684" i="10"/>
  <c r="M684" i="10" s="1"/>
  <c r="Z750" i="10" s="1"/>
  <c r="L680" i="10"/>
  <c r="M680" i="10" s="1"/>
  <c r="Z746" i="10" s="1"/>
  <c r="L676" i="10"/>
  <c r="M676" i="10" s="1"/>
  <c r="Z742" i="10" s="1"/>
  <c r="L672" i="10"/>
  <c r="M672" i="10" s="1"/>
  <c r="Z738" i="10" s="1"/>
  <c r="L668" i="10"/>
  <c r="L701" i="10"/>
  <c r="M701" i="10" s="1"/>
  <c r="Z767" i="10" s="1"/>
  <c r="L681" i="10"/>
  <c r="M681" i="10" s="1"/>
  <c r="Z747" i="10" s="1"/>
  <c r="L677" i="10"/>
  <c r="M677" i="10" s="1"/>
  <c r="Z743" i="10" s="1"/>
  <c r="L673" i="10"/>
  <c r="M673" i="10" s="1"/>
  <c r="Z739" i="10" s="1"/>
  <c r="L669" i="10"/>
  <c r="M669" i="10" s="1"/>
  <c r="Z735" i="10" s="1"/>
  <c r="L682" i="10"/>
  <c r="M682" i="10" s="1"/>
  <c r="Z748" i="10" s="1"/>
  <c r="L689" i="10"/>
  <c r="M689" i="10" s="1"/>
  <c r="Z755" i="10" s="1"/>
  <c r="L670" i="10"/>
  <c r="M670" i="10" s="1"/>
  <c r="Z736" i="10" s="1"/>
  <c r="L705" i="10"/>
  <c r="M705" i="10" s="1"/>
  <c r="Z771" i="10" s="1"/>
  <c r="L674" i="10"/>
  <c r="M674" i="10" s="1"/>
  <c r="Z740" i="10" s="1"/>
  <c r="L678" i="10"/>
  <c r="M678" i="10" s="1"/>
  <c r="Z744" i="10" s="1"/>
  <c r="J635" i="1" l="1"/>
  <c r="J640" i="1"/>
  <c r="J642" i="1"/>
  <c r="J631" i="1"/>
  <c r="J690" i="1"/>
  <c r="J679" i="1"/>
  <c r="J680" i="1"/>
  <c r="J673" i="1"/>
  <c r="J637" i="1"/>
  <c r="J639" i="1"/>
  <c r="J711" i="1"/>
  <c r="J641" i="1"/>
  <c r="J713" i="1"/>
  <c r="J643" i="1"/>
  <c r="J689" i="1"/>
  <c r="J692" i="1"/>
  <c r="J687" i="1"/>
  <c r="J710" i="1"/>
  <c r="J703" i="1"/>
  <c r="J707" i="1"/>
  <c r="J632" i="1"/>
  <c r="J705" i="1"/>
  <c r="J693" i="1"/>
  <c r="J675" i="1"/>
  <c r="J668" i="1"/>
  <c r="J672" i="1"/>
  <c r="J686" i="1"/>
  <c r="J671" i="1"/>
  <c r="J634" i="1"/>
  <c r="J645" i="1"/>
  <c r="J712" i="1"/>
  <c r="J697" i="1"/>
  <c r="J638" i="1"/>
  <c r="J636" i="1"/>
  <c r="J695" i="1"/>
  <c r="J646" i="1"/>
  <c r="J700" i="1"/>
  <c r="J698" i="1"/>
  <c r="J701" i="1"/>
  <c r="J682" i="1"/>
  <c r="J696" i="1"/>
  <c r="J706" i="1"/>
  <c r="J677" i="1"/>
  <c r="J685" i="1"/>
  <c r="J694" i="1"/>
  <c r="J674" i="1"/>
  <c r="J633" i="1"/>
  <c r="J669" i="1"/>
  <c r="J670" i="1"/>
  <c r="J691" i="1"/>
  <c r="J647" i="1"/>
  <c r="L647" i="1" s="1"/>
  <c r="J676" i="1"/>
  <c r="J699" i="1"/>
  <c r="J688" i="1"/>
  <c r="J684" i="1"/>
  <c r="J704" i="1"/>
  <c r="J716" i="1"/>
  <c r="J683" i="1"/>
  <c r="J681" i="1"/>
  <c r="J708" i="1"/>
  <c r="J644" i="1"/>
  <c r="K644" i="1" s="1"/>
  <c r="J678" i="1"/>
  <c r="J702" i="1"/>
  <c r="J709" i="1"/>
  <c r="L715" i="10"/>
  <c r="M668" i="10"/>
  <c r="J715" i="1" l="1"/>
  <c r="L704" i="1"/>
  <c r="M704" i="1" s="1"/>
  <c r="L712" i="1"/>
  <c r="M712" i="1" s="1"/>
  <c r="L684" i="1"/>
  <c r="M684" i="1" s="1"/>
  <c r="L698" i="1"/>
  <c r="M698" i="1" s="1"/>
  <c r="L694" i="1"/>
  <c r="M694" i="1" s="1"/>
  <c r="L668" i="1"/>
  <c r="L700" i="1"/>
  <c r="M700" i="1" s="1"/>
  <c r="L690" i="1"/>
  <c r="M690" i="1" s="1"/>
  <c r="L707" i="1"/>
  <c r="M707" i="1" s="1"/>
  <c r="L682" i="1"/>
  <c r="M682" i="1" s="1"/>
  <c r="L703" i="1"/>
  <c r="M703" i="1" s="1"/>
  <c r="L699" i="1"/>
  <c r="M699" i="1" s="1"/>
  <c r="L705" i="1"/>
  <c r="M705" i="1" s="1"/>
  <c r="L679" i="1"/>
  <c r="M679" i="1" s="1"/>
  <c r="L716" i="1"/>
  <c r="L673" i="1"/>
  <c r="M673" i="1" s="1"/>
  <c r="L702" i="1"/>
  <c r="M702" i="1" s="1"/>
  <c r="L711" i="1"/>
  <c r="M711" i="1" s="1"/>
  <c r="L688" i="1"/>
  <c r="M688" i="1" s="1"/>
  <c r="L674" i="1"/>
  <c r="M674" i="1" s="1"/>
  <c r="L709" i="1"/>
  <c r="M709" i="1" s="1"/>
  <c r="L676" i="1"/>
  <c r="M676" i="1" s="1"/>
  <c r="L689" i="1"/>
  <c r="M689" i="1" s="1"/>
  <c r="L692" i="1"/>
  <c r="M692" i="1" s="1"/>
  <c r="L710" i="1"/>
  <c r="M710" i="1" s="1"/>
  <c r="L678" i="1"/>
  <c r="M678" i="1" s="1"/>
  <c r="L691" i="1"/>
  <c r="M691" i="1" s="1"/>
  <c r="L669" i="1"/>
  <c r="M669" i="1" s="1"/>
  <c r="L683" i="1"/>
  <c r="M683" i="1" s="1"/>
  <c r="L672" i="1"/>
  <c r="M672" i="1" s="1"/>
  <c r="L686" i="1"/>
  <c r="M686" i="1" s="1"/>
  <c r="L697" i="1"/>
  <c r="M697" i="1" s="1"/>
  <c r="L677" i="1"/>
  <c r="M677" i="1" s="1"/>
  <c r="L706" i="1"/>
  <c r="M706" i="1" s="1"/>
  <c r="L687" i="1"/>
  <c r="M687" i="1" s="1"/>
  <c r="L675" i="1"/>
  <c r="M675" i="1" s="1"/>
  <c r="L680" i="1"/>
  <c r="M680" i="1" s="1"/>
  <c r="L693" i="1"/>
  <c r="M693" i="1" s="1"/>
  <c r="L713" i="1"/>
  <c r="M713" i="1" s="1"/>
  <c r="L670" i="1"/>
  <c r="M670" i="1" s="1"/>
  <c r="L695" i="1"/>
  <c r="M695" i="1" s="1"/>
  <c r="L681" i="1"/>
  <c r="M681" i="1" s="1"/>
  <c r="L685" i="1"/>
  <c r="M685" i="1" s="1"/>
  <c r="L671" i="1"/>
  <c r="M671" i="1" s="1"/>
  <c r="L701" i="1"/>
  <c r="M701" i="1" s="1"/>
  <c r="L708" i="1"/>
  <c r="M708" i="1" s="1"/>
  <c r="L696" i="1"/>
  <c r="M696" i="1" s="1"/>
  <c r="K716" i="1"/>
  <c r="K693" i="1"/>
  <c r="K668" i="1"/>
  <c r="K715" i="1" s="1"/>
  <c r="K680" i="1"/>
  <c r="K705" i="1"/>
  <c r="K690" i="1"/>
  <c r="K710" i="1"/>
  <c r="K707" i="1"/>
  <c r="K697" i="1"/>
  <c r="K674" i="1"/>
  <c r="K683" i="1"/>
  <c r="K678" i="1"/>
  <c r="K695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70" i="1"/>
  <c r="K672" i="1"/>
  <c r="K679" i="1"/>
  <c r="K711" i="1"/>
  <c r="K703" i="1"/>
  <c r="K700" i="1"/>
  <c r="K713" i="1"/>
  <c r="K699" i="1"/>
  <c r="K708" i="1"/>
  <c r="K694" i="1"/>
  <c r="K681" i="1"/>
  <c r="K702" i="1"/>
  <c r="K691" i="1"/>
  <c r="K688" i="1"/>
  <c r="K684" i="1"/>
  <c r="K669" i="1"/>
  <c r="K686" i="1"/>
  <c r="K712" i="1"/>
  <c r="K692" i="1"/>
  <c r="K675" i="1"/>
  <c r="K682" i="1"/>
  <c r="K704" i="1"/>
  <c r="M715" i="10"/>
  <c r="Z815" i="10" s="1"/>
  <c r="Z734" i="10"/>
  <c r="Z814" i="10" s="1"/>
  <c r="F23" i="9" l="1"/>
  <c r="Y737" i="1"/>
  <c r="C55" i="9"/>
  <c r="Y741" i="1"/>
  <c r="Y735" i="1"/>
  <c r="D23" i="9"/>
  <c r="I23" i="9"/>
  <c r="Y740" i="1"/>
  <c r="F151" i="9"/>
  <c r="Y765" i="1"/>
  <c r="Y764" i="1"/>
  <c r="E151" i="9"/>
  <c r="C151" i="9"/>
  <c r="Y762" i="1"/>
  <c r="Y779" i="1"/>
  <c r="F215" i="9"/>
  <c r="Y752" i="1"/>
  <c r="G87" i="9"/>
  <c r="Y755" i="1"/>
  <c r="C119" i="9"/>
  <c r="C183" i="9"/>
  <c r="Y769" i="1"/>
  <c r="E87" i="9"/>
  <c r="Y750" i="1"/>
  <c r="Y774" i="1"/>
  <c r="H183" i="9"/>
  <c r="Y747" i="1"/>
  <c r="I55" i="9"/>
  <c r="Y759" i="1"/>
  <c r="G119" i="9"/>
  <c r="Y772" i="1"/>
  <c r="F183" i="9"/>
  <c r="Y738" i="1"/>
  <c r="G23" i="9"/>
  <c r="F55" i="9"/>
  <c r="Y744" i="1"/>
  <c r="D55" i="9"/>
  <c r="Y742" i="1"/>
  <c r="D215" i="9"/>
  <c r="Y777" i="1"/>
  <c r="Y745" i="1"/>
  <c r="G55" i="9"/>
  <c r="Y748" i="1"/>
  <c r="C87" i="9"/>
  <c r="L715" i="1"/>
  <c r="M668" i="1"/>
  <c r="E215" i="9"/>
  <c r="Y778" i="1"/>
  <c r="E23" i="9"/>
  <c r="Y736" i="1"/>
  <c r="Y763" i="1"/>
  <c r="D151" i="9"/>
  <c r="Y758" i="1"/>
  <c r="F119" i="9"/>
  <c r="Y739" i="1"/>
  <c r="H23" i="9"/>
  <c r="Y756" i="1"/>
  <c r="D119" i="9"/>
  <c r="Y751" i="1"/>
  <c r="F87" i="9"/>
  <c r="H87" i="9"/>
  <c r="Y753" i="1"/>
  <c r="E119" i="9"/>
  <c r="Y757" i="1"/>
  <c r="I87" i="9"/>
  <c r="Y754" i="1"/>
  <c r="Y766" i="1"/>
  <c r="G151" i="9"/>
  <c r="H151" i="9"/>
  <c r="Y767" i="1"/>
  <c r="I119" i="9"/>
  <c r="Y761" i="1"/>
  <c r="Y746" i="1"/>
  <c r="H55" i="9"/>
  <c r="E55" i="9"/>
  <c r="Y743" i="1"/>
  <c r="Y749" i="1"/>
  <c r="D87" i="9"/>
  <c r="Y776" i="1"/>
  <c r="C215" i="9"/>
  <c r="I183" i="9"/>
  <c r="Y775" i="1"/>
  <c r="Y768" i="1"/>
  <c r="I151" i="9"/>
  <c r="E183" i="9"/>
  <c r="Y771" i="1"/>
  <c r="G183" i="9"/>
  <c r="Y773" i="1"/>
  <c r="H119" i="9"/>
  <c r="Y760" i="1"/>
  <c r="Y770" i="1"/>
  <c r="D183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<sst xmlns="http://schemas.openxmlformats.org/spreadsheetml/2006/main" count="4942" uniqueCount="1279">
  <si>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</si>
  <si>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</si>
  <si>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</si>
  <si>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</si>
  <si>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</si>
  <si>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</si>
  <si>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</si>
  <si>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</si>
  <si>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</si>
  <si>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</si>
  <si>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</si>
  <si>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</si>
  <si>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</si>
  <si>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</si>
  <si>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</si>
  <si>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</si>
  <si>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</si>
  <si>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</si>
  <si>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</si>
  <si>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</si>
  <si>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</si>
  <si>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</si>
  <si>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</si>
  <si>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</si>
  <si>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</si>
  <si>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</si>
  <si>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</si>
  <si>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</si>
  <si>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</si>
  <si>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</si>
  <si>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</si>
  <si>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</si>
  <si>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</si>
  <si>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</si>
  <si>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</si>
  <si>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</si>
  <si>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</si>
  <si>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</si>
  <si>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</si>
  <si>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</si>
  <si>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</si>
  <si>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</si>
  <si>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</si>
  <si>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</si>
  <si>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</si>
  <si>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</si>
  <si>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</si>
  <si>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</si>
  <si>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</si>
  <si>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</si>
  <si>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</si>
  <si>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</si>
  <si>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</si>
  <si>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</si>
  <si>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</si>
  <si>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</si>
  <si>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</si>
  <si>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</si>
  <si>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</si>
  <si>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</si>
  <si>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</si>
  <si>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</si>
  <si>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</si>
  <si>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</si>
  <si>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</si>
  <si>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</si>
  <si>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</si>
  <si>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</si>
  <si>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</si>
  <si>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</si>
  <si>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</si>
  <si>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</si>
  <si>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</si>
  <si>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</si>
  <si>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</si>
  <si>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</si>
  <si>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</si>
  <si>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</si>
  <si>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</si>
  <si>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</si>
  <si>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</si>
  <si>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</si>
  <si>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</si>
  <si>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</si>
  <si>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</si>
  <si>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</si>
  <si>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</si>
  <si>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</si>
  <si>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</si>
  <si>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</si>
  <si>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</si>
  <si>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</si>
  <si>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</si>
  <si>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</si>
  <si>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</si>
  <si>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</si>
  <si>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</si>
  <si>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</si>
  <si>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</si>
  <si>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</si>
  <si>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</si>
  <si>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</si>
  <si>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</si>
  <si>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</si>
  <si>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</si>
  <si>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</si>
  <si>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</si>
  <si>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</si>
  <si>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</si>
  <si>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</si>
  <si>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</si>
  <si>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</si>
  <si>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</si>
  <si>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</si>
  <si>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</si>
  <si>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</si>
  <si>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</si>
  <si>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</si>
  <si>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</si>
  <si>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</si>
  <si>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</si>
  <si>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</si>
  <si>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</si>
  <si>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</si>
  <si>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</si>
  <si>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</si>
  <si>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</si>
  <si>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</si>
  <si>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</si>
  <si>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</si>
  <si>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</si>
  <si>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</si>
  <si>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</si>
  <si>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</si>
  <si>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</si>
  <si>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</si>
  <si>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</si>
  <si>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</si>
  <si>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</si>
  <si>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</si>
  <si>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</si>
  <si>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</si>
  <si>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</si>
  <si>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</si>
  <si>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</si>
  <si>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</si>
  <si>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</si>
  <si>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</si>
  <si>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</si>
  <si>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</si>
  <si>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</si>
  <si>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</si>
  <si>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</si>
  <si>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</si>
  <si>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</si>
  <si>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</si>
  <si>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</si>
  <si>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</si>
  <si>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</si>
  <si>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</si>
  <si>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</si>
  <si>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</si>
  <si>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</si>
  <si>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</si>
  <si>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</si>
  <si>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</si>
  <si>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</si>
  <si>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</si>
  <si>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</si>
  <si>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</si>
  <si>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</si>
  <si>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</si>
  <si>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</si>
  <si>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</si>
  <si>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</si>
  <si>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</si>
  <si>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</si>
  <si>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</si>
  <si>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</si>
  <si>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</si>
  <si>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</si>
  <si>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</si>
  <si>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</si>
  <si>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</si>
  <si>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</si>
  <si>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</si>
  <si>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</si>
  <si>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</si>
  <si>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</si>
  <si>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</si>
  <si>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</si>
  <si>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</si>
  <si>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</si>
  <si>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</si>
  <si>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</si>
  <si>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</si>
  <si>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</si>
  <si>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</si>
  <si>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</si>
  <si>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</si>
  <si>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</si>
  <si>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</si>
  <si>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</si>
  <si>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</si>
  <si>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</si>
  <si>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</si>
  <si>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</si>
  <si>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</si>
  <si>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</si>
  <si>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</si>
  <si>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</si>
  <si>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</si>
  <si>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</si>
  <si>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</si>
  <si>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</si>
  <si>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</si>
  <si>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</si>
  <si>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</si>
  <si>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</si>
  <si>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</si>
  <si>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</si>
  <si>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</si>
  <si>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</si>
  <si>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</si>
  <si>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</si>
  <si>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</si>
  <si>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</si>
  <si>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</si>
  <si>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</si>
  <si>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</si>
  <si>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</si>
  <si>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</si>
  <si>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</si>
  <si>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</si>
  <si>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</si>
  <si>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</si>
  <si>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</si>
  <si>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</si>
  <si>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</si>
  <si>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</si>
  <si>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</si>
  <si>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</si>
  <si>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</si>
  <si>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</si>
  <si>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</si>
  <si>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</si>
  <si>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</si>
  <si>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</si>
  <si>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</si>
  <si>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</si>
  <si>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</si>
  <si>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</si>
  <si>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</si>
  <si>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</si>
  <si>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</si>
  <si>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</si>
  <si>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</si>
  <si>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</si>
  <si>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</si>
  <si>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</si>
  <si>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</si>
  <si>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</si>
  <si>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</si>
  <si>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</si>
  <si>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</si>
  <si>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</si>
  <si>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</si>
  <si>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</si>
  <si>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</si>
  <si>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</si>
  <si>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</si>
  <si>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</si>
  <si>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</si>
  <si>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</si>
  <si>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</si>
  <si>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</si>
  <si>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</si>
  <si>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</si>
  <si>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</si>
  <si>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</si>
  <si>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</si>
  <si>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</si>
  <si>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</si>
  <si>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</si>
  <si>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</si>
  <si>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</si>
  <si>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</si>
  <si>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</si>
  <si>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</si>
  <si>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</si>
  <si>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</si>
  <si>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</si>
  <si>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</si>
  <si>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</si>
  <si>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</si>
  <si>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</si>
  <si>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</si>
  <si>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</si>
  <si>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</si>
  <si>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</si>
  <si>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</si>
  <si>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</si>
  <si>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</si>
  <si>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</si>
  <si>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</si>
  <si>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</si>
  <si>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</si>
  <si>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</si>
  <si>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</si>
  <si>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</si>
  <si>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</si>
  <si>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</si>
  <si>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</si>
  <si>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</si>
  <si>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</si>
  <si>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</si>
  <si>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</si>
  <si>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</si>
  <si>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</si>
  <si>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</si>
  <si>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</si>
  <si>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</si>
  <si>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</si>
  <si>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</si>
  <si>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</si>
  <si>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</si>
  <si>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</si>
  <si>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</si>
  <si>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</si>
  <si>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</si>
  <si>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</si>
  <si>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</si>
  <si>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</si>
  <si>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</si>
  <si>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</si>
  <si>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</si>
  <si>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</si>
  <si>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</si>
  <si>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</si>
  <si>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</si>
  <si>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</si>
  <si>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</si>
  <si>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</si>
  <si>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</si>
  <si>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</si>
  <si>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</si>
  <si>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</si>
  <si>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</si>
  <si>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</si>
  <si>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</si>
  <si>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</si>
  <si>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</si>
  <si>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</si>
  <si>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</si>
  <si>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</si>
  <si>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</si>
  <si>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</si>
  <si>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</si>
  <si>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</si>
  <si>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</si>
  <si>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</si>
  <si>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</si>
  <si>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</si>
  <si>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</si>
  <si>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</si>
  <si>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</si>
  <si>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</si>
  <si>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</si>
  <si>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</si>
  <si>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</si>
  <si>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</si>
  <si>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</si>
  <si>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</si>
  <si>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</si>
  <si>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</si>
  <si>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</si>
  <si>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</si>
  <si>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</si>
  <si>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</si>
  <si>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</si>
  <si>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</si>
  <si>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</si>
  <si>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</si>
  <si>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</si>
  <si>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</si>
  <si>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</si>
  <si>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</si>
  <si>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</si>
  <si>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</si>
  <si>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</si>
  <si>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</si>
  <si>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</si>
  <si>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</si>
  <si>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</si>
  <si>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</si>
  <si>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</si>
  <si>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</si>
  <si>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</si>
  <si>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</si>
  <si>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</si>
  <si>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</si>
  <si>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</si>
  <si>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</si>
  <si>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</si>
  <si>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</si>
  <si>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</si>
  <si>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</si>
  <si>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</si>
  <si>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</si>
  <si>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</si>
  <si>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</si>
  <si>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</si>
  <si>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</si>
  <si>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</si>
  <si>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</si>
  <si>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</si>
  <si>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</si>
  <si>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</si>
  <si>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</si>
  <si>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</si>
  <si>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</si>
  <si>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</si>
  <si>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</si>
  <si>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</si>
  <si>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</si>
  <si>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</si>
  <si>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</si>
  <si>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</si>
  <si>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</si>
  <si>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</si>
  <si>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</si>
  <si>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</si>
  <si>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</si>
  <si>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</si>
  <si>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</si>
  <si>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</si>
  <si>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</si>
  <si>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</si>
  <si>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</si>
  <si>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</si>
  <si>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</si>
  <si>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</si>
  <si>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</si>
  <si>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</si>
  <si>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</si>
  <si>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</si>
  <si>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</si>
  <si>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</si>
  <si>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</si>
  <si>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</si>
  <si>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</si>
  <si>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</si>
  <si>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</si>
  <si>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</si>
  <si>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</si>
  <si>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</si>
  <si>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</si>
  <si>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</si>
  <si>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</si>
  <si>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</si>
  <si>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</si>
  <si>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</si>
  <si>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</si>
  <si>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</si>
  <si>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</si>
  <si>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</si>
  <si>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</si>
  <si>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</si>
  <si>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</si>
  <si>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</si>
  <si>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</si>
  <si>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</si>
  <si>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</si>
  <si>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</si>
  <si>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</si>
  <si>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</si>
  <si>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</si>
  <si>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</si>
  <si>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</si>
  <si>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</si>
  <si>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</si>
  <si>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</si>
  <si>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</si>
  <si>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</si>
  <si>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</si>
  <si>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</si>
  <si>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</si>
  <si>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</si>
  <si>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</si>
  <si>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</si>
  <si>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</si>
  <si>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</si>
  <si>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</si>
  <si>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</si>
  <si>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</si>
  <si>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</si>
  <si>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</si>
  <si>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</si>
  <si>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</si>
  <si>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</si>
  <si>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</si>
  <si>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</si>
  <si>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</si>
  <si>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</si>
  <si>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</si>
  <si>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</si>
  <si>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</si>
  <si>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</si>
  <si>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</si>
  <si>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</si>
  <si>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</si>
  <si>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</si>
  <si>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</si>
  <si>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</si>
  <si>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</si>
  <si>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</si>
  <si>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</si>
  <si>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</si>
  <si>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</si>
  <si>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</si>
  <si>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</si>
  <si>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</si>
  <si>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</si>
  <si>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</si>
  <si>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</si>
  <si>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</si>
  <si>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</si>
  <si>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</si>
  <si>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</si>
  <si>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</si>
  <si>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</si>
  <si>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</si>
  <si>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</si>
  <si>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</si>
  <si>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</si>
  <si>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</si>
  <si>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</si>
  <si>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</si>
  <si>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</si>
  <si>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</si>
  <si>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</si>
  <si>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</si>
  <si>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</si>
  <si>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</si>
  <si>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</si>
  <si>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</si>
  <si>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</si>
  <si>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</si>
  <si>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</si>
  <si>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</si>
  <si>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</si>
  <si>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</si>
  <si>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</si>
  <si>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</si>
  <si>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</si>
  <si>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</si>
  <si>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</si>
  <si>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</si>
  <si>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</si>
  <si>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</si>
  <si>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</si>
  <si>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</si>
  <si>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</si>
  <si>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</si>
  <si>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</si>
  <si>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</si>
  <si>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</si>
  <si>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</si>
  <si>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</si>
  <si>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</si>
  <si>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</si>
  <si>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</si>
  <si>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</si>
  <si>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</si>
  <si>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</si>
  <si>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</si>
  <si>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</si>
  <si>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</si>
  <si>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</si>
  <si>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</si>
  <si>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</si>
  <si>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</si>
  <si>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</si>
  <si>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</si>
  <si>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</si>
  <si>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</si>
  <si>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</si>
  <si>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</si>
  <si>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</si>
  <si>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</si>
  <si>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</si>
  <si>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</si>
  <si>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</si>
  <si>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</si>
  <si>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</si>
  <si>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</si>
  <si>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</si>
  <si>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</si>
  <si>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</si>
  <si>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</si>
  <si>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</si>
  <si>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</si>
  <si>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</si>
  <si>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</si>
  <si>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</si>
  <si>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</si>
  <si>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</si>
  <si>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</si>
  <si>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</si>
  <si>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</si>
  <si>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</si>
  <si>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</si>
  <si>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</si>
  <si>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</si>
  <si>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</si>
  <si>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</si>
  <si>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</si>
  <si>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</si>
  <si>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</si>
  <si>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</si>
  <si>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</si>
  <si>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</si>
  <si>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</si>
  <si>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</si>
  <si>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</si>
  <si>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</si>
  <si>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</si>
  <si>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</si>
  <si>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</si>
  <si>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</si>
  <si>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</si>
  <si>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</si>
  <si>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</si>
  <si>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</si>
  <si>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</si>
  <si>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</si>
  <si>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</si>
  <si>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</si>
  <si>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</si>
  <si>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</si>
  <si>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</si>
  <si>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</si>
  <si>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</si>
  <si>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</si>
  <si>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</si>
  <si>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</si>
  <si>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</si>
  <si>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</si>
  <si>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</si>
  <si>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</si>
  <si>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</si>
  <si>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</si>
  <si>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</si>
  <si>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</si>
  <si>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</si>
  <si>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</si>
  <si>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</si>
  <si>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</si>
  <si>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</si>
  <si>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</si>
  <si>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</si>
  <si>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</si>
  <si>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</si>
  <si>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</si>
  <si>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</si>
  <si>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</si>
  <si>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</si>
  <si>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</si>
  <si>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</si>
  <si>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</si>
  <si>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</si>
  <si>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</si>
  <si>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</si>
  <si>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</si>
  <si>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</si>
  <si>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</si>
  <si>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</si>
  <si>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</si>
  <si>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</si>
  <si>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</si>
  <si>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</si>
  <si>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</si>
  <si>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</si>
  <si>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</si>
  <si>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</si>
  <si>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</si>
  <si>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</si>
  <si>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</si>
  <si>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</si>
  <si>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</si>
  <si>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</si>
  <si>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</si>
  <si>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</si>
  <si>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</si>
  <si>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</si>
  <si>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</si>
  <si>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</si>
  <si>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</si>
  <si>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</si>
  <si>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</si>
  <si>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</si>
  <si>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</si>
  <si>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</si>
  <si>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</si>
  <si>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</si>
  <si>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</si>
  <si>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</si>
  <si>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</si>
  <si>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</si>
  <si>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</si>
  <si>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</si>
  <si>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</si>
  <si>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</si>
  <si>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</si>
  <si>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</si>
  <si>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</si>
  <si>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</si>
  <si>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</si>
  <si>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</si>
  <si>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</si>
  <si>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</si>
  <si>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</si>
  <si>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</si>
  <si>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</si>
  <si>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</si>
  <si>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</si>
  <si>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</si>
  <si>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</si>
  <si>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</si>
  <si>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</si>
  <si>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</si>
  <si>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</si>
  <si>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</si>
  <si>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</si>
  <si>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</si>
  <si>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</si>
  <si>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</si>
  <si>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</si>
  <si>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</si>
  <si>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</si>
  <si>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</si>
  <si>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</si>
  <si>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</si>
  <si>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</si>
  <si>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</si>
  <si>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</si>
  <si>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</si>
  <si>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</si>
  <si>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</si>
  <si>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</si>
  <si>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</si>
  <si>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</si>
  <si>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</si>
  <si>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</si>
  <si>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</si>
  <si>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</si>
  <si>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</si>
  <si>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</si>
  <si>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</si>
  <si>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</si>
  <si>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</si>
  <si>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</si>
  <si>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</si>
  <si>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</si>
  <si>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</si>
  <si>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</si>
  <si>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</si>
  <si>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</si>
  <si>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</si>
  <si>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</si>
  <si>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</si>
  <si>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</si>
  <si>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</si>
  <si>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</si>
  <si>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</si>
  <si>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</si>
  <si>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</si>
  <si>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</si>
  <si>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</si>
  <si>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</si>
  <si>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</si>
  <si>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</si>
  <si>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</si>
  <si>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</si>
  <si>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</si>
  <si>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</si>
  <si>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</si>
  <si>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</si>
  <si>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</si>
  <si>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</si>
  <si>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</si>
  <si>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</si>
  <si>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</si>
  <si>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</si>
  <si>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</si>
  <si>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</si>
  <si>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</si>
  <si>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</si>
  <si>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</si>
  <si>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</si>
  <si>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</si>
  <si>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</si>
  <si>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</si>
  <si>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</si>
  <si>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</si>
  <si>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</si>
  <si>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</si>
  <si>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</si>
  <si>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</si>
  <si>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</si>
  <si>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</si>
  <si>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</si>
  <si>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</si>
  <si>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</si>
  <si>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</si>
  <si>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</si>
  <si>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</si>
  <si>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</si>
  <si>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</si>
  <si>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</si>
  <si>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</si>
  <si>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</si>
  <si>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</si>
  <si>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</si>
  <si>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</si>
  <si>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</si>
  <si>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</si>
  <si>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</si>
  <si>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</si>
  <si>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</si>
  <si>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</si>
  <si>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</si>
  <si>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</si>
  <si>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</si>
  <si>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</si>
  <si>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</si>
  <si>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</si>
  <si>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</si>
  <si>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</si>
  <si>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</si>
  <si>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</si>
  <si>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</si>
  <si>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</si>
  <si>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</si>
  <si>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</si>
  <si>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</si>
  <si>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</si>
  <si>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</si>
  <si>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</si>
  <si>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</si>
  <si>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</si>
  <si>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</si>
  <si>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</si>
  <si>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</si>
  <si>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</si>
  <si>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</si>
  <si>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</si>
  <si>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</si>
  <si>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</si>
  <si>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</si>
  <si>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</si>
  <si>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</si>
  <si>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</si>
  <si>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</si>
  <si>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</si>
  <si>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</si>
  <si>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</si>
  <si>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</si>
  <si>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</si>
  <si>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</si>
  <si>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</si>
  <si>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</si>
  <si>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</si>
  <si>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</si>
  <si>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</si>
  <si>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</si>
  <si>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</si>
  <si>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</si>
  <si>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</si>
  <si>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</si>
  <si>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</si>
  <si>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</si>
  <si>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</si>
  <si>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</si>
  <si>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</si>
  <si>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</si>
  <si>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</si>
  <si>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</si>
  <si>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</si>
  <si>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</si>
  <si>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</si>
  <si>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</si>
  <si>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</si>
  <si>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</si>
  <si>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</si>
  <si>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</si>
  <si>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</si>
  <si>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</si>
  <si>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</si>
  <si>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</si>
  <si>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</si>
  <si>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</si>
  <si>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</si>
  <si>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</si>
  <si>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</si>
  <si>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</si>
  <si>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</si>
  <si>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</si>
  <si>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</si>
  <si>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</si>
  <si>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</si>
  <si>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</si>
  <si>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</si>
  <si>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</si>
  <si>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</si>
  <si>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</si>
  <si>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</si>
  <si>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</si>
  <si>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</si>
  <si>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</si>
  <si>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</si>
  <si>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</si>
  <si>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</si>
  <si>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</si>
  <si>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</si>
  <si>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</si>
  <si>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</si>
  <si>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</si>
  <si>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</si>
  <si>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</si>
  <si>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</si>
  <si>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</si>
  <si>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</si>
  <si>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</si>
  <si>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</si>
  <si>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</si>
  <si>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</si>
  <si>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</si>
  <si>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</si>
  <si>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</si>
  <si>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</si>
  <si>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</si>
  <si>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</si>
  <si>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</si>
  <si>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</si>
  <si>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</si>
  <si>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</si>
  <si>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</si>
  <si>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</si>
  <si>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</si>
  <si>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</si>
  <si>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</si>
  <si>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</si>
  <si>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</si>
  <si>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</si>
  <si>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</si>
  <si>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</si>
  <si>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</si>
  <si>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</si>
  <si>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</si>
  <si>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</si>
  <si>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</si>
  <si>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</si>
  <si>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</si>
  <si>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</si>
  <si>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</si>
  <si>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</si>
  <si>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</si>
  <si>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</si>
  <si>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</si>
  <si>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</si>
  <si>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</si>
  <si>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</si>
  <si>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</si>
  <si>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</si>
  <si>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</si>
  <si>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</si>
  <si>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</si>
  <si>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</si>
  <si>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</si>
  <si>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</si>
  <si>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</si>
  <si>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</si>
  <si>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</si>
  <si>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</si>
  <si>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</si>
  <si>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</si>
  <si>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</si>
  <si>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</si>
  <si>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</si>
  <si>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</si>
  <si>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</si>
  <si>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</si>
  <si>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</si>
  <si>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</si>
  <si>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</si>
  <si>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</si>
  <si>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</si>
  <si>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</si>
  <si>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</si>
  <si>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</si>
  <si>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</si>
  <si>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</si>
  <si>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</si>
  <si>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</si>
  <si>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</si>
  <si>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</si>
  <si>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</si>
  <si>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</si>
  <si>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</si>
  <si>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</si>
  <si>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</si>
  <si>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</si>
  <si>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</si>
  <si>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</si>
  <si>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</si>
  <si>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</si>
  <si>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</si>
  <si>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</si>
  <si>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</si>
  <si>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</si>
  <si>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</si>
  <si>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</si>
  <si>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</si>
  <si>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</si>
  <si>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</si>
  <si>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</si>
  <si>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</si>
  <si>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</si>
  <si>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</si>
  <si>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</si>
  <si>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</si>
  <si>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</si>
  <si>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</si>
  <si>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</si>
  <si>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</si>
  <si>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</si>
  <si>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</si>
  <si>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</si>
  <si>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</si>
  <si>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</si>
  <si>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</si>
  <si>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</si>
  <si>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</si>
  <si>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</si>
  <si>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</si>
  <si>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</si>
  <si>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</si>
  <si>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</si>
  <si>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</si>
  <si>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</si>
  <si>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</si>
  <si>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</si>
  <si>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</si>
  <si>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</si>
  <si>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</si>
  <si>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</si>
  <si>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</si>
  <si>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</si>
  <si>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</si>
  <si>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</si>
  <si>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</si>
  <si>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</si>
  <si>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</si>
  <si>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</si>
  <si>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</si>
  <si>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</si>
  <si>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</si>
  <si>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</si>
  <si>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</si>
  <si>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</si>
  <si>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</si>
  <si>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</si>
  <si>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</si>
  <si>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</si>
  <si>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</si>
  <si>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</si>
  <si>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</si>
  <si>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</si>
  <si>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</si>
  <si>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</si>
  <si>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</si>
  <si>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</si>
  <si>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</si>
  <si>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</si>
  <si>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</si>
  <si>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</si>
  <si>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</si>
  <si>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</si>
  <si>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</si>
  <si>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</si>
  <si>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</si>
  <si>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</si>
  <si>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</si>
  <si>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</si>
  <si>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</si>
  <si>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</si>
  <si>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</si>
  <si>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</si>
  <si>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</si>
  <si>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</si>
  <si>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</si>
  <si>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</si>
  <si>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</si>
  <si>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</si>
  <si>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</si>
  <si>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</si>
  <si>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</si>
  <si>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</si>
  <si>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</si>
  <si>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</si>
  <si>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</si>
  <si>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</si>
  <si>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</si>
  <si>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</si>
  <si>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</si>
  <si>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</si>
  <si>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</si>
  <si>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</si>
  <si>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</si>
  <si>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</si>
  <si>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</si>
  <si>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</si>
  <si>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</si>
  <si>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</si>
  <si>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</si>
  <si>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</si>
  <si>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</si>
  <si>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</si>
  <si>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</si>
  <si>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</si>
  <si>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</si>
  <si>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</si>
  <si>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</si>
  <si>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</si>
  <si>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</si>
  <si>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</si>
  <si>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</si>
  <si>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</si>
  <si>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</si>
  <si>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</si>
  <si>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</si>
  <si>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</si>
  <si>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</si>
  <si>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</si>
  <si>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</si>
  <si>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</si>
  <si>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</si>
  <si>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</si>
  <si>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</si>
  <si>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</si>
  <si>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</si>
  <si>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</si>
  <si>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</si>
  <si>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</si>
  <si>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</si>
  <si>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</si>
  <si>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</si>
  <si>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</si>
  <si>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</si>
  <si>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</si>
  <si>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</si>
  <si>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</si>
  <si>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</si>
  <si>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</si>
  <si>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</si>
  <si>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</si>
  <si>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</si>
  <si>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</si>
  <si>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</si>
  <si>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</si>
  <si>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</si>
  <si>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</si>
  <si>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</si>
  <si>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</si>
  <si>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</si>
  <si>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</si>
  <si>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</si>
  <si>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</si>
  <si>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</si>
  <si>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</si>
  <si>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</si>
  <si>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</si>
  <si>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</si>
  <si>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</si>
  <si>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</si>
  <si>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</si>
  <si>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</si>
  <si>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</si>
  <si>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</si>
  <si>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</si>
  <si>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</si>
  <si>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</si>
  <si>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</si>
  <si>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</si>
  <si>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</si>
  <si>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</si>
  <si>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</si>
  <si>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</si>
  <si>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</si>
  <si>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</si>
  <si>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</si>
  <si>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</si>
  <si>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</si>
  <si>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</si>
  <si>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</si>
  <si>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</si>
  <si>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</si>
  <si>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</si>
  <si>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</si>
  <si>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</si>
  <si>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</si>
  <si>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</si>
  <si>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</si>
  <si>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</si>
  <si>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</si>
  <si>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</si>
  <si>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</si>
  <si>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</si>
  <si>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</si>
  <si>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</si>
  <si>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</si>
  <si>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</si>
  <si>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</si>
  <si>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</si>
  <si>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</si>
  <si>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</si>
  <si>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</si>
  <si>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</si>
  <si>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</si>
  <si>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</si>
  <si>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</si>
  <si>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</si>
  <si>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</si>
  <si>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</si>
  <si>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</si>
  <si>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</si>
  <si>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</si>
  <si>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</si>
  <si>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</si>
  <si>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</si>
  <si>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</si>
  <si>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</si>
  <si>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</si>
  <si>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</si>
  <si>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</si>
  <si>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</si>
  <si>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</si>
  <si>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</si>
  <si>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</si>
  <si>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</si>
  <si>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</si>
  <si>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</si>
  <si>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</si>
  <si>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</si>
  <si>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</si>
  <si>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</si>
  <si>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</si>
  <si>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</si>
  <si>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</si>
  <si>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</si>
  <si>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</si>
  <si>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</si>
  <si>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</si>
  <si>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</si>
  <si>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</si>
  <si>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</si>
  <si>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211</t>
  </si>
  <si>
    <t>PeaceHealth Peace Island Medical Center</t>
  </si>
  <si>
    <t>1117 Spring Street</t>
  </si>
  <si>
    <t>Friday Harbor, WA  98250-9782</t>
  </si>
  <si>
    <t>San Juan</t>
  </si>
  <si>
    <t>Charles Prosper</t>
  </si>
  <si>
    <t>Krista Touros</t>
  </si>
  <si>
    <t>360-378-2141</t>
  </si>
  <si>
    <t>360-378-1788</t>
  </si>
  <si>
    <t>2019</t>
  </si>
  <si>
    <t>6/30/2021</t>
  </si>
  <si>
    <t>Signature of 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</si>
</sst>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0.0%_);\(0.0%\)"/>
    <numFmt numFmtId="169" formatCode="#,##0.0000_);\(#,##0.0000\)"/>
    <numFmt numFmtId="170" formatCode="mmm\-yyyy"/>
    <numFmt numFmtId="171" formatCode="&quot;$&quot;#,##0"/>
    <numFmt numFmtId="172" formatCode="[$-409]mmm\-yy;@"/>
    <numFmt numFmtId="173" formatCode="#,##0.0_);\(#,##0.0\)"/>
    <numFmt numFmtId="174" formatCode="#,##0.000_);\(#,##0.000\)"/>
    <numFmt numFmtId="175" formatCode="0.00%_);\(0.00%\)"/>
    <numFmt numFmtId="176" formatCode="mm/dd/yy"/>
    <numFmt numFmtId="177" formatCode="[$-409]d\-mmm;@"/>
    <numFmt numFmtId="178" formatCode="##\-##_)"/>
    <numFmt numFmtId="179" formatCode="_(* #,##0_);_(* \(#,##0\);_(* &quot;0.0&quot;_);_(@_)"/>
    <numFmt numFmtId="180" formatCode="_(* #,##0.0_);_(* \(#,##0.0\);_(* &quot;-&quot;?_);_(@_)"/>
    <numFmt numFmtId="181" formatCode="#\-##_)"/>
    <numFmt numFmtId="182" formatCode="_-* #,##0.0_-;\-* #,##0.0_-;_-* &quot;-&quot;??_-;_-@_-"/>
    <numFmt numFmtId="183" formatCode="0;[Red]0"/>
    <numFmt numFmtId="184" formatCode="#,##0.00;\(#,##0.00\)"/>
    <numFmt numFmtId="185" formatCode="#,###,##0.00;\(#,###,##0.00\);&quot;-&quot;"/>
    <numFmt numFmtId="186" formatCode="&quot;$&quot;#,###,##0.00;\(&quot;$&quot;#,###,##0.00\);&quot;-&quot;"/>
    <numFmt numFmtId="187" formatCode="#,##0.00%;\(#,##0.00%\)"/>
    <numFmt numFmtId="188" formatCode="#,##0.00&quot; $&quot;;\-#,##0.00&quot; $&quot;"/>
    <numFmt numFmtId="189" formatCode="[$-1010409]#,##0.00;\-#,##0.00"/>
    <numFmt numFmtId="190" formatCode="#,##0.00;[Red]\(#,##0.00\)"/>
    <numFmt numFmtId="191" formatCode="yyyy"/>
    <numFmt numFmtId="192" formatCode="0.0%_);\(#0.0%\)"/>
    <numFmt numFmtId="193" formatCode="#,##0,;\(##,##0,\)"/>
  </numFmts>
  <fonts count="160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name val="Courie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Arial"/>
      <family val="2"/>
    </font>
    <font>
      <sz val="22"/>
      <color rgb="FF64B5F6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455A64"/>
      <name val="Segoe UI"/>
      <family val="2"/>
    </font>
    <font>
      <sz val="10"/>
      <color rgb="FF222B35"/>
      <name val="Segoe UI"/>
      <family val="2"/>
    </font>
    <font>
      <b/>
      <sz val="10"/>
      <color rgb="FF232D32"/>
      <name val="Segoe UI"/>
      <family val="2"/>
    </font>
    <font>
      <sz val="10"/>
      <color rgb="FF232D32"/>
      <name val="Segoe UI"/>
      <family val="2"/>
    </font>
    <font>
      <b/>
      <sz val="10"/>
      <color rgb="FF455A64"/>
      <name val="Segoe UI"/>
      <family val="2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 tint="4.9989318521683403E-2"/>
      <name val="Calibri"/>
      <family val="1"/>
      <scheme val="minor"/>
    </font>
    <font>
      <sz val="10"/>
      <color indexed="8"/>
      <name val="MS Sans Serif"/>
    </font>
    <font>
      <b/>
      <sz val="15.95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sz val="10"/>
      <color theme="1"/>
      <name val="Segoe UI"/>
      <family val="2"/>
    </font>
    <font>
      <b/>
      <sz val="10"/>
      <color rgb="FF000000"/>
      <name val="Segoe UI"/>
      <family val="2"/>
    </font>
    <font>
      <b/>
      <sz val="12"/>
      <color rgb="FF455A64"/>
      <name val="Segoe UI"/>
      <family val="2"/>
    </font>
    <font>
      <sz val="10"/>
      <color indexed="8"/>
      <name val="MS Sans Serif"/>
      <family val="2"/>
    </font>
    <font>
      <sz val="10"/>
      <color rgb="FF232D32"/>
      <name val="Calibri"/>
      <family val="2"/>
      <scheme val="minor"/>
    </font>
    <font>
      <b/>
      <sz val="10"/>
      <color rgb="FF455A64"/>
      <name val="Calibri"/>
      <family val="2"/>
      <scheme val="minor"/>
    </font>
    <font>
      <sz val="10"/>
      <color rgb="FF455A64"/>
      <name val="Segoe UI"/>
      <family val="2"/>
    </font>
    <font>
      <sz val="10"/>
      <color rgb="FF455A64"/>
      <name val="Calibri"/>
      <family val="2"/>
      <scheme val="minor"/>
    </font>
    <font>
      <b/>
      <sz val="10"/>
      <color rgb="FF00B0F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63"/>
      <name val="Ms Sans Serif"/>
      <family val="2"/>
    </font>
    <font>
      <sz val="10"/>
      <color indexed="22"/>
      <name val="Arial"/>
      <family val="2"/>
    </font>
    <font>
      <sz val="8"/>
      <color indexed="8"/>
      <name val="Ms Sans Serif"/>
      <family val="2"/>
    </font>
    <font>
      <sz val="4"/>
      <name val="Helv"/>
    </font>
    <font>
      <sz val="11"/>
      <color rgb="FF000000"/>
      <name val="Segoe UI"/>
      <family val="2"/>
    </font>
    <font>
      <sz val="11"/>
      <color rgb="FFFFFFFF"/>
      <name val="Segoe UI"/>
      <family val="2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0"/>
      <color rgb="FF00A6CF"/>
      <name val="Segoe UI"/>
      <family val="2"/>
    </font>
    <font>
      <sz val="10"/>
      <color rgb="FFFFFFFF"/>
      <name val="Segoe U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Helv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name val="??"/>
      <family val="3"/>
      <charset val="129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rgb="FF7F7F7F"/>
      <name val="Segoe UI"/>
      <family val="2"/>
    </font>
    <font>
      <i/>
      <sz val="11"/>
      <color rgb="FF7F7F7F"/>
      <name val="Segoe U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rgb="FF17A8FF"/>
      <name val="FontAwesome"/>
    </font>
    <font>
      <b/>
      <sz val="10"/>
      <color indexed="10"/>
      <name val="Wingdings"/>
      <charset val="2"/>
    </font>
    <font>
      <b/>
      <sz val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0"/>
      <color indexed="9"/>
      <name val="Ms Sans Serif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9.8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color indexed="1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color indexed="8"/>
      <name val="Arial"/>
      <family val="2"/>
    </font>
    <font>
      <sz val="10"/>
      <name val="Book Antiqua"/>
      <family val="1"/>
    </font>
    <font>
      <sz val="9"/>
      <color indexed="8"/>
      <name val="Calibri"/>
      <family val="2"/>
    </font>
    <font>
      <sz val="10"/>
      <color theme="1"/>
      <name val="Book Antiqu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i/>
      <sz val="8"/>
      <color rgb="FF455A64"/>
      <name val="Segoe UI"/>
      <family val="2"/>
    </font>
    <font>
      <b/>
      <sz val="10"/>
      <name val="MS Sans Serif"/>
      <family val="2"/>
    </font>
    <font>
      <sz val="10"/>
      <color rgb="FFFF0000"/>
      <name val="Wingdings"/>
      <charset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0"/>
      <name val="Arial"/>
      <family val="2"/>
    </font>
    <font>
      <b/>
      <sz val="10"/>
      <name val="Times New Roman"/>
      <family val="1"/>
    </font>
    <font>
      <b/>
      <sz val="10"/>
      <color indexed="0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18"/>
      <name val="Arial Narrow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rgb="FF232D32"/>
      <name val="Segoe UI"/>
      <family val="2"/>
    </font>
    <font>
      <sz val="11"/>
      <color rgb="FF232D3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8" tint="-0.49992370372631001"/>
      <name val="Segoe UI"/>
      <family val="2"/>
    </font>
    <font>
      <sz val="9"/>
      <color theme="8" tint="-0.49992370372631001"/>
      <name val="Segoe UI"/>
      <family val="2"/>
    </font>
    <font>
      <sz val="10"/>
      <color theme="8" tint="-0.4999237037263100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sz val="10"/>
      <color theme="8" tint="-0.49986266670735802"/>
      <name val="Segoe UI"/>
      <family val="2"/>
    </font>
    <font>
      <sz val="10"/>
      <color theme="8" tint="-0.49983214819788202"/>
      <name val="Segoe UI"/>
      <family val="2"/>
    </font>
    <font>
      <sz val="10"/>
      <color theme="8" tint="-0.49980162968840602"/>
      <name val="Segoe UI"/>
      <family val="2"/>
    </font>
    <font>
      <sz val="10"/>
      <color theme="8" tint="-0.49977111117893003"/>
      <name val="Segoe UI"/>
      <family val="2"/>
    </font>
    <font>
      <sz val="9"/>
      <color theme="8" tint="-0.49986266670735802"/>
      <name val="Segoe UI"/>
      <family val="2"/>
    </font>
    <font>
      <sz val="9"/>
      <color theme="8" tint="-0.49983214819788202"/>
      <name val="Segoe UI"/>
      <family val="2"/>
    </font>
    <font>
      <sz val="9"/>
      <color theme="8" tint="-0.49980162968840602"/>
      <name val="Segoe UI"/>
      <family val="2"/>
    </font>
    <font>
      <sz val="9"/>
      <color theme="8" tint="-0.49977111117893003"/>
      <name val="Segoe UI"/>
      <family val="2"/>
    </font>
    <font>
      <sz val="10"/>
      <color theme="8" tint="-0.49986266670735802"/>
      <name val="Calibri"/>
      <family val="2"/>
      <scheme val="minor"/>
    </font>
    <font>
      <sz val="10"/>
      <color theme="8" tint="-0.49983214819788202"/>
      <name val="Calibri"/>
      <family val="2"/>
      <scheme val="minor"/>
    </font>
    <font>
      <sz val="10"/>
      <color theme="8" tint="-0.49980162968840602"/>
      <name val="Calibri"/>
      <family val="2"/>
      <scheme val="minor"/>
    </font>
    <font>
      <sz val="10"/>
      <color theme="8" tint="-0.49977111117893003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455A64"/>
      <name val="Segoe UI"/>
      <family val="2"/>
    </font>
    <font>
      <sz val="10"/>
      <name val="Arial Narrow"/>
      <family val="2"/>
    </font>
    <font>
      <sz val="8"/>
      <name val="Tahoma"/>
      <family val="2"/>
    </font>
    <font>
      <sz val="10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D7DB"/>
        <bgColor indexed="64"/>
      </patternFill>
    </fill>
    <fill>
      <patternFill patternType="solid">
        <fgColor rgb="FFEBEE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2E9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0083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FBDC5"/>
        <bgColor indexed="64"/>
      </patternFill>
    </fill>
    <fill>
      <patternFill patternType="solid">
        <fgColor rgb="FF78909C"/>
        <bgColor indexed="64"/>
      </patternFill>
    </fill>
    <fill>
      <patternFill patternType="solid">
        <fgColor rgb="FF455A63"/>
        <bgColor indexed="64"/>
      </patternFill>
    </fill>
    <fill>
      <patternFill patternType="solid">
        <fgColor rgb="FF15222C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1D5A9"/>
        <bgColor indexed="64"/>
      </patternFill>
    </fill>
    <fill>
      <patternFill patternType="solid">
        <fgColor rgb="FFD0BE7A"/>
        <bgColor indexed="64"/>
      </patternFill>
    </fill>
    <fill>
      <patternFill patternType="solid">
        <fgColor rgb="FFBDA343"/>
        <bgColor indexed="64"/>
      </patternFill>
    </fill>
    <fill>
      <patternFill patternType="solid">
        <fgColor rgb="FF9B8637"/>
        <bgColor indexed="64"/>
      </patternFill>
    </fill>
    <fill>
      <patternFill patternType="solid">
        <fgColor rgb="FF7F6D2D"/>
        <bgColor indexed="64"/>
      </patternFill>
    </fill>
    <fill>
      <patternFill patternType="solid">
        <fgColor rgb="FFB8F5C9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rgb="FFB39DDB"/>
        <bgColor indexed="64"/>
      </patternFill>
    </fill>
    <fill>
      <patternFill patternType="solid">
        <fgColor rgb="FF7E57C2"/>
        <bgColor indexed="64"/>
      </patternFill>
    </fill>
    <fill>
      <patternFill patternType="solid">
        <fgColor rgb="FF3B27A0"/>
        <bgColor indexed="64"/>
      </patternFill>
    </fill>
    <fill>
      <patternFill patternType="solid">
        <fgColor rgb="FF20156D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4DB6AC"/>
        <bgColor indexed="64"/>
      </patternFill>
    </fill>
    <fill>
      <patternFill patternType="solid">
        <fgColor rgb="FF009688"/>
        <bgColor indexed="64"/>
      </patternFill>
    </fill>
    <fill>
      <patternFill patternType="solid">
        <fgColor rgb="FF00796B"/>
        <bgColor indexed="64"/>
      </patternFill>
    </fill>
    <fill>
      <patternFill patternType="solid">
        <fgColor rgb="FF004D40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41"/>
      </patternFill>
    </fill>
    <fill>
      <patternFill patternType="solid">
        <fgColor rgb="FFF8BBD0"/>
        <bgColor indexed="64"/>
      </patternFill>
    </fill>
    <fill>
      <patternFill patternType="solid">
        <fgColor rgb="FFF06292"/>
        <bgColor indexed="64"/>
      </patternFill>
    </fill>
    <fill>
      <patternFill patternType="solid">
        <fgColor rgb="FFE91E63"/>
        <bgColor indexed="64"/>
      </patternFill>
    </fill>
    <fill>
      <patternFill patternType="solid">
        <fgColor rgb="FFC2185B"/>
        <bgColor indexed="64"/>
      </patternFill>
    </fill>
    <fill>
      <patternFill patternType="solid">
        <fgColor rgb="FF880E4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BDEFB"/>
        <bgColor indexed="64"/>
      </patternFill>
    </fill>
    <fill>
      <patternFill patternType="solid">
        <fgColor rgb="FF64B5F6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1976D2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FFECB3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6F00"/>
        <bgColor indexed="64"/>
      </patternFill>
    </fill>
    <fill>
      <patternFill patternType="solid">
        <fgColor theme="0" tint="-4.992828150273141E-2"/>
        <bgColor indexed="15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3"/>
        <bgColor indexed="15"/>
      </patternFill>
    </fill>
    <fill>
      <patternFill patternType="solid">
        <fgColor theme="0" tint="-4.986724448377941E-2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 tint="-4.986724448377941E-2"/>
        <bgColor indexed="15"/>
      </patternFill>
    </fill>
    <fill>
      <patternFill patternType="solid">
        <fgColor theme="0" tint="-4.9836725974303414E-2"/>
        <bgColor indexed="15"/>
      </patternFill>
    </fill>
    <fill>
      <patternFill patternType="solid">
        <fgColor theme="0" tint="-4.9806207464827418E-2"/>
        <bgColor indexed="15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0" tint="-4.9989318521683403E-2"/>
        <bgColor auto="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rgb="FF9AAFBA"/>
      </top>
      <bottom style="thin">
        <color rgb="FF9AAFBA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ashed">
        <color rgb="FFDBE2E5"/>
      </top>
      <bottom style="dashed">
        <color rgb="FFDBE2E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D8E2E5"/>
      </top>
      <bottom style="thin">
        <color rgb="FFD8E2E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ck">
        <color theme="0" tint="-0.49992370372631001"/>
      </bottom>
      <diagonal/>
    </border>
    <border>
      <left/>
      <right/>
      <top style="thick">
        <color theme="0" tint="-0.49992370372631001"/>
      </top>
      <bottom/>
      <diagonal/>
    </border>
    <border>
      <left style="thin">
        <color theme="0" tint="-0.3499252296517838"/>
      </left>
      <right style="thin">
        <color theme="0" tint="-0.3499252296517838"/>
      </right>
      <top style="thin">
        <color theme="0" tint="-0.3499252296517838"/>
      </top>
      <bottom style="thin">
        <color theme="0" tint="-0.3499252296517838"/>
      </bottom>
      <diagonal/>
    </border>
    <border>
      <left/>
      <right/>
      <top style="medium">
        <color theme="0" tint="-0.49992370372631001"/>
      </top>
      <bottom style="double">
        <color theme="0" tint="-0.499923703726310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2370372631001"/>
      </top>
      <bottom style="thick">
        <color theme="0" tint="-0.4999237037263100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86266670735802"/>
      </bottom>
      <diagonal/>
    </border>
    <border>
      <left/>
      <right/>
      <top/>
      <bottom style="thick">
        <color theme="0" tint="-0.49983214819788202"/>
      </bottom>
      <diagonal/>
    </border>
    <border>
      <left/>
      <right/>
      <top/>
      <bottom style="thick">
        <color theme="0" tint="-0.49980162968840602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86266670735802"/>
      </top>
      <bottom/>
      <diagonal/>
    </border>
    <border>
      <left/>
      <right/>
      <top style="thick">
        <color theme="0" tint="-0.49983214819788202"/>
      </top>
      <bottom/>
      <diagonal/>
    </border>
    <border>
      <left/>
      <right/>
      <top style="thick">
        <color theme="0" tint="-0.49980162968840602"/>
      </top>
      <bottom/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86419263283181"/>
      </left>
      <right style="thin">
        <color theme="0" tint="-0.34986419263283181"/>
      </right>
      <top style="thin">
        <color theme="0" tint="-0.34986419263283181"/>
      </top>
      <bottom style="thin">
        <color theme="0" tint="-0.34986419263283181"/>
      </bottom>
      <diagonal/>
    </border>
    <border>
      <left style="thin">
        <color theme="0" tint="-0.34983367412335581"/>
      </left>
      <right style="thin">
        <color theme="0" tint="-0.34983367412335581"/>
      </right>
      <top style="thin">
        <color theme="0" tint="-0.34983367412335581"/>
      </top>
      <bottom style="thin">
        <color theme="0" tint="-0.34983367412335581"/>
      </bottom>
      <diagonal/>
    </border>
    <border>
      <left style="thin">
        <color theme="0" tint="-0.34980315561387981"/>
      </left>
      <right style="thin">
        <color theme="0" tint="-0.34980315561387981"/>
      </right>
      <top style="thin">
        <color theme="0" tint="-0.34980315561387981"/>
      </top>
      <bottom style="thin">
        <color theme="0" tint="-0.34980315561387981"/>
      </bottom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theme="0" tint="-0.49986266670735802"/>
      </top>
      <bottom style="double">
        <color theme="0" tint="-0.49986266670735802"/>
      </bottom>
      <diagonal/>
    </border>
    <border>
      <left/>
      <right/>
      <top style="medium">
        <color theme="0" tint="-0.49983214819788202"/>
      </top>
      <bottom style="double">
        <color theme="0" tint="-0.49983214819788202"/>
      </bottom>
      <diagonal/>
    </border>
    <border>
      <left/>
      <right/>
      <top style="medium">
        <color theme="0" tint="-0.49980162968840602"/>
      </top>
      <bottom style="double">
        <color theme="0" tint="-0.49980162968840602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/>
      <right/>
      <top style="thick">
        <color theme="0" tint="-0.49986266670735802"/>
      </top>
      <bottom style="thick">
        <color theme="0" tint="-0.49986266670735802"/>
      </bottom>
      <diagonal/>
    </border>
    <border>
      <left/>
      <right/>
      <top style="thick">
        <color theme="0" tint="-0.49983214819788202"/>
      </top>
      <bottom style="thick">
        <color theme="0" tint="-0.49983214819788202"/>
      </bottom>
      <diagonal/>
    </border>
    <border>
      <left/>
      <right/>
      <top style="thick">
        <color theme="0" tint="-0.49980162968840602"/>
      </top>
      <bottom style="thick">
        <color theme="0" tint="-0.4998016296884060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166" fontId="20" fillId="10" borderId="0">
      <alignment vertical="center"/>
    </xf>
    <xf numFmtId="166" fontId="23" fillId="10" borderId="0">
      <alignment vertical="center"/>
    </xf>
    <xf numFmtId="166" fontId="24" fillId="10" borderId="34">
      <alignment horizontal="center" vertical="center"/>
    </xf>
    <xf numFmtId="166" fontId="24" fillId="12" borderId="34">
      <alignment horizontal="center" vertical="center" wrapText="1"/>
    </xf>
    <xf numFmtId="9" fontId="17" fillId="0" borderId="0" applyFont="0" applyFill="0" applyBorder="0" applyAlignment="0" applyProtection="0"/>
    <xf numFmtId="166" fontId="25" fillId="10" borderId="0">
      <alignment vertical="center"/>
    </xf>
    <xf numFmtId="37" fontId="26" fillId="10" borderId="0">
      <alignment vertical="center"/>
    </xf>
    <xf numFmtId="168" fontId="26" fillId="10" borderId="0">
      <alignment vertical="center"/>
    </xf>
    <xf numFmtId="166" fontId="26" fillId="10" borderId="0">
      <alignment horizontal="left" vertical="center" indent="1"/>
    </xf>
    <xf numFmtId="170" fontId="24" fillId="12" borderId="34">
      <alignment horizontal="center" vertical="center"/>
    </xf>
    <xf numFmtId="166" fontId="27" fillId="13" borderId="35">
      <alignment horizontal="left" vertical="center" indent="1" justifyLastLine="1"/>
    </xf>
    <xf numFmtId="37" fontId="27" fillId="13" borderId="35">
      <alignment vertical="center"/>
    </xf>
    <xf numFmtId="168" fontId="27" fillId="13" borderId="35">
      <alignment vertical="center"/>
    </xf>
    <xf numFmtId="43" fontId="17" fillId="0" borderId="0" applyFont="0" applyFill="0" applyBorder="0" applyAlignment="0" applyProtection="0"/>
    <xf numFmtId="37" fontId="5" fillId="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37" fontId="16" fillId="0" borderId="0"/>
    <xf numFmtId="4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29" fillId="0" borderId="0"/>
    <xf numFmtId="43" fontId="29" fillId="0" borderId="0" applyFont="0" applyFill="0" applyBorder="0" applyAlignment="0" applyProtection="0"/>
    <xf numFmtId="0" fontId="30" fillId="0" borderId="0"/>
    <xf numFmtId="37" fontId="6" fillId="0" borderId="0"/>
    <xf numFmtId="37" fontId="6" fillId="0" borderId="0"/>
    <xf numFmtId="37" fontId="5" fillId="4" borderId="0" applyFill="0"/>
    <xf numFmtId="0" fontId="1" fillId="0" borderId="0"/>
    <xf numFmtId="0" fontId="31" fillId="0" borderId="0"/>
    <xf numFmtId="0" fontId="33" fillId="10" borderId="0" applyNumberFormat="0" applyFont="0" applyFill="0" applyBorder="0" applyAlignment="0" applyProtection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35" fillId="0" borderId="0" applyFont="0" applyFill="0" applyBorder="0" applyAlignment="0" applyProtection="0"/>
    <xf numFmtId="0" fontId="17" fillId="10" borderId="0" applyNumberFormat="0" applyFont="0" applyFill="0" applyBorder="0" applyAlignment="0" applyProtection="0"/>
    <xf numFmtId="0" fontId="36" fillId="10" borderId="0" applyNumberFormat="0" applyFill="0" applyBorder="0" applyAlignment="0" applyProtection="0"/>
    <xf numFmtId="9" fontId="1" fillId="0" borderId="0" applyFont="0" applyFill="0" applyBorder="0" applyAlignment="0" applyProtection="0"/>
    <xf numFmtId="177" fontId="41" fillId="0" borderId="0" applyNumberFormat="0" applyFill="0" applyBorder="0" applyAlignment="0" applyProtection="0"/>
    <xf numFmtId="166" fontId="26" fillId="10" borderId="0">
      <alignment horizontal="left" vertical="center"/>
    </xf>
    <xf numFmtId="5" fontId="26" fillId="10" borderId="0">
      <alignment horizontal="right" vertical="center"/>
    </xf>
    <xf numFmtId="7" fontId="26" fillId="10" borderId="0">
      <alignment horizontal="right" vertical="center"/>
    </xf>
    <xf numFmtId="166" fontId="26" fillId="10" borderId="0">
      <alignment horizontal="right" vertical="center"/>
    </xf>
    <xf numFmtId="37" fontId="26" fillId="10" borderId="0">
      <alignment horizontal="right" vertical="center"/>
    </xf>
    <xf numFmtId="168" fontId="26" fillId="10" borderId="0">
      <alignment horizontal="right" vertical="center"/>
    </xf>
    <xf numFmtId="173" fontId="26" fillId="10" borderId="0">
      <alignment horizontal="right" vertical="center"/>
    </xf>
    <xf numFmtId="175" fontId="26" fillId="10" borderId="0">
      <alignment horizontal="right" vertical="center"/>
    </xf>
    <xf numFmtId="39" fontId="26" fillId="10" borderId="0">
      <alignment horizontal="right" vertical="center"/>
    </xf>
    <xf numFmtId="174" fontId="42" fillId="10" borderId="0">
      <alignment horizontal="right" vertical="center"/>
    </xf>
    <xf numFmtId="169" fontId="42" fillId="10" borderId="0">
      <alignment horizontal="right" vertical="center"/>
    </xf>
    <xf numFmtId="166" fontId="26" fillId="10" borderId="0">
      <alignment horizontal="left" vertical="center"/>
    </xf>
    <xf numFmtId="166" fontId="26" fillId="10" borderId="0">
      <alignment horizontal="left" vertical="center" indent="1"/>
    </xf>
    <xf numFmtId="176" fontId="26" fillId="10" borderId="0">
      <alignment horizontal="right" vertical="center"/>
    </xf>
    <xf numFmtId="170" fontId="26" fillId="10" borderId="0">
      <alignment horizontal="right" vertical="center"/>
    </xf>
    <xf numFmtId="5" fontId="26" fillId="13" borderId="35">
      <alignment horizontal="right" vertical="center"/>
    </xf>
    <xf numFmtId="7" fontId="26" fillId="13" borderId="35">
      <alignment horizontal="right" vertical="center"/>
    </xf>
    <xf numFmtId="166" fontId="26" fillId="13" borderId="35">
      <alignment horizontal="right" vertical="center"/>
    </xf>
    <xf numFmtId="37" fontId="26" fillId="13" borderId="35">
      <alignment horizontal="right" vertical="center"/>
    </xf>
    <xf numFmtId="168" fontId="26" fillId="13" borderId="35">
      <alignment horizontal="right" vertical="center"/>
    </xf>
    <xf numFmtId="173" fontId="26" fillId="13" borderId="35">
      <alignment horizontal="right" vertical="center"/>
    </xf>
    <xf numFmtId="175" fontId="26" fillId="13" borderId="35">
      <alignment horizontal="right" vertical="center"/>
    </xf>
    <xf numFmtId="39" fontId="26" fillId="13" borderId="35">
      <alignment horizontal="right" vertical="center"/>
    </xf>
    <xf numFmtId="174" fontId="42" fillId="13" borderId="35">
      <alignment horizontal="right" vertical="center"/>
    </xf>
    <xf numFmtId="169" fontId="42" fillId="13" borderId="35">
      <alignment horizontal="right" vertical="center"/>
    </xf>
    <xf numFmtId="166" fontId="26" fillId="13" borderId="35">
      <alignment horizontal="left" vertical="center"/>
    </xf>
    <xf numFmtId="166" fontId="25" fillId="10" borderId="0">
      <alignment horizontal="right" vertical="center" indent="1"/>
    </xf>
    <xf numFmtId="166" fontId="25" fillId="10" borderId="0">
      <alignment horizontal="center" vertical="center"/>
    </xf>
    <xf numFmtId="5" fontId="26" fillId="10" borderId="0">
      <alignment vertical="center"/>
    </xf>
    <xf numFmtId="7" fontId="26" fillId="10" borderId="0">
      <alignment vertical="center"/>
    </xf>
    <xf numFmtId="166" fontId="26" fillId="10" borderId="0">
      <alignment vertical="center"/>
    </xf>
    <xf numFmtId="168" fontId="26" fillId="10" borderId="0">
      <alignment vertical="center"/>
    </xf>
    <xf numFmtId="173" fontId="26" fillId="10" borderId="0">
      <alignment vertical="center"/>
    </xf>
    <xf numFmtId="175" fontId="26" fillId="10" borderId="0">
      <alignment vertical="center"/>
    </xf>
    <xf numFmtId="39" fontId="26" fillId="10" borderId="0">
      <alignment vertical="center"/>
    </xf>
    <xf numFmtId="174" fontId="42" fillId="10" borderId="0">
      <alignment vertical="center"/>
    </xf>
    <xf numFmtId="169" fontId="42" fillId="10" borderId="0">
      <alignment vertical="center"/>
    </xf>
    <xf numFmtId="166" fontId="26" fillId="10" borderId="0">
      <alignment horizontal="left" vertical="center"/>
    </xf>
    <xf numFmtId="166" fontId="26" fillId="10" borderId="0">
      <alignment horizontal="right" vertical="center" indent="1"/>
    </xf>
    <xf numFmtId="176" fontId="26" fillId="10" borderId="0">
      <alignment vertical="center"/>
    </xf>
    <xf numFmtId="170" fontId="26" fillId="10" borderId="0">
      <alignment vertical="center"/>
    </xf>
    <xf numFmtId="5" fontId="27" fillId="13" borderId="35">
      <alignment vertical="center"/>
    </xf>
    <xf numFmtId="7" fontId="27" fillId="13" borderId="35">
      <alignment vertical="center"/>
    </xf>
    <xf numFmtId="166" fontId="27" fillId="13" borderId="35">
      <alignment vertical="center"/>
    </xf>
    <xf numFmtId="173" fontId="27" fillId="13" borderId="35">
      <alignment vertical="center"/>
    </xf>
    <xf numFmtId="175" fontId="27" fillId="13" borderId="35">
      <alignment vertical="center"/>
    </xf>
    <xf numFmtId="39" fontId="27" fillId="13" borderId="35">
      <alignment vertical="center"/>
    </xf>
    <xf numFmtId="174" fontId="43" fillId="13" borderId="35">
      <alignment vertical="center"/>
    </xf>
    <xf numFmtId="169" fontId="43" fillId="13" borderId="35">
      <alignment vertical="center"/>
    </xf>
    <xf numFmtId="9" fontId="17" fillId="0" borderId="0" applyFont="0" applyFill="0" applyBorder="0" applyAlignment="0" applyProtection="0"/>
    <xf numFmtId="5" fontId="44" fillId="19" borderId="0">
      <alignment horizontal="center" vertical="center"/>
    </xf>
    <xf numFmtId="7" fontId="44" fillId="19" borderId="0">
      <alignment horizontal="center" vertical="center"/>
    </xf>
    <xf numFmtId="166" fontId="44" fillId="19" borderId="0">
      <alignment horizontal="center" vertical="center"/>
    </xf>
    <xf numFmtId="37" fontId="44" fillId="19" borderId="0">
      <alignment horizontal="center" vertical="center"/>
    </xf>
    <xf numFmtId="168" fontId="44" fillId="19" borderId="0">
      <alignment horizontal="center" vertical="center"/>
    </xf>
    <xf numFmtId="173" fontId="44" fillId="19" borderId="0">
      <alignment horizontal="center" vertical="center"/>
    </xf>
    <xf numFmtId="175" fontId="44" fillId="19" borderId="0">
      <alignment horizontal="center" vertical="center"/>
    </xf>
    <xf numFmtId="39" fontId="44" fillId="19" borderId="0">
      <alignment horizontal="center" vertical="center"/>
    </xf>
    <xf numFmtId="174" fontId="45" fillId="19" borderId="0">
      <alignment horizontal="center" vertical="center"/>
    </xf>
    <xf numFmtId="169" fontId="45" fillId="19" borderId="0">
      <alignment horizontal="center" vertical="center"/>
    </xf>
    <xf numFmtId="166" fontId="44" fillId="19" borderId="0">
      <alignment horizontal="left" vertical="center"/>
    </xf>
    <xf numFmtId="166" fontId="23" fillId="19" borderId="0">
      <alignment horizontal="left" vertical="center"/>
    </xf>
    <xf numFmtId="166" fontId="27" fillId="19" borderId="0">
      <alignment horizontal="left" vertical="center"/>
    </xf>
    <xf numFmtId="166" fontId="40" fillId="19" borderId="0">
      <alignment horizontal="left" vertical="center"/>
    </xf>
    <xf numFmtId="176" fontId="44" fillId="19" borderId="0">
      <alignment horizontal="center" vertical="center"/>
    </xf>
    <xf numFmtId="170" fontId="44" fillId="19" borderId="0">
      <alignment horizontal="center" vertical="center"/>
    </xf>
    <xf numFmtId="166" fontId="27" fillId="20" borderId="0">
      <alignment horizontal="left" vertical="center"/>
    </xf>
    <xf numFmtId="166" fontId="44" fillId="20" borderId="0">
      <alignment horizontal="left" vertical="center"/>
    </xf>
    <xf numFmtId="176" fontId="24" fillId="12" borderId="34">
      <alignment horizontal="center" vertical="center"/>
    </xf>
    <xf numFmtId="5" fontId="27" fillId="21" borderId="0">
      <alignment vertical="center"/>
    </xf>
    <xf numFmtId="7" fontId="27" fillId="21" borderId="0">
      <alignment vertical="center"/>
    </xf>
    <xf numFmtId="166" fontId="27" fillId="21" borderId="0">
      <alignment vertical="center"/>
    </xf>
    <xf numFmtId="37" fontId="27" fillId="21" borderId="0">
      <alignment vertical="center"/>
    </xf>
    <xf numFmtId="168" fontId="27" fillId="21" borderId="0">
      <alignment vertical="center"/>
    </xf>
    <xf numFmtId="173" fontId="27" fillId="21" borderId="0">
      <alignment vertical="center"/>
    </xf>
    <xf numFmtId="175" fontId="27" fillId="21" borderId="0">
      <alignment vertical="center"/>
    </xf>
    <xf numFmtId="39" fontId="27" fillId="21" borderId="0">
      <alignment vertical="center"/>
    </xf>
    <xf numFmtId="174" fontId="43" fillId="21" borderId="0">
      <alignment vertical="center"/>
    </xf>
    <xf numFmtId="169" fontId="43" fillId="21" borderId="0">
      <alignment vertical="center"/>
    </xf>
    <xf numFmtId="166" fontId="27" fillId="21" borderId="0">
      <alignment vertical="center"/>
    </xf>
    <xf numFmtId="166" fontId="44" fillId="10" borderId="34">
      <alignment vertical="center"/>
    </xf>
    <xf numFmtId="166" fontId="44" fillId="22" borderId="34">
      <alignment vertical="center"/>
    </xf>
    <xf numFmtId="166" fontId="23" fillId="22" borderId="0">
      <alignment vertical="center"/>
    </xf>
    <xf numFmtId="166" fontId="26" fillId="10" borderId="0">
      <alignment vertical="center"/>
    </xf>
    <xf numFmtId="5" fontId="26" fillId="10" borderId="0">
      <alignment vertical="center"/>
    </xf>
    <xf numFmtId="7" fontId="26" fillId="10" borderId="0">
      <alignment vertical="center"/>
    </xf>
    <xf numFmtId="166" fontId="26" fillId="10" borderId="0">
      <alignment vertical="center"/>
    </xf>
    <xf numFmtId="37" fontId="26" fillId="10" borderId="0">
      <alignment vertical="center"/>
    </xf>
    <xf numFmtId="173" fontId="26" fillId="10" borderId="0">
      <alignment vertical="center"/>
    </xf>
    <xf numFmtId="175" fontId="26" fillId="10" borderId="0">
      <alignment vertical="center"/>
    </xf>
    <xf numFmtId="39" fontId="26" fillId="10" borderId="0">
      <alignment vertical="center"/>
    </xf>
    <xf numFmtId="174" fontId="42" fillId="10" borderId="0">
      <alignment vertical="center"/>
    </xf>
    <xf numFmtId="169" fontId="42" fillId="10" borderId="0">
      <alignment vertical="center"/>
    </xf>
    <xf numFmtId="166" fontId="26" fillId="10" borderId="0">
      <alignment vertical="center"/>
    </xf>
    <xf numFmtId="166" fontId="26" fillId="10" borderId="0">
      <alignment horizontal="left" vertical="center" indent="1"/>
    </xf>
    <xf numFmtId="176" fontId="26" fillId="10" borderId="0">
      <alignment vertical="center"/>
    </xf>
    <xf numFmtId="170" fontId="26" fillId="10" borderId="0">
      <alignment vertical="center"/>
    </xf>
    <xf numFmtId="5" fontId="44" fillId="10" borderId="35">
      <alignment vertical="center"/>
    </xf>
    <xf numFmtId="7" fontId="44" fillId="10" borderId="35">
      <alignment vertical="center"/>
    </xf>
    <xf numFmtId="166" fontId="44" fillId="10" borderId="35">
      <alignment vertical="center"/>
    </xf>
    <xf numFmtId="37" fontId="44" fillId="10" borderId="35">
      <alignment vertical="center"/>
    </xf>
    <xf numFmtId="168" fontId="44" fillId="10" borderId="35">
      <alignment vertical="center"/>
    </xf>
    <xf numFmtId="173" fontId="44" fillId="10" borderId="35">
      <alignment vertical="center"/>
    </xf>
    <xf numFmtId="175" fontId="44" fillId="10" borderId="35">
      <alignment vertical="center"/>
    </xf>
    <xf numFmtId="39" fontId="44" fillId="10" borderId="35">
      <alignment vertical="center"/>
    </xf>
    <xf numFmtId="174" fontId="45" fillId="10" borderId="35">
      <alignment vertical="center"/>
    </xf>
    <xf numFmtId="169" fontId="45" fillId="10" borderId="35">
      <alignment vertical="center"/>
    </xf>
    <xf numFmtId="166" fontId="44" fillId="10" borderId="35">
      <alignment vertical="center"/>
    </xf>
    <xf numFmtId="166" fontId="46" fillId="23" borderId="0">
      <alignment vertical="center"/>
    </xf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41" fontId="1" fillId="0" borderId="0"/>
    <xf numFmtId="177" fontId="49" fillId="4" borderId="0">
      <alignment horizontal="center" vertical="center"/>
    </xf>
    <xf numFmtId="177" fontId="50" fillId="4" borderId="0">
      <alignment vertical="center"/>
    </xf>
    <xf numFmtId="177" fontId="51" fillId="4" borderId="0">
      <alignment vertical="center"/>
    </xf>
    <xf numFmtId="177" fontId="51" fillId="4" borderId="0"/>
    <xf numFmtId="178" fontId="1" fillId="0" borderId="0" applyBorder="0">
      <alignment vertical="top"/>
    </xf>
    <xf numFmtId="179" fontId="1" fillId="9" borderId="38">
      <alignment horizontal="center" vertical="center"/>
    </xf>
    <xf numFmtId="1" fontId="52" fillId="0" borderId="0">
      <alignment horizontal="left"/>
    </xf>
    <xf numFmtId="166" fontId="53" fillId="13" borderId="0">
      <alignment vertical="center"/>
    </xf>
    <xf numFmtId="166" fontId="53" fillId="38" borderId="0">
      <alignment vertical="center"/>
    </xf>
    <xf numFmtId="166" fontId="54" fillId="39" borderId="0">
      <alignment vertical="center"/>
    </xf>
    <xf numFmtId="166" fontId="54" fillId="40" borderId="0">
      <alignment vertical="center"/>
    </xf>
    <xf numFmtId="166" fontId="54" fillId="41" borderId="0">
      <alignment vertical="center"/>
    </xf>
    <xf numFmtId="37" fontId="55" fillId="42" borderId="0" applyNumberFormat="0">
      <protection locked="0"/>
    </xf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6" fontId="57" fillId="10" borderId="37">
      <alignment horizontal="center" vertical="center"/>
    </xf>
    <xf numFmtId="166" fontId="58" fillId="43" borderId="37">
      <alignment horizontal="center" vertical="center"/>
    </xf>
    <xf numFmtId="0" fontId="59" fillId="44" borderId="39" applyNumberFormat="0" applyAlignment="0" applyProtection="0"/>
    <xf numFmtId="0" fontId="59" fillId="44" borderId="39" applyNumberFormat="0" applyAlignment="0" applyProtection="0"/>
    <xf numFmtId="37" fontId="3" fillId="0" borderId="1"/>
    <xf numFmtId="0" fontId="60" fillId="45" borderId="40" applyNumberFormat="0" applyAlignment="0" applyProtection="0"/>
    <xf numFmtId="0" fontId="60" fillId="45" borderId="40" applyNumberFormat="0" applyAlignment="0" applyProtection="0"/>
    <xf numFmtId="177" fontId="49" fillId="4" borderId="0">
      <alignment horizontal="center" vertical="center"/>
    </xf>
    <xf numFmtId="177" fontId="50" fillId="4" borderId="0">
      <alignment vertical="center"/>
    </xf>
    <xf numFmtId="177" fontId="51" fillId="4" borderId="0">
      <alignment vertical="center"/>
    </xf>
    <xf numFmtId="177" fontId="51" fillId="4" borderId="0"/>
    <xf numFmtId="166" fontId="61" fillId="46" borderId="0">
      <alignment vertical="center"/>
    </xf>
    <xf numFmtId="166" fontId="61" fillId="47" borderId="0">
      <alignment vertical="center"/>
    </xf>
    <xf numFmtId="166" fontId="62" fillId="48" borderId="0">
      <alignment vertical="center"/>
    </xf>
    <xf numFmtId="166" fontId="62" fillId="49" borderId="0">
      <alignment vertical="center"/>
    </xf>
    <xf numFmtId="166" fontId="62" fillId="50" borderId="0">
      <alignment vertical="center"/>
    </xf>
    <xf numFmtId="41" fontId="1" fillId="0" borderId="0" applyNumberFormat="0" applyBorder="0">
      <alignment horizontal="center" vertical="top"/>
    </xf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7" fillId="0" borderId="0"/>
    <xf numFmtId="0" fontId="67" fillId="0" borderId="0"/>
    <xf numFmtId="37" fontId="1" fillId="0" borderId="0" applyBorder="0">
      <alignment horizontal="left" vertical="top" wrapText="1"/>
      <protection locked="0"/>
    </xf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5" fontId="1" fillId="0" borderId="0" applyFill="0" applyBorder="0" applyAlignment="0" applyProtection="0"/>
    <xf numFmtId="6" fontId="71" fillId="0" borderId="0">
      <protection locked="0"/>
    </xf>
    <xf numFmtId="166" fontId="39" fillId="43" borderId="0">
      <alignment vertical="center"/>
    </xf>
    <xf numFmtId="41" fontId="1" fillId="0" borderId="0" applyBorder="0">
      <alignment vertical="top"/>
    </xf>
    <xf numFmtId="180" fontId="1" fillId="0" borderId="0" applyBorder="0">
      <alignment vertical="top"/>
    </xf>
    <xf numFmtId="43" fontId="1" fillId="0" borderId="0" applyBorder="0">
      <alignment vertical="top"/>
    </xf>
    <xf numFmtId="181" fontId="1" fillId="0" borderId="0" applyBorder="0">
      <alignment vertical="top"/>
    </xf>
    <xf numFmtId="177" fontId="1" fillId="26" borderId="0">
      <alignment horizontal="left" vertical="top"/>
    </xf>
    <xf numFmtId="5" fontId="44" fillId="51" borderId="37">
      <alignment vertical="center"/>
      <protection locked="0"/>
    </xf>
    <xf numFmtId="7" fontId="44" fillId="51" borderId="37">
      <alignment vertical="center"/>
      <protection locked="0"/>
    </xf>
    <xf numFmtId="166" fontId="44" fillId="51" borderId="37">
      <alignment vertical="center"/>
      <protection locked="0"/>
    </xf>
    <xf numFmtId="37" fontId="44" fillId="51" borderId="37">
      <alignment vertical="center"/>
      <protection locked="0"/>
    </xf>
    <xf numFmtId="168" fontId="44" fillId="51" borderId="37">
      <alignment vertical="center"/>
      <protection locked="0"/>
    </xf>
    <xf numFmtId="173" fontId="44" fillId="51" borderId="37">
      <alignment vertical="center"/>
      <protection locked="0"/>
    </xf>
    <xf numFmtId="175" fontId="44" fillId="51" borderId="37">
      <alignment vertical="center"/>
      <protection locked="0"/>
    </xf>
    <xf numFmtId="39" fontId="44" fillId="51" borderId="37">
      <alignment vertical="center"/>
      <protection locked="0"/>
    </xf>
    <xf numFmtId="174" fontId="45" fillId="51" borderId="37">
      <alignment vertical="center"/>
      <protection locked="0"/>
    </xf>
    <xf numFmtId="169" fontId="45" fillId="51" borderId="37">
      <alignment vertical="center"/>
      <protection locked="0"/>
    </xf>
    <xf numFmtId="166" fontId="44" fillId="51" borderId="37">
      <alignment horizontal="center" vertical="center"/>
      <protection locked="0"/>
    </xf>
    <xf numFmtId="176" fontId="44" fillId="51" borderId="37">
      <alignment vertical="center"/>
      <protection locked="0"/>
    </xf>
    <xf numFmtId="170" fontId="44" fillId="51" borderId="37">
      <alignment vertical="center"/>
      <protection locked="0"/>
    </xf>
    <xf numFmtId="166" fontId="53" fillId="52" borderId="0">
      <alignment vertical="center"/>
    </xf>
    <xf numFmtId="166" fontId="53" fillId="53" borderId="0">
      <alignment vertical="center"/>
    </xf>
    <xf numFmtId="166" fontId="54" fillId="54" borderId="0">
      <alignment vertical="center"/>
    </xf>
    <xf numFmtId="166" fontId="54" fillId="55" borderId="0">
      <alignment vertical="center"/>
    </xf>
    <xf numFmtId="166" fontId="54" fillId="56" borderId="0">
      <alignment vertical="center"/>
    </xf>
    <xf numFmtId="177" fontId="1" fillId="0" borderId="0" applyFont="0" applyFill="0" applyBorder="0" applyAlignment="0" applyProtection="0"/>
    <xf numFmtId="177" fontId="72" fillId="4" borderId="0">
      <alignment horizontal="center" vertical="center"/>
    </xf>
    <xf numFmtId="177" fontId="50" fillId="4" borderId="0">
      <alignment vertical="center"/>
    </xf>
    <xf numFmtId="177" fontId="72" fillId="4" borderId="0">
      <alignment vertical="center"/>
    </xf>
    <xf numFmtId="177" fontId="73" fillId="4" borderId="0"/>
    <xf numFmtId="166" fontId="74" fillId="10" borderId="0">
      <alignment horizontal="left" vertical="center"/>
    </xf>
    <xf numFmtId="166" fontId="75" fillId="10" borderId="0">
      <alignment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7" fontId="77" fillId="0" borderId="0" applyNumberFormat="0" applyFill="0" applyBorder="0" applyAlignment="0" applyProtection="0"/>
    <xf numFmtId="177" fontId="7" fillId="0" borderId="0" applyNumberFormat="0" applyFill="0" applyBorder="0" applyAlignment="0" applyProtection="0"/>
    <xf numFmtId="177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177" fontId="80" fillId="0" borderId="0" applyNumberFormat="0" applyFill="0" applyBorder="0" applyAlignment="0" applyProtection="0"/>
    <xf numFmtId="177" fontId="81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166" fontId="83" fillId="10" borderId="41">
      <alignment horizontal="center" vertical="center"/>
    </xf>
    <xf numFmtId="182" fontId="1" fillId="0" borderId="0">
      <protection locked="0"/>
    </xf>
    <xf numFmtId="183" fontId="84" fillId="0" borderId="0" applyBorder="0">
      <alignment horizontal="center" vertical="top"/>
    </xf>
    <xf numFmtId="41" fontId="85" fillId="0" borderId="0" applyBorder="0">
      <alignment horizontal="left" vertical="top"/>
    </xf>
    <xf numFmtId="41" fontId="1" fillId="0" borderId="0" applyBorder="0">
      <alignment horizontal="left" vertical="top" indent="2"/>
    </xf>
    <xf numFmtId="184" fontId="86" fillId="0" borderId="0"/>
    <xf numFmtId="181" fontId="86" fillId="0" borderId="0"/>
    <xf numFmtId="185" fontId="86" fillId="0" borderId="0"/>
    <xf numFmtId="186" fontId="86" fillId="0" borderId="0"/>
    <xf numFmtId="187" fontId="86" fillId="0" borderId="0"/>
    <xf numFmtId="0" fontId="87" fillId="26" borderId="0" applyNumberFormat="0" applyBorder="0" applyAlignment="0" applyProtection="0"/>
    <xf numFmtId="0" fontId="87" fillId="26" borderId="0" applyNumberFormat="0" applyBorder="0" applyAlignment="0" applyProtection="0"/>
    <xf numFmtId="177" fontId="88" fillId="57" borderId="0">
      <alignment horizontal="center" vertical="center"/>
    </xf>
    <xf numFmtId="177" fontId="50" fillId="57" borderId="0">
      <alignment vertical="center"/>
    </xf>
    <xf numFmtId="177" fontId="72" fillId="4" borderId="0">
      <alignment vertical="center"/>
    </xf>
    <xf numFmtId="177" fontId="73" fillId="4" borderId="0"/>
    <xf numFmtId="177" fontId="1" fillId="4" borderId="0"/>
    <xf numFmtId="177" fontId="1" fillId="44" borderId="0"/>
    <xf numFmtId="38" fontId="7" fillId="44" borderId="0" applyNumberFormat="0" applyBorder="0" applyAlignment="0" applyProtection="0"/>
    <xf numFmtId="166" fontId="53" fillId="58" borderId="0">
      <alignment vertical="center"/>
    </xf>
    <xf numFmtId="166" fontId="53" fillId="59" borderId="0">
      <alignment vertical="center"/>
    </xf>
    <xf numFmtId="166" fontId="54" fillId="60" borderId="0">
      <alignment vertical="center"/>
    </xf>
    <xf numFmtId="166" fontId="54" fillId="61" borderId="0">
      <alignment vertical="center"/>
    </xf>
    <xf numFmtId="166" fontId="54" fillId="62" borderId="0">
      <alignment vertical="center"/>
    </xf>
    <xf numFmtId="41" fontId="85" fillId="0" borderId="0" applyBorder="0">
      <alignment vertical="top"/>
    </xf>
    <xf numFmtId="41" fontId="1" fillId="0" borderId="0" applyBorder="0">
      <alignment horizontal="left" vertical="top" indent="2"/>
    </xf>
    <xf numFmtId="177" fontId="89" fillId="0" borderId="0" applyNumberFormat="0" applyFill="0" applyBorder="0" applyAlignment="0" applyProtection="0"/>
    <xf numFmtId="177" fontId="90" fillId="0" borderId="33" applyNumberFormat="0" applyAlignment="0" applyProtection="0">
      <alignment horizontal="left" vertical="center"/>
    </xf>
    <xf numFmtId="177" fontId="90" fillId="0" borderId="8">
      <alignment horizontal="left" vertical="center"/>
    </xf>
    <xf numFmtId="0" fontId="91" fillId="0" borderId="42" applyNumberFormat="0" applyFill="0" applyAlignment="0" applyProtection="0"/>
    <xf numFmtId="0" fontId="91" fillId="0" borderId="42" applyNumberFormat="0" applyFill="0" applyAlignment="0" applyProtection="0"/>
    <xf numFmtId="0" fontId="92" fillId="0" borderId="43" applyNumberFormat="0" applyFill="0" applyAlignment="0" applyProtection="0"/>
    <xf numFmtId="0" fontId="92" fillId="0" borderId="43" applyNumberFormat="0" applyFill="0" applyAlignment="0" applyProtection="0"/>
    <xf numFmtId="0" fontId="93" fillId="0" borderId="44" applyNumberFormat="0" applyFill="0" applyAlignment="0" applyProtection="0"/>
    <xf numFmtId="0" fontId="93" fillId="0" borderId="44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8" fontId="1" fillId="0" borderId="0">
      <protection locked="0"/>
    </xf>
    <xf numFmtId="188" fontId="1" fillId="0" borderId="0">
      <protection locked="0"/>
    </xf>
    <xf numFmtId="177" fontId="19" fillId="0" borderId="45" applyNumberFormat="0" applyFill="0" applyAlignment="0" applyProtection="0"/>
    <xf numFmtId="177" fontId="94" fillId="0" borderId="0" applyNumberFormat="0" applyFill="0" applyBorder="0" applyAlignment="0" applyProtection="0">
      <alignment vertical="top"/>
      <protection locked="0"/>
    </xf>
    <xf numFmtId="177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5" fontId="44" fillId="63" borderId="46">
      <alignment vertical="center"/>
      <protection locked="0"/>
    </xf>
    <xf numFmtId="7" fontId="44" fillId="63" borderId="46">
      <alignment vertical="center"/>
      <protection locked="0"/>
    </xf>
    <xf numFmtId="166" fontId="44" fillId="63" borderId="46">
      <alignment vertical="center"/>
      <protection locked="0"/>
    </xf>
    <xf numFmtId="37" fontId="44" fillId="63" borderId="46">
      <alignment vertical="center"/>
      <protection locked="0"/>
    </xf>
    <xf numFmtId="168" fontId="44" fillId="63" borderId="46">
      <alignment vertical="center"/>
      <protection locked="0"/>
    </xf>
    <xf numFmtId="173" fontId="44" fillId="63" borderId="46">
      <alignment vertical="center"/>
      <protection locked="0"/>
    </xf>
    <xf numFmtId="175" fontId="44" fillId="63" borderId="46">
      <alignment vertical="center"/>
      <protection locked="0"/>
    </xf>
    <xf numFmtId="39" fontId="44" fillId="63" borderId="46">
      <alignment vertical="center"/>
      <protection locked="0"/>
    </xf>
    <xf numFmtId="174" fontId="45" fillId="63" borderId="46">
      <alignment vertical="center"/>
      <protection locked="0"/>
    </xf>
    <xf numFmtId="169" fontId="45" fillId="63" borderId="46">
      <alignment vertical="center"/>
      <protection locked="0"/>
    </xf>
    <xf numFmtId="166" fontId="44" fillId="63" borderId="46">
      <alignment horizontal="left" vertical="top" wrapText="1" indent="1"/>
      <protection locked="0"/>
    </xf>
    <xf numFmtId="176" fontId="44" fillId="63" borderId="46">
      <alignment vertical="center"/>
      <protection locked="0"/>
    </xf>
    <xf numFmtId="170" fontId="44" fillId="63" borderId="46">
      <alignment vertical="center"/>
      <protection locked="0"/>
    </xf>
    <xf numFmtId="10" fontId="7" fillId="64" borderId="1" applyNumberFormat="0" applyBorder="0" applyAlignment="0" applyProtection="0"/>
    <xf numFmtId="0" fontId="97" fillId="27" borderId="39" applyNumberFormat="0" applyAlignment="0" applyProtection="0"/>
    <xf numFmtId="0" fontId="97" fillId="27" borderId="39" applyNumberFormat="0" applyAlignment="0" applyProtection="0"/>
    <xf numFmtId="41" fontId="1" fillId="26" borderId="0" applyBorder="0">
      <alignment horizontal="left" vertical="top"/>
    </xf>
    <xf numFmtId="177" fontId="50" fillId="57" borderId="0">
      <alignment vertical="center"/>
    </xf>
    <xf numFmtId="177" fontId="51" fillId="4" borderId="0">
      <alignment vertical="center"/>
    </xf>
    <xf numFmtId="177" fontId="51" fillId="4" borderId="0"/>
    <xf numFmtId="177" fontId="1" fillId="4" borderId="0"/>
    <xf numFmtId="177" fontId="1" fillId="44" borderId="0"/>
    <xf numFmtId="0" fontId="98" fillId="0" borderId="47" applyNumberFormat="0" applyFill="0" applyAlignment="0" applyProtection="0"/>
    <xf numFmtId="0" fontId="98" fillId="0" borderId="47" applyNumberFormat="0" applyFill="0" applyAlignment="0" applyProtection="0"/>
    <xf numFmtId="166" fontId="26" fillId="10" borderId="41">
      <alignment horizontal="left" vertical="center"/>
    </xf>
    <xf numFmtId="166" fontId="26" fillId="10" borderId="41">
      <alignment horizontal="left" vertical="center" indent="1" justifyLastLine="1"/>
    </xf>
    <xf numFmtId="166" fontId="25" fillId="10" borderId="41">
      <alignment horizontal="left" vertical="center"/>
    </xf>
    <xf numFmtId="166" fontId="26" fillId="10" borderId="41">
      <alignment horizontal="center" vertical="center" justifyLastLine="1"/>
    </xf>
    <xf numFmtId="177" fontId="99" fillId="0" borderId="0">
      <alignment horizontal="left" vertical="center" wrapText="1"/>
      <protection locked="0"/>
    </xf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37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7" fontId="1" fillId="0" borderId="0"/>
    <xf numFmtId="177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7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7" fontId="1" fillId="0" borderId="0"/>
    <xf numFmtId="177" fontId="68" fillId="0" borderId="0"/>
    <xf numFmtId="177" fontId="70" fillId="0" borderId="0"/>
    <xf numFmtId="177" fontId="1" fillId="0" borderId="0"/>
    <xf numFmtId="177" fontId="70" fillId="0" borderId="0"/>
    <xf numFmtId="177" fontId="70" fillId="0" borderId="0"/>
    <xf numFmtId="177" fontId="70" fillId="0" borderId="0"/>
    <xf numFmtId="0" fontId="17" fillId="0" borderId="0"/>
    <xf numFmtId="0" fontId="1" fillId="0" borderId="0"/>
    <xf numFmtId="177" fontId="103" fillId="0" borderId="0">
      <alignment vertical="top"/>
    </xf>
    <xf numFmtId="189" fontId="103" fillId="0" borderId="0">
      <alignment vertical="top"/>
    </xf>
    <xf numFmtId="37" fontId="5" fillId="4" borderId="0" applyFill="0"/>
    <xf numFmtId="0" fontId="1" fillId="0" borderId="0"/>
    <xf numFmtId="177" fontId="103" fillId="0" borderId="0">
      <alignment vertical="top"/>
    </xf>
    <xf numFmtId="0" fontId="104" fillId="0" borderId="0"/>
    <xf numFmtId="177" fontId="17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177" fontId="70" fillId="0" borderId="0"/>
    <xf numFmtId="177" fontId="70" fillId="0" borderId="0"/>
    <xf numFmtId="177" fontId="70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70" fillId="0" borderId="0"/>
    <xf numFmtId="177" fontId="70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7" fillId="0" borderId="0"/>
    <xf numFmtId="0" fontId="69" fillId="0" borderId="0"/>
    <xf numFmtId="177" fontId="70" fillId="0" borderId="0"/>
    <xf numFmtId="177" fontId="1" fillId="0" borderId="0">
      <alignment vertical="top"/>
    </xf>
    <xf numFmtId="177" fontId="17" fillId="0" borderId="0"/>
    <xf numFmtId="177" fontId="17" fillId="0" borderId="0"/>
    <xf numFmtId="177" fontId="17" fillId="0" borderId="0"/>
    <xf numFmtId="177" fontId="18" fillId="0" borderId="0"/>
    <xf numFmtId="177" fontId="1" fillId="0" borderId="0">
      <alignment vertical="top"/>
    </xf>
    <xf numFmtId="177" fontId="1" fillId="0" borderId="0"/>
    <xf numFmtId="177" fontId="17" fillId="0" borderId="0"/>
    <xf numFmtId="177" fontId="63" fillId="0" borderId="0"/>
    <xf numFmtId="177" fontId="17" fillId="0" borderId="0"/>
    <xf numFmtId="0" fontId="17" fillId="0" borderId="0" applyNumberFormat="0" applyFont="0" applyFill="0" applyBorder="0" applyAlignment="0" applyProtection="0"/>
    <xf numFmtId="177" fontId="47" fillId="0" borderId="0"/>
    <xf numFmtId="0" fontId="63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177" fontId="17" fillId="0" borderId="0"/>
    <xf numFmtId="177" fontId="17" fillId="0" borderId="0"/>
    <xf numFmtId="17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64" borderId="48" applyNumberFormat="0" applyFont="0" applyAlignment="0" applyProtection="0"/>
    <xf numFmtId="0" fontId="47" fillId="64" borderId="48" applyNumberFormat="0" applyFont="0" applyAlignment="0" applyProtection="0"/>
    <xf numFmtId="177" fontId="70" fillId="64" borderId="48" applyNumberFormat="0" applyFont="0" applyAlignment="0" applyProtection="0"/>
    <xf numFmtId="177" fontId="1" fillId="64" borderId="48" applyNumberFormat="0" applyFont="0" applyAlignment="0" applyProtection="0"/>
    <xf numFmtId="171" fontId="107" fillId="0" borderId="0" applyFill="0" applyBorder="0" applyAlignment="0" applyProtection="0"/>
    <xf numFmtId="0" fontId="108" fillId="44" borderId="49" applyNumberFormat="0" applyAlignment="0" applyProtection="0"/>
    <xf numFmtId="0" fontId="108" fillId="44" borderId="49" applyNumberFormat="0" applyAlignment="0" applyProtection="0"/>
    <xf numFmtId="190" fontId="109" fillId="4" borderId="0" applyBorder="0">
      <alignment horizontal="right"/>
    </xf>
    <xf numFmtId="177" fontId="110" fillId="4" borderId="0" applyBorder="0">
      <alignment horizontal="center"/>
    </xf>
    <xf numFmtId="177" fontId="111" fillId="4" borderId="0" applyBorder="0"/>
    <xf numFmtId="177" fontId="111" fillId="4" borderId="0" applyBorder="0">
      <alignment horizontal="centerContinuous"/>
    </xf>
    <xf numFmtId="177" fontId="112" fillId="4" borderId="0" applyBorder="0">
      <alignment horizontal="centerContinuous"/>
    </xf>
    <xf numFmtId="9" fontId="1" fillId="0" borderId="0" applyBorder="0">
      <alignment vertical="top"/>
    </xf>
    <xf numFmtId="167" fontId="1" fillId="0" borderId="0" applyBorder="0">
      <alignment vertical="top"/>
    </xf>
    <xf numFmtId="10" fontId="1" fillId="0" borderId="0" applyBorder="0">
      <alignment vertical="top"/>
    </xf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13" fillId="10" borderId="50">
      <alignment horizontal="left" vertical="center"/>
    </xf>
    <xf numFmtId="166" fontId="113" fillId="10" borderId="0">
      <alignment horizontal="left" vertical="center"/>
    </xf>
    <xf numFmtId="3" fontId="1" fillId="9" borderId="0" applyBorder="0">
      <alignment horizontal="left" vertical="top"/>
    </xf>
    <xf numFmtId="177" fontId="1" fillId="0" borderId="0"/>
    <xf numFmtId="177" fontId="70" fillId="0" borderId="0" applyNumberFormat="0" applyFont="0" applyFill="0" applyBorder="0" applyAlignment="0" applyProtection="0">
      <alignment horizontal="left"/>
    </xf>
    <xf numFmtId="177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177" fontId="114" fillId="0" borderId="51">
      <alignment horizontal="center"/>
    </xf>
    <xf numFmtId="177" fontId="114" fillId="0" borderId="51">
      <alignment horizontal="center"/>
    </xf>
    <xf numFmtId="3" fontId="70" fillId="0" borderId="0" applyFont="0" applyFill="0" applyBorder="0" applyAlignment="0" applyProtection="0"/>
    <xf numFmtId="177" fontId="70" fillId="66" borderId="0" applyNumberFormat="0" applyFont="0" applyBorder="0" applyAlignment="0" applyProtection="0"/>
    <xf numFmtId="166" fontId="115" fillId="10" borderId="0">
      <alignment horizontal="center" vertical="center"/>
    </xf>
    <xf numFmtId="166" fontId="115" fillId="10" borderId="52">
      <alignment horizontal="center" vertical="center"/>
    </xf>
    <xf numFmtId="177" fontId="1" fillId="0" borderId="53" applyNumberFormat="0" applyFont="0" applyFill="0" applyAlignment="0" applyProtection="0"/>
    <xf numFmtId="177" fontId="1" fillId="0" borderId="53" applyNumberFormat="0" applyFont="0" applyFill="0" applyAlignment="0" applyProtection="0"/>
    <xf numFmtId="177" fontId="116" fillId="0" borderId="0" applyNumberFormat="0" applyFill="0" applyBorder="0" applyProtection="0">
      <alignment horizontal="left"/>
    </xf>
    <xf numFmtId="177" fontId="116" fillId="0" borderId="0" applyNumberFormat="0" applyFill="0" applyBorder="0" applyProtection="0">
      <alignment horizontal="left"/>
    </xf>
    <xf numFmtId="3" fontId="1" fillId="67" borderId="0" applyBorder="0">
      <alignment horizontal="left" vertical="top"/>
    </xf>
    <xf numFmtId="166" fontId="53" fillId="68" borderId="0">
      <alignment vertical="center"/>
    </xf>
    <xf numFmtId="166" fontId="53" fillId="69" borderId="0">
      <alignment vertical="center"/>
    </xf>
    <xf numFmtId="166" fontId="54" fillId="70" borderId="0">
      <alignment vertical="center"/>
    </xf>
    <xf numFmtId="166" fontId="54" fillId="71" borderId="0">
      <alignment vertical="center"/>
    </xf>
    <xf numFmtId="166" fontId="54" fillId="72" borderId="0">
      <alignment vertical="center"/>
    </xf>
    <xf numFmtId="177" fontId="117" fillId="4" borderId="0">
      <alignment horizontal="center" vertical="center"/>
    </xf>
    <xf numFmtId="177" fontId="50" fillId="4" borderId="0">
      <alignment horizontal="center" vertical="center"/>
    </xf>
    <xf numFmtId="177" fontId="117" fillId="4" borderId="0">
      <alignment horizontal="center" vertical="center"/>
    </xf>
    <xf numFmtId="177" fontId="51" fillId="4" borderId="0">
      <alignment horizontal="center"/>
    </xf>
    <xf numFmtId="177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177" fontId="92" fillId="0" borderId="43" applyNumberFormat="0" applyFill="0" applyAlignment="0" applyProtection="0"/>
    <xf numFmtId="177" fontId="103" fillId="0" borderId="0">
      <alignment vertical="top"/>
    </xf>
    <xf numFmtId="177" fontId="103" fillId="0" borderId="0" applyNumberFormat="0" applyBorder="0" applyAlignment="0"/>
    <xf numFmtId="177" fontId="103" fillId="0" borderId="0" applyNumberFormat="0" applyBorder="0" applyAlignment="0"/>
    <xf numFmtId="177" fontId="119" fillId="44" borderId="0" applyNumberFormat="0" applyBorder="0" applyAlignment="0"/>
    <xf numFmtId="177" fontId="120" fillId="0" borderId="0" applyNumberFormat="0" applyBorder="0" applyAlignment="0"/>
    <xf numFmtId="177" fontId="119" fillId="44" borderId="0" applyNumberFormat="0" applyBorder="0" applyAlignment="0"/>
    <xf numFmtId="177" fontId="119" fillId="0" borderId="0" applyNumberFormat="0" applyBorder="0" applyAlignment="0"/>
    <xf numFmtId="177" fontId="121" fillId="0" borderId="0"/>
    <xf numFmtId="177" fontId="86" fillId="0" borderId="0"/>
    <xf numFmtId="177" fontId="122" fillId="73" borderId="0"/>
    <xf numFmtId="177" fontId="123" fillId="44" borderId="0"/>
    <xf numFmtId="177" fontId="121" fillId="44" borderId="0"/>
    <xf numFmtId="177" fontId="124" fillId="44" borderId="0">
      <alignment horizontal="center" vertical="center"/>
    </xf>
    <xf numFmtId="177" fontId="103" fillId="44" borderId="0">
      <alignment vertical="center"/>
    </xf>
    <xf numFmtId="177" fontId="72" fillId="4" borderId="0">
      <alignment vertical="center"/>
    </xf>
    <xf numFmtId="177" fontId="73" fillId="4" borderId="0"/>
    <xf numFmtId="177" fontId="1" fillId="4" borderId="0"/>
    <xf numFmtId="177" fontId="1" fillId="44" borderId="0"/>
    <xf numFmtId="177" fontId="3" fillId="0" borderId="1">
      <alignment horizontal="left" vertical="center" wrapText="1" indent="2"/>
    </xf>
    <xf numFmtId="177" fontId="125" fillId="44" borderId="1" applyAlignment="0">
      <alignment horizontal="left" vertical="center" wrapText="1"/>
    </xf>
    <xf numFmtId="49" fontId="85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91" fontId="1" fillId="0" borderId="0">
      <alignment horizontal="center" vertical="top"/>
    </xf>
    <xf numFmtId="17" fontId="127" fillId="0" borderId="0" applyBorder="0">
      <alignment horizontal="center" vertical="top"/>
    </xf>
    <xf numFmtId="0" fontId="128" fillId="0" borderId="54" applyNumberFormat="0" applyFill="0" applyAlignment="0" applyProtection="0"/>
    <xf numFmtId="0" fontId="128" fillId="0" borderId="54" applyNumberFormat="0" applyFill="0" applyAlignment="0" applyProtection="0"/>
    <xf numFmtId="37" fontId="7" fillId="65" borderId="0" applyNumberFormat="0" applyBorder="0" applyAlignment="0" applyProtection="0"/>
    <xf numFmtId="37" fontId="7" fillId="0" borderId="0"/>
    <xf numFmtId="3" fontId="129" fillId="0" borderId="45" applyProtection="0"/>
    <xf numFmtId="166" fontId="53" fillId="74" borderId="0">
      <alignment vertical="center"/>
    </xf>
    <xf numFmtId="166" fontId="53" fillId="75" borderId="0">
      <alignment vertical="center"/>
    </xf>
    <xf numFmtId="166" fontId="54" fillId="76" borderId="0">
      <alignment vertical="center"/>
    </xf>
    <xf numFmtId="166" fontId="54" fillId="77" borderId="0">
      <alignment vertical="center"/>
    </xf>
    <xf numFmtId="166" fontId="54" fillId="78" borderId="0">
      <alignment vertical="center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6" fontId="53" fillId="79" borderId="0">
      <alignment vertical="center"/>
    </xf>
    <xf numFmtId="5" fontId="131" fillId="79" borderId="0">
      <alignment vertical="center"/>
    </xf>
    <xf numFmtId="7" fontId="131" fillId="79" borderId="0">
      <alignment vertical="center"/>
    </xf>
    <xf numFmtId="166" fontId="131" fillId="79" borderId="0">
      <alignment vertical="center"/>
    </xf>
    <xf numFmtId="37" fontId="131" fillId="79" borderId="0">
      <alignment vertical="center"/>
    </xf>
    <xf numFmtId="168" fontId="131" fillId="79" borderId="0">
      <alignment vertical="center"/>
    </xf>
    <xf numFmtId="173" fontId="131" fillId="79" borderId="0">
      <alignment vertical="center"/>
    </xf>
    <xf numFmtId="175" fontId="131" fillId="79" borderId="0">
      <alignment vertical="center"/>
    </xf>
    <xf numFmtId="39" fontId="131" fillId="79" borderId="0">
      <alignment vertical="center"/>
    </xf>
    <xf numFmtId="174" fontId="132" fillId="79" borderId="0">
      <alignment vertical="center"/>
    </xf>
    <xf numFmtId="169" fontId="132" fillId="79" borderId="0">
      <alignment vertical="center"/>
    </xf>
    <xf numFmtId="176" fontId="131" fillId="79" borderId="0">
      <alignment vertical="center"/>
    </xf>
    <xf numFmtId="170" fontId="131" fillId="79" borderId="0">
      <alignment vertical="center"/>
    </xf>
    <xf numFmtId="166" fontId="53" fillId="80" borderId="0">
      <alignment vertical="center"/>
    </xf>
    <xf numFmtId="166" fontId="54" fillId="81" borderId="0">
      <alignment vertical="center"/>
    </xf>
    <xf numFmtId="166" fontId="54" fillId="82" borderId="0">
      <alignment vertical="center"/>
    </xf>
    <xf numFmtId="166" fontId="54" fillId="83" borderId="0">
      <alignment vertical="center"/>
    </xf>
    <xf numFmtId="166" fontId="22" fillId="16" borderId="0">
      <alignment vertical="center"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34" fillId="16" borderId="55">
      <alignment horizontal="center"/>
    </xf>
    <xf numFmtId="37" fontId="135" fillId="84" borderId="56" applyNumberFormat="0">
      <alignment vertical="top"/>
      <protection locked="0"/>
    </xf>
    <xf numFmtId="37" fontId="136" fillId="84" borderId="57" applyNumberFormat="0">
      <protection locked="0"/>
    </xf>
    <xf numFmtId="0" fontId="38" fillId="17" borderId="58">
      <alignment vertical="center"/>
      <protection locked="0"/>
    </xf>
    <xf numFmtId="38" fontId="137" fillId="85" borderId="58">
      <alignment vertical="center"/>
      <protection locked="0"/>
    </xf>
    <xf numFmtId="0" fontId="138" fillId="86" borderId="58">
      <alignment vertical="center" wrapText="1"/>
      <protection locked="0"/>
    </xf>
    <xf numFmtId="192" fontId="139" fillId="87" borderId="58">
      <alignment vertical="center"/>
      <protection locked="0"/>
    </xf>
    <xf numFmtId="0" fontId="33" fillId="0" borderId="0">
      <alignment vertical="center"/>
    </xf>
    <xf numFmtId="0" fontId="33" fillId="14" borderId="36" applyNumberFormat="0" applyFont="0" applyAlignment="0" applyProtection="0"/>
    <xf numFmtId="41" fontId="22" fillId="0" borderId="0">
      <alignment vertical="center"/>
    </xf>
    <xf numFmtId="9" fontId="33" fillId="0" borderId="0" applyFont="0" applyFill="0" applyBorder="0" applyAlignment="0" applyProtection="0"/>
    <xf numFmtId="192" fontId="22" fillId="0" borderId="0">
      <alignment vertical="center"/>
    </xf>
    <xf numFmtId="37" fontId="140" fillId="0" borderId="0">
      <alignment horizontal="left" vertical="center"/>
    </xf>
    <xf numFmtId="0" fontId="141" fillId="0" borderId="0">
      <alignment horizontal="right" vertical="center"/>
    </xf>
    <xf numFmtId="0" fontId="142" fillId="0" borderId="0">
      <alignment vertical="center"/>
    </xf>
    <xf numFmtId="0" fontId="133" fillId="16" borderId="59">
      <alignment vertical="center"/>
    </xf>
    <xf numFmtId="0" fontId="21" fillId="88" borderId="60">
      <alignment horizontal="left" vertical="center"/>
    </xf>
    <xf numFmtId="167" fontId="38" fillId="89" borderId="61">
      <alignment vertical="center"/>
    </xf>
    <xf numFmtId="38" fontId="38" fillId="89" borderId="61">
      <alignment vertical="center"/>
    </xf>
    <xf numFmtId="37" fontId="136" fillId="84" borderId="62" applyNumberFormat="0">
      <alignment vertical="center"/>
      <protection locked="0"/>
    </xf>
    <xf numFmtId="37" fontId="21" fillId="11" borderId="0">
      <alignment horizontal="left" vertical="center"/>
    </xf>
    <xf numFmtId="38" fontId="21" fillId="16" borderId="60">
      <alignment horizontal="left" vertical="center"/>
    </xf>
    <xf numFmtId="38" fontId="22" fillId="16" borderId="61">
      <alignment vertical="center"/>
    </xf>
    <xf numFmtId="167" fontId="22" fillId="16" borderId="61">
      <alignment vertical="center"/>
    </xf>
    <xf numFmtId="172" fontId="28" fillId="90" borderId="0">
      <alignment horizontal="right" vertical="center"/>
    </xf>
    <xf numFmtId="38" fontId="28" fillId="90" borderId="0">
      <alignment vertical="center"/>
    </xf>
    <xf numFmtId="0" fontId="28" fillId="90" borderId="0">
      <alignment horizontal="right" vertical="center"/>
    </xf>
    <xf numFmtId="37" fontId="28" fillId="90" borderId="0" applyNumberFormat="0">
      <alignment vertical="center"/>
      <protection locked="0"/>
    </xf>
    <xf numFmtId="0" fontId="136" fillId="84" borderId="57"/>
    <xf numFmtId="0" fontId="135" fillId="84" borderId="56">
      <alignment vertical="top"/>
    </xf>
    <xf numFmtId="0" fontId="136" fillId="16" borderId="62">
      <alignment vertical="center"/>
    </xf>
    <xf numFmtId="166" fontId="22" fillId="91" borderId="0">
      <alignment vertical="center"/>
    </xf>
    <xf numFmtId="166" fontId="22" fillId="92" borderId="0">
      <alignment vertical="center"/>
    </xf>
    <xf numFmtId="166" fontId="22" fillId="93" borderId="0">
      <alignment vertical="center"/>
    </xf>
    <xf numFmtId="166" fontId="22" fillId="93" borderId="0">
      <alignment vertical="center"/>
    </xf>
    <xf numFmtId="166" fontId="22" fillId="94" borderId="0">
      <alignment vertical="center"/>
    </xf>
    <xf numFmtId="43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34" fillId="91" borderId="63">
      <alignment horizontal="center"/>
    </xf>
    <xf numFmtId="0" fontId="134" fillId="92" borderId="64">
      <alignment horizontal="center"/>
    </xf>
    <xf numFmtId="0" fontId="134" fillId="93" borderId="65">
      <alignment horizontal="center"/>
    </xf>
    <xf numFmtId="0" fontId="134" fillId="93" borderId="65">
      <alignment horizontal="center"/>
    </xf>
    <xf numFmtId="0" fontId="134" fillId="94" borderId="66">
      <alignment horizontal="center"/>
    </xf>
    <xf numFmtId="37" fontId="135" fillId="95" borderId="67" applyNumberFormat="0">
      <alignment vertical="top"/>
      <protection locked="0"/>
    </xf>
    <xf numFmtId="37" fontId="135" fillId="96" borderId="68" applyNumberFormat="0">
      <alignment vertical="top"/>
      <protection locked="0"/>
    </xf>
    <xf numFmtId="37" fontId="135" fillId="97" borderId="69" applyNumberFormat="0">
      <alignment vertical="top"/>
      <protection locked="0"/>
    </xf>
    <xf numFmtId="37" fontId="135" fillId="97" borderId="69" applyNumberFormat="0">
      <alignment vertical="top"/>
      <protection locked="0"/>
    </xf>
    <xf numFmtId="37" fontId="135" fillId="98" borderId="70" applyNumberFormat="0">
      <alignment vertical="top"/>
      <protection locked="0"/>
    </xf>
    <xf numFmtId="37" fontId="136" fillId="95" borderId="71" applyNumberFormat="0">
      <protection locked="0"/>
    </xf>
    <xf numFmtId="37" fontId="136" fillId="96" borderId="72" applyNumberFormat="0">
      <protection locked="0"/>
    </xf>
    <xf numFmtId="37" fontId="136" fillId="97" borderId="73" applyNumberFormat="0">
      <protection locked="0"/>
    </xf>
    <xf numFmtId="37" fontId="136" fillId="97" borderId="73" applyNumberFormat="0">
      <protection locked="0"/>
    </xf>
    <xf numFmtId="37" fontId="136" fillId="98" borderId="74" applyNumberFormat="0">
      <protection locked="0"/>
    </xf>
    <xf numFmtId="0" fontId="38" fillId="17" borderId="75">
      <alignment vertical="center"/>
      <protection locked="0"/>
    </xf>
    <xf numFmtId="0" fontId="38" fillId="17" borderId="76">
      <alignment vertical="center"/>
      <protection locked="0"/>
    </xf>
    <xf numFmtId="0" fontId="38" fillId="17" borderId="77">
      <alignment vertical="center"/>
      <protection locked="0"/>
    </xf>
    <xf numFmtId="0" fontId="38" fillId="17" borderId="77">
      <alignment vertical="center"/>
      <protection locked="0"/>
    </xf>
    <xf numFmtId="0" fontId="38" fillId="17" borderId="78">
      <alignment vertical="center"/>
      <protection locked="0"/>
    </xf>
    <xf numFmtId="38" fontId="143" fillId="85" borderId="75">
      <alignment vertical="center"/>
      <protection locked="0"/>
    </xf>
    <xf numFmtId="38" fontId="144" fillId="85" borderId="76">
      <alignment vertical="center"/>
      <protection locked="0"/>
    </xf>
    <xf numFmtId="38" fontId="145" fillId="85" borderId="77">
      <alignment vertical="center"/>
      <protection locked="0"/>
    </xf>
    <xf numFmtId="38" fontId="145" fillId="85" borderId="77">
      <alignment vertical="center"/>
      <protection locked="0"/>
    </xf>
    <xf numFmtId="38" fontId="146" fillId="85" borderId="78">
      <alignment vertical="center"/>
      <protection locked="0"/>
    </xf>
    <xf numFmtId="0" fontId="147" fillId="86" borderId="75">
      <alignment vertical="center" wrapText="1"/>
      <protection locked="0"/>
    </xf>
    <xf numFmtId="0" fontId="148" fillId="86" borderId="76">
      <alignment vertical="center" wrapText="1"/>
      <protection locked="0"/>
    </xf>
    <xf numFmtId="0" fontId="149" fillId="86" borderId="77">
      <alignment vertical="center" wrapText="1"/>
      <protection locked="0"/>
    </xf>
    <xf numFmtId="0" fontId="149" fillId="86" borderId="77">
      <alignment vertical="center" wrapText="1"/>
      <protection locked="0"/>
    </xf>
    <xf numFmtId="0" fontId="150" fillId="86" borderId="78">
      <alignment vertical="center" wrapText="1"/>
      <protection locked="0"/>
    </xf>
    <xf numFmtId="192" fontId="151" fillId="87" borderId="75">
      <alignment vertical="center"/>
      <protection locked="0"/>
    </xf>
    <xf numFmtId="192" fontId="152" fillId="87" borderId="76">
      <alignment vertical="center"/>
      <protection locked="0"/>
    </xf>
    <xf numFmtId="192" fontId="153" fillId="87" borderId="77">
      <alignment vertical="center"/>
      <protection locked="0"/>
    </xf>
    <xf numFmtId="192" fontId="153" fillId="87" borderId="77">
      <alignment vertical="center"/>
      <protection locked="0"/>
    </xf>
    <xf numFmtId="192" fontId="154" fillId="87" borderId="78">
      <alignment vertical="center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37" fontId="155" fillId="0" borderId="0">
      <alignment horizontal="left" vertical="center"/>
    </xf>
    <xf numFmtId="0" fontId="133" fillId="91" borderId="79">
      <alignment vertical="center"/>
    </xf>
    <xf numFmtId="0" fontId="133" fillId="92" borderId="80">
      <alignment vertical="center"/>
    </xf>
    <xf numFmtId="0" fontId="133" fillId="93" borderId="81">
      <alignment vertical="center"/>
    </xf>
    <xf numFmtId="0" fontId="133" fillId="93" borderId="81">
      <alignment vertical="center"/>
    </xf>
    <xf numFmtId="0" fontId="133" fillId="94" borderId="82">
      <alignment vertical="center"/>
    </xf>
    <xf numFmtId="37" fontId="136" fillId="95" borderId="83" applyNumberFormat="0">
      <alignment vertical="center"/>
      <protection locked="0"/>
    </xf>
    <xf numFmtId="37" fontId="136" fillId="96" borderId="84" applyNumberFormat="0">
      <alignment vertical="center"/>
      <protection locked="0"/>
    </xf>
    <xf numFmtId="37" fontId="136" fillId="97" borderId="85" applyNumberFormat="0">
      <alignment vertical="center"/>
      <protection locked="0"/>
    </xf>
    <xf numFmtId="37" fontId="136" fillId="97" borderId="85" applyNumberFormat="0">
      <alignment vertical="center"/>
      <protection locked="0"/>
    </xf>
    <xf numFmtId="37" fontId="136" fillId="98" borderId="86" applyNumberFormat="0">
      <alignment vertical="center"/>
      <protection locked="0"/>
    </xf>
    <xf numFmtId="38" fontId="21" fillId="91" borderId="60">
      <alignment horizontal="left" vertical="center"/>
    </xf>
    <xf numFmtId="38" fontId="22" fillId="91" borderId="61">
      <alignment vertical="center"/>
    </xf>
    <xf numFmtId="38" fontId="22" fillId="92" borderId="61">
      <alignment vertical="center"/>
    </xf>
    <xf numFmtId="38" fontId="22" fillId="93" borderId="61">
      <alignment vertical="center"/>
    </xf>
    <xf numFmtId="38" fontId="22" fillId="93" borderId="61">
      <alignment vertical="center"/>
    </xf>
    <xf numFmtId="38" fontId="22" fillId="94" borderId="61">
      <alignment vertical="center"/>
    </xf>
    <xf numFmtId="38" fontId="21" fillId="92" borderId="60">
      <alignment horizontal="left" vertical="center"/>
    </xf>
    <xf numFmtId="38" fontId="21" fillId="93" borderId="60">
      <alignment horizontal="left" vertical="center"/>
    </xf>
    <xf numFmtId="38" fontId="21" fillId="93" borderId="60">
      <alignment horizontal="left" vertical="center"/>
    </xf>
    <xf numFmtId="38" fontId="21" fillId="94" borderId="60">
      <alignment horizontal="left" vertical="center"/>
    </xf>
    <xf numFmtId="38" fontId="21" fillId="92" borderId="60">
      <alignment horizontal="left" vertical="center"/>
    </xf>
    <xf numFmtId="167" fontId="22" fillId="91" borderId="61">
      <alignment vertical="center"/>
    </xf>
    <xf numFmtId="167" fontId="22" fillId="92" borderId="61">
      <alignment vertical="center"/>
    </xf>
    <xf numFmtId="167" fontId="22" fillId="93" borderId="61">
      <alignment vertical="center"/>
    </xf>
    <xf numFmtId="167" fontId="22" fillId="93" borderId="61">
      <alignment vertical="center"/>
    </xf>
    <xf numFmtId="167" fontId="22" fillId="94" borderId="61">
      <alignment vertical="center"/>
    </xf>
    <xf numFmtId="0" fontId="136" fillId="95" borderId="71"/>
    <xf numFmtId="0" fontId="136" fillId="96" borderId="72"/>
    <xf numFmtId="0" fontId="136" fillId="97" borderId="73"/>
    <xf numFmtId="0" fontId="136" fillId="97" borderId="73"/>
    <xf numFmtId="0" fontId="136" fillId="98" borderId="74"/>
    <xf numFmtId="0" fontId="135" fillId="95" borderId="67">
      <alignment vertical="top"/>
    </xf>
    <xf numFmtId="0" fontId="135" fillId="96" borderId="68">
      <alignment vertical="top"/>
    </xf>
    <xf numFmtId="0" fontId="135" fillId="97" borderId="69">
      <alignment vertical="top"/>
    </xf>
    <xf numFmtId="0" fontId="135" fillId="97" borderId="69">
      <alignment vertical="top"/>
    </xf>
    <xf numFmtId="0" fontId="135" fillId="98" borderId="70">
      <alignment vertical="top"/>
    </xf>
    <xf numFmtId="0" fontId="136" fillId="91" borderId="83">
      <alignment vertical="center"/>
    </xf>
    <xf numFmtId="0" fontId="136" fillId="92" borderId="84">
      <alignment vertical="center"/>
    </xf>
    <xf numFmtId="0" fontId="136" fillId="93" borderId="85">
      <alignment vertical="center"/>
    </xf>
    <xf numFmtId="0" fontId="136" fillId="93" borderId="85">
      <alignment vertical="center"/>
    </xf>
    <xf numFmtId="0" fontId="136" fillId="94" borderId="86">
      <alignment vertical="center"/>
    </xf>
    <xf numFmtId="43" fontId="33" fillId="0" borderId="0" applyFont="0" applyFill="0" applyBorder="0" applyAlignment="0" applyProtection="0"/>
    <xf numFmtId="0" fontId="17" fillId="10" borderId="0" applyNumberFormat="0" applyFont="0" applyFill="0" applyBorder="0" applyAlignment="0" applyProtection="0"/>
    <xf numFmtId="0" fontId="136" fillId="99" borderId="87">
      <alignment vertical="center"/>
    </xf>
    <xf numFmtId="37" fontId="26" fillId="18" borderId="0">
      <alignment horizontal="right" vertical="center"/>
    </xf>
    <xf numFmtId="39" fontId="26" fillId="18" borderId="0">
      <alignment horizontal="right" vertical="center"/>
    </xf>
    <xf numFmtId="174" fontId="26" fillId="10" borderId="0">
      <alignment horizontal="right" vertical="center"/>
    </xf>
    <xf numFmtId="169" fontId="26" fillId="10" borderId="0">
      <alignment horizontal="right" vertical="center"/>
    </xf>
    <xf numFmtId="193" fontId="26" fillId="10" borderId="0">
      <alignment horizontal="right" vertical="center"/>
    </xf>
    <xf numFmtId="174" fontId="26" fillId="13" borderId="35">
      <alignment horizontal="right" vertical="center"/>
    </xf>
    <xf numFmtId="169" fontId="26" fillId="13" borderId="35">
      <alignment horizontal="right" vertical="center"/>
    </xf>
    <xf numFmtId="193" fontId="26" fillId="13" borderId="35">
      <alignment horizontal="right" vertical="center"/>
    </xf>
    <xf numFmtId="174" fontId="26" fillId="10" borderId="0">
      <alignment vertical="center"/>
    </xf>
    <xf numFmtId="169" fontId="26" fillId="10" borderId="0">
      <alignment vertical="center"/>
    </xf>
    <xf numFmtId="174" fontId="27" fillId="13" borderId="35">
      <alignment vertical="center"/>
    </xf>
    <xf numFmtId="169" fontId="27" fillId="13" borderId="35">
      <alignment vertical="center"/>
    </xf>
    <xf numFmtId="193" fontId="27" fillId="13" borderId="35">
      <alignment vertical="center"/>
    </xf>
    <xf numFmtId="174" fontId="44" fillId="19" borderId="0">
      <alignment horizontal="center" vertical="center"/>
    </xf>
    <xf numFmtId="169" fontId="44" fillId="19" borderId="0">
      <alignment horizontal="center" vertical="center"/>
    </xf>
    <xf numFmtId="174" fontId="27" fillId="21" borderId="0">
      <alignment vertical="center"/>
    </xf>
    <xf numFmtId="169" fontId="27" fillId="21" borderId="0">
      <alignment vertical="center"/>
    </xf>
    <xf numFmtId="174" fontId="26" fillId="10" borderId="0">
      <alignment vertical="center"/>
    </xf>
    <xf numFmtId="169" fontId="26" fillId="10" borderId="0">
      <alignment vertical="center"/>
    </xf>
    <xf numFmtId="174" fontId="44" fillId="10" borderId="35">
      <alignment vertical="center"/>
    </xf>
    <xf numFmtId="169" fontId="44" fillId="10" borderId="35">
      <alignment vertical="center"/>
    </xf>
    <xf numFmtId="166" fontId="53" fillId="46" borderId="0">
      <alignment vertical="center"/>
    </xf>
    <xf numFmtId="166" fontId="53" fillId="47" borderId="0">
      <alignment vertical="center"/>
    </xf>
    <xf numFmtId="166" fontId="54" fillId="48" borderId="0">
      <alignment vertical="center"/>
    </xf>
    <xf numFmtId="166" fontId="54" fillId="49" borderId="0">
      <alignment vertical="center"/>
    </xf>
    <xf numFmtId="166" fontId="54" fillId="50" borderId="0">
      <alignment vertical="center"/>
    </xf>
    <xf numFmtId="174" fontId="44" fillId="51" borderId="37">
      <alignment vertical="center"/>
      <protection locked="0"/>
    </xf>
    <xf numFmtId="169" fontId="44" fillId="51" borderId="37">
      <alignment vertical="center"/>
      <protection locked="0"/>
    </xf>
    <xf numFmtId="174" fontId="44" fillId="63" borderId="46">
      <alignment vertical="center"/>
      <protection locked="0"/>
    </xf>
    <xf numFmtId="169" fontId="44" fillId="63" borderId="46">
      <alignment vertical="center"/>
      <protection locked="0"/>
    </xf>
    <xf numFmtId="174" fontId="131" fillId="79" borderId="0">
      <alignment vertical="center"/>
    </xf>
    <xf numFmtId="169" fontId="131" fillId="79" borderId="0">
      <alignment vertical="center"/>
    </xf>
    <xf numFmtId="166" fontId="23" fillId="79" borderId="0">
      <alignment horizontal="left" vertical="center"/>
    </xf>
    <xf numFmtId="166" fontId="156" fillId="79" borderId="0">
      <alignment horizontal="right" vertical="center"/>
    </xf>
    <xf numFmtId="5" fontId="131" fillId="80" borderId="0">
      <alignment vertical="center"/>
    </xf>
    <xf numFmtId="7" fontId="131" fillId="80" borderId="0">
      <alignment vertical="center"/>
    </xf>
    <xf numFmtId="166" fontId="131" fillId="80" borderId="0">
      <alignment vertical="center"/>
    </xf>
    <xf numFmtId="37" fontId="131" fillId="80" borderId="0">
      <alignment vertical="center"/>
    </xf>
    <xf numFmtId="168" fontId="131" fillId="80" borderId="0">
      <alignment vertical="center"/>
    </xf>
    <xf numFmtId="173" fontId="131" fillId="80" borderId="0">
      <alignment vertical="center"/>
    </xf>
    <xf numFmtId="175" fontId="131" fillId="80" borderId="0">
      <alignment vertical="center"/>
    </xf>
    <xf numFmtId="39" fontId="131" fillId="80" borderId="0">
      <alignment vertical="center"/>
    </xf>
    <xf numFmtId="174" fontId="131" fillId="80" borderId="0">
      <alignment vertical="center"/>
    </xf>
    <xf numFmtId="169" fontId="131" fillId="80" borderId="0">
      <alignment vertical="center"/>
    </xf>
    <xf numFmtId="166" fontId="156" fillId="80" borderId="0">
      <alignment horizontal="left" vertical="center"/>
    </xf>
    <xf numFmtId="166" fontId="156" fillId="80" borderId="0">
      <alignment horizontal="right" vertical="center"/>
    </xf>
    <xf numFmtId="176" fontId="131" fillId="80" borderId="0">
      <alignment vertical="center"/>
    </xf>
    <xf numFmtId="170" fontId="131" fillId="80" borderId="0">
      <alignment vertical="center"/>
    </xf>
    <xf numFmtId="174" fontId="42" fillId="10" borderId="0">
      <alignment horizontal="right" vertical="center"/>
    </xf>
    <xf numFmtId="169" fontId="42" fillId="10" borderId="0">
      <alignment horizontal="right" vertical="center"/>
    </xf>
    <xf numFmtId="174" fontId="42" fillId="13" borderId="35">
      <alignment horizontal="right" vertical="center"/>
    </xf>
    <xf numFmtId="169" fontId="42" fillId="13" borderId="35">
      <alignment horizontal="right" vertical="center"/>
    </xf>
    <xf numFmtId="174" fontId="42" fillId="10" borderId="0">
      <alignment vertical="center"/>
    </xf>
    <xf numFmtId="169" fontId="42" fillId="10" borderId="0">
      <alignment vertical="center"/>
    </xf>
    <xf numFmtId="174" fontId="43" fillId="13" borderId="35">
      <alignment vertical="center"/>
    </xf>
    <xf numFmtId="169" fontId="43" fillId="13" borderId="35">
      <alignment vertical="center"/>
    </xf>
    <xf numFmtId="174" fontId="45" fillId="19" borderId="0">
      <alignment horizontal="center" vertical="center"/>
    </xf>
    <xf numFmtId="169" fontId="45" fillId="19" borderId="0">
      <alignment horizontal="center" vertical="center"/>
    </xf>
    <xf numFmtId="174" fontId="43" fillId="21" borderId="0">
      <alignment vertical="center"/>
    </xf>
    <xf numFmtId="169" fontId="43" fillId="21" borderId="0">
      <alignment vertical="center"/>
    </xf>
    <xf numFmtId="174" fontId="42" fillId="10" borderId="0">
      <alignment vertical="center"/>
    </xf>
    <xf numFmtId="169" fontId="42" fillId="10" borderId="0">
      <alignment vertical="center"/>
    </xf>
    <xf numFmtId="174" fontId="45" fillId="10" borderId="35">
      <alignment vertical="center"/>
    </xf>
    <xf numFmtId="169" fontId="45" fillId="10" borderId="35">
      <alignment vertical="center"/>
    </xf>
    <xf numFmtId="0" fontId="59" fillId="44" borderId="39" applyNumberFormat="0" applyAlignment="0" applyProtection="0"/>
    <xf numFmtId="0" fontId="59" fillId="44" borderId="39" applyNumberFormat="0" applyAlignment="0" applyProtection="0"/>
    <xf numFmtId="166" fontId="61" fillId="46" borderId="0">
      <alignment vertical="center"/>
    </xf>
    <xf numFmtId="166" fontId="61" fillId="47" borderId="0">
      <alignment vertical="center"/>
    </xf>
    <xf numFmtId="166" fontId="62" fillId="48" borderId="0">
      <alignment vertical="center"/>
    </xf>
    <xf numFmtId="166" fontId="62" fillId="49" borderId="0">
      <alignment vertical="center"/>
    </xf>
    <xf numFmtId="166" fontId="62" fillId="50" borderId="0">
      <alignment vertical="center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5" fillId="51" borderId="37">
      <alignment vertical="center"/>
      <protection locked="0"/>
    </xf>
    <xf numFmtId="169" fontId="45" fillId="51" borderId="37">
      <alignment vertical="center"/>
      <protection locked="0"/>
    </xf>
    <xf numFmtId="177" fontId="90" fillId="0" borderId="8">
      <alignment horizontal="left" vertical="center"/>
    </xf>
    <xf numFmtId="174" fontId="45" fillId="63" borderId="46">
      <alignment vertical="center"/>
      <protection locked="0"/>
    </xf>
    <xf numFmtId="169" fontId="45" fillId="63" borderId="46">
      <alignment vertical="center"/>
      <protection locked="0"/>
    </xf>
    <xf numFmtId="10" fontId="7" fillId="64" borderId="1" applyNumberFormat="0" applyBorder="0" applyAlignment="0" applyProtection="0"/>
    <xf numFmtId="0" fontId="97" fillId="27" borderId="39" applyNumberFormat="0" applyAlignment="0" applyProtection="0"/>
    <xf numFmtId="0" fontId="97" fillId="27" borderId="39" applyNumberFormat="0" applyAlignment="0" applyProtection="0"/>
    <xf numFmtId="0" fontId="70" fillId="0" borderId="0"/>
    <xf numFmtId="37" fontId="5" fillId="4" borderId="0" applyFill="0"/>
    <xf numFmtId="0" fontId="17" fillId="0" borderId="0"/>
    <xf numFmtId="0" fontId="1" fillId="0" borderId="0"/>
    <xf numFmtId="177" fontId="103" fillId="0" borderId="0">
      <alignment vertical="top"/>
    </xf>
    <xf numFmtId="0" fontId="104" fillId="0" borderId="0"/>
    <xf numFmtId="177" fontId="17" fillId="0" borderId="0"/>
    <xf numFmtId="0" fontId="1" fillId="0" borderId="0"/>
    <xf numFmtId="0" fontId="63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" fillId="0" borderId="0"/>
    <xf numFmtId="0" fontId="69" fillId="0" borderId="0"/>
    <xf numFmtId="0" fontId="17" fillId="0" borderId="0" applyNumberFormat="0" applyFont="0" applyFill="0" applyBorder="0" applyAlignment="0" applyProtection="0"/>
    <xf numFmtId="177" fontId="4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7" fontId="17" fillId="0" borderId="0"/>
    <xf numFmtId="177" fontId="17" fillId="0" borderId="0"/>
    <xf numFmtId="177" fontId="17" fillId="0" borderId="0"/>
    <xf numFmtId="0" fontId="106" fillId="0" borderId="0"/>
    <xf numFmtId="0" fontId="47" fillId="64" borderId="48" applyNumberFormat="0" applyFont="0" applyAlignment="0" applyProtection="0"/>
    <xf numFmtId="0" fontId="47" fillId="64" borderId="48" applyNumberFormat="0" applyFont="0" applyAlignment="0" applyProtection="0"/>
    <xf numFmtId="177" fontId="70" fillId="64" borderId="48" applyNumberFormat="0" applyFont="0" applyAlignment="0" applyProtection="0"/>
    <xf numFmtId="177" fontId="1" fillId="64" borderId="48" applyNumberFormat="0" applyFont="0" applyAlignment="0" applyProtection="0"/>
    <xf numFmtId="0" fontId="108" fillId="44" borderId="49" applyNumberFormat="0" applyAlignment="0" applyProtection="0"/>
    <xf numFmtId="0" fontId="108" fillId="44" borderId="4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3" fillId="0" borderId="1">
      <alignment horizontal="left" vertical="center" wrapText="1" indent="2"/>
    </xf>
    <xf numFmtId="177" fontId="125" fillId="44" borderId="1" applyAlignment="0">
      <alignment horizontal="left" vertical="center" wrapText="1"/>
    </xf>
    <xf numFmtId="0" fontId="128" fillId="0" borderId="54" applyNumberFormat="0" applyFill="0" applyAlignment="0" applyProtection="0"/>
    <xf numFmtId="0" fontId="128" fillId="0" borderId="54" applyNumberFormat="0" applyFill="0" applyAlignment="0" applyProtection="0"/>
    <xf numFmtId="174" fontId="132" fillId="79" borderId="0">
      <alignment vertical="center"/>
    </xf>
    <xf numFmtId="169" fontId="132" fillId="79" borderId="0">
      <alignment vertical="center"/>
    </xf>
    <xf numFmtId="0" fontId="17" fillId="0" borderId="0"/>
    <xf numFmtId="0" fontId="17" fillId="0" borderId="0"/>
    <xf numFmtId="0" fontId="17" fillId="0" borderId="0"/>
    <xf numFmtId="0" fontId="41" fillId="0" borderId="0"/>
    <xf numFmtId="0" fontId="158" fillId="0" borderId="0"/>
    <xf numFmtId="37" fontId="16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16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9" fillId="101" borderId="39" applyNumberFormat="0" applyAlignment="0" applyProtection="0"/>
    <xf numFmtId="0" fontId="97" fillId="100" borderId="39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37" fontId="5" fillId="4" borderId="0" applyFill="0"/>
    <xf numFmtId="0" fontId="17" fillId="0" borderId="0"/>
    <xf numFmtId="0" fontId="103" fillId="0" borderId="0">
      <alignment vertical="top"/>
    </xf>
    <xf numFmtId="0" fontId="17" fillId="0" borderId="0"/>
    <xf numFmtId="0" fontId="15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" fillId="102" borderId="48" applyNumberFormat="0" applyFont="0" applyAlignment="0" applyProtection="0"/>
    <xf numFmtId="0" fontId="17" fillId="15" borderId="36" applyNumberFormat="0" applyFont="0" applyAlignment="0" applyProtection="0"/>
    <xf numFmtId="0" fontId="108" fillId="101" borderId="49" applyNumberFormat="0" applyAlignment="0" applyProtection="0"/>
    <xf numFmtId="0" fontId="128" fillId="0" borderId="54" applyNumberFormat="0" applyFill="0" applyAlignment="0" applyProtection="0"/>
    <xf numFmtId="37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37" fontId="6" fillId="0" borderId="0"/>
    <xf numFmtId="37" fontId="6" fillId="0" borderId="0"/>
    <xf numFmtId="0" fontId="18" fillId="0" borderId="0"/>
    <xf numFmtId="0" fontId="18" fillId="0" borderId="0"/>
    <xf numFmtId="37" fontId="16" fillId="0" borderId="0"/>
    <xf numFmtId="37" fontId="5" fillId="4" borderId="0" applyFill="0"/>
    <xf numFmtId="0" fontId="31" fillId="0" borderId="0"/>
    <xf numFmtId="0" fontId="33" fillId="1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7" fillId="0" borderId="0" applyFont="0" applyFill="0" applyBorder="0" applyAlignment="0" applyProtection="0"/>
    <xf numFmtId="37" fontId="5" fillId="4" borderId="0" applyFill="0"/>
    <xf numFmtId="0" fontId="33" fillId="10" borderId="0" applyNumberFormat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37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7" fontId="5" fillId="4" borderId="0" applyFill="0"/>
    <xf numFmtId="0" fontId="33" fillId="10" borderId="0" applyNumberFormat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37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6" fillId="0" borderId="0"/>
    <xf numFmtId="37" fontId="5" fillId="4" borderId="0" applyFill="0"/>
    <xf numFmtId="37" fontId="5" fillId="4" borderId="0" applyFill="0"/>
    <xf numFmtId="43" fontId="1" fillId="0" borderId="0" applyFont="0" applyFill="0" applyBorder="0" applyAlignment="0" applyProtection="0"/>
    <xf numFmtId="0" fontId="33" fillId="10" borderId="0" applyNumberFormat="0" applyFont="0" applyFill="0" applyBorder="0" applyAlignment="0" applyProtection="0"/>
    <xf numFmtId="37" fontId="5" fillId="4" borderId="0" applyFill="0"/>
    <xf numFmtId="0" fontId="33" fillId="1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6" fillId="0" borderId="0"/>
    <xf numFmtId="9" fontId="1" fillId="0" borderId="0" applyFont="0" applyFill="0" applyBorder="0" applyAlignment="0" applyProtection="0"/>
    <xf numFmtId="0" fontId="1" fillId="0" borderId="0"/>
    <xf numFmtId="0" fontId="108" fillId="44" borderId="92" applyNumberFormat="0" applyAlignment="0" applyProtection="0"/>
    <xf numFmtId="43" fontId="17" fillId="0" borderId="0" applyFont="0" applyFill="0" applyBorder="0" applyAlignment="0" applyProtection="0"/>
    <xf numFmtId="10" fontId="7" fillId="64" borderId="89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59" fillId="44" borderId="88" applyNumberFormat="0" applyAlignment="0" applyProtection="0"/>
    <xf numFmtId="0" fontId="97" fillId="27" borderId="88" applyNumberFormat="0" applyAlignment="0" applyProtection="0"/>
    <xf numFmtId="0" fontId="108" fillId="44" borderId="92" applyNumberFormat="0" applyAlignment="0" applyProtection="0"/>
    <xf numFmtId="43" fontId="17" fillId="0" borderId="0" applyFont="0" applyFill="0" applyBorder="0" applyAlignment="0" applyProtection="0"/>
    <xf numFmtId="0" fontId="59" fillId="44" borderId="88" applyNumberFormat="0" applyAlignment="0" applyProtection="0"/>
    <xf numFmtId="0" fontId="97" fillId="27" borderId="88" applyNumberFormat="0" applyAlignment="0" applyProtection="0"/>
    <xf numFmtId="0" fontId="47" fillId="64" borderId="91" applyNumberFormat="0" applyFont="0" applyAlignment="0" applyProtection="0"/>
    <xf numFmtId="0" fontId="47" fillId="64" borderId="91" applyNumberFormat="0" applyFont="0" applyAlignment="0" applyProtection="0"/>
    <xf numFmtId="177" fontId="70" fillId="64" borderId="91" applyNumberFormat="0" applyFont="0" applyAlignment="0" applyProtection="0"/>
    <xf numFmtId="177" fontId="1" fillId="64" borderId="91" applyNumberFormat="0" applyFont="0" applyAlignment="0" applyProtection="0"/>
    <xf numFmtId="177" fontId="3" fillId="0" borderId="89">
      <alignment horizontal="left" vertical="center" wrapText="1" indent="2"/>
    </xf>
    <xf numFmtId="0" fontId="17" fillId="0" borderId="0"/>
    <xf numFmtId="0" fontId="59" fillId="44" borderId="88" applyNumberFormat="0" applyAlignment="0" applyProtection="0"/>
    <xf numFmtId="0" fontId="47" fillId="64" borderId="91" applyNumberFormat="0" applyFont="0" applyAlignment="0" applyProtection="0"/>
    <xf numFmtId="0" fontId="47" fillId="64" borderId="91" applyNumberFormat="0" applyFont="0" applyAlignment="0" applyProtection="0"/>
    <xf numFmtId="177" fontId="70" fillId="64" borderId="91" applyNumberFormat="0" applyFont="0" applyAlignment="0" applyProtection="0"/>
    <xf numFmtId="177" fontId="3" fillId="0" borderId="89">
      <alignment horizontal="left" vertical="center" wrapText="1" indent="2"/>
    </xf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0" fontId="7" fillId="64" borderId="89" applyNumberFormat="0" applyBorder="0" applyAlignment="0" applyProtection="0"/>
    <xf numFmtId="9" fontId="17" fillId="0" borderId="0" applyFont="0" applyFill="0" applyBorder="0" applyAlignment="0" applyProtection="0"/>
    <xf numFmtId="177" fontId="90" fillId="0" borderId="90">
      <alignment horizontal="left" vertical="center"/>
    </xf>
    <xf numFmtId="177" fontId="1" fillId="64" borderId="91" applyNumberFormat="0" applyFont="0" applyAlignment="0" applyProtection="0"/>
    <xf numFmtId="0" fontId="108" fillId="44" borderId="92" applyNumberFormat="0" applyAlignment="0" applyProtection="0"/>
    <xf numFmtId="0" fontId="108" fillId="44" borderId="92" applyNumberFormat="0" applyAlignment="0" applyProtection="0"/>
    <xf numFmtId="177" fontId="125" fillId="44" borderId="89" applyAlignment="0">
      <alignment horizontal="left" vertical="center" wrapText="1"/>
    </xf>
    <xf numFmtId="0" fontId="128" fillId="0" borderId="93" applyNumberFormat="0" applyFill="0" applyAlignment="0" applyProtection="0"/>
    <xf numFmtId="177" fontId="125" fillId="44" borderId="89" applyAlignment="0">
      <alignment horizontal="left" vertical="center" wrapText="1"/>
    </xf>
    <xf numFmtId="43" fontId="17" fillId="0" borderId="0" applyFont="0" applyFill="0" applyBorder="0" applyAlignment="0" applyProtection="0"/>
    <xf numFmtId="0" fontId="97" fillId="27" borderId="88" applyNumberFormat="0" applyAlignment="0" applyProtection="0"/>
    <xf numFmtId="0" fontId="128" fillId="0" borderId="93" applyNumberFormat="0" applyFill="0" applyAlignment="0" applyProtection="0"/>
    <xf numFmtId="0" fontId="128" fillId="0" borderId="93" applyNumberFormat="0" applyFill="0" applyAlignment="0" applyProtection="0"/>
    <xf numFmtId="0" fontId="59" fillId="44" borderId="88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0" fontId="97" fillId="27" borderId="88" applyNumberFormat="0" applyAlignment="0" applyProtection="0"/>
    <xf numFmtId="0" fontId="128" fillId="0" borderId="93" applyNumberFormat="0" applyFill="0" applyAlignment="0" applyProtection="0"/>
    <xf numFmtId="9" fontId="17" fillId="0" borderId="0" applyFont="0" applyFill="0" applyBorder="0" applyAlignment="0" applyProtection="0"/>
    <xf numFmtId="177" fontId="90" fillId="0" borderId="90">
      <alignment horizontal="left" vertical="center"/>
    </xf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59" fillId="0" borderId="0"/>
    <xf numFmtId="9" fontId="17" fillId="0" borderId="0" applyFont="0" applyFill="0" applyBorder="0" applyAlignment="0" applyProtection="0"/>
    <xf numFmtId="0" fontId="32" fillId="0" borderId="0"/>
  </cellStyleXfs>
  <cellXfs count="32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7" fontId="9" fillId="0" borderId="1" xfId="0" quotePrefix="1" applyFont="1" applyBorder="1" applyProtection="1">
      <protection locked="0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8" fontId="9" fillId="4" borderId="89" xfId="0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1147">
    <cellStyle name="_DCD Worksheet" xfId="57" xr:uid="{8C2469C7-8D85-47B1-9434-19B8F668BAC9}"/>
    <cellStyle name="00 Blk Hdr (0,)" xfId="885" xr:uid="{BD2E29D3-4378-430D-BEA3-CA1B61AB500F}"/>
    <cellStyle name="00 Blk Hdr (0.00)" xfId="886" xr:uid="{61C2CECA-6746-4FFE-8D41-272B874B0FE9}"/>
    <cellStyle name="00 Blk Hdr (A)" xfId="58" xr:uid="{98006510-5D69-4CA4-B9D4-E425F85D8E08}"/>
    <cellStyle name="00 Blk Rcd ($0)" xfId="59" xr:uid="{11D1EEDB-7AF6-480F-B027-C226871BD24F}"/>
    <cellStyle name="00 Blk Rcd ($0.00)" xfId="60" xr:uid="{5056AA76-351B-48C1-B183-32248C0642CA}"/>
    <cellStyle name="00 Blk Rcd (0)" xfId="61" xr:uid="{A626AFFA-38CE-4F75-A792-1BFE1A97BDD5}"/>
    <cellStyle name="00 Blk Rcd (0,)" xfId="62" xr:uid="{C509AF02-6BEB-4A73-97A2-1CC0BE17D346}"/>
    <cellStyle name="00 Blk Rcd (0.0%)" xfId="63" xr:uid="{A4FB3D55-3F7C-4850-8A1B-C09E9D4F56CB}"/>
    <cellStyle name="00 Blk Rcd (0.0)" xfId="64" xr:uid="{8433D61D-DCCE-40E6-89C1-2F181011580C}"/>
    <cellStyle name="00 Blk Rcd (0.00%)" xfId="65" xr:uid="{6DAE07E2-84C6-4127-B4C8-F0D3105A739C}"/>
    <cellStyle name="00 Blk Rcd (0.00)" xfId="66" xr:uid="{CD17A4DF-58FC-49F9-922F-299572051D07}"/>
    <cellStyle name="00 Blk Rcd (0.000)" xfId="67" xr:uid="{6309E9EC-68E9-42F0-83DD-A6257F11D35D}"/>
    <cellStyle name="00 Blk Rcd (0.000) 2" xfId="933" xr:uid="{828859DB-E980-415B-B75F-082251BE64AF}"/>
    <cellStyle name="00 Blk Rcd (0.000) 3" xfId="887" xr:uid="{83B107B8-759E-49DF-BD9D-59DA4895349D}"/>
    <cellStyle name="00 Blk Rcd (0.0000)" xfId="68" xr:uid="{B4A69CA8-52A6-4F3E-B7CE-A4A4EA685A01}"/>
    <cellStyle name="00 Blk Rcd (0.0000) 2" xfId="934" xr:uid="{67386545-8116-4949-B657-5167878D9B7D}"/>
    <cellStyle name="00 Blk Rcd (0.0000) 3" xfId="888" xr:uid="{4B3D4B70-7E6B-4212-951A-380C04BE1027}"/>
    <cellStyle name="00 Blk Rcd (000,)" xfId="889" xr:uid="{22353579-7A20-4568-853C-CAC263C64104}"/>
    <cellStyle name="00 Blk Rcd (A)" xfId="69" xr:uid="{DB4D1877-6ADD-4A98-99C1-25341684EA06}"/>
    <cellStyle name="00 Blk Rcd (B)" xfId="70" xr:uid="{7F568722-2602-4E2D-B0E1-E67151A04790}"/>
    <cellStyle name="00 Blk Rcd (MDY)" xfId="71" xr:uid="{DCB2ABDF-DC27-457D-86A0-B73F0CB706E6}"/>
    <cellStyle name="00 Blk Rcd (MY)" xfId="72" xr:uid="{C048D653-F5C9-4AED-8519-3A2C017D13ED}"/>
    <cellStyle name="00 Blk Ttl ($0)" xfId="73" xr:uid="{2C04891F-246B-42BB-992A-19BC307E68F4}"/>
    <cellStyle name="00 Blk Ttl ($0.00)" xfId="74" xr:uid="{6020A368-5025-477A-ADBA-FF2D69975EF0}"/>
    <cellStyle name="00 Blk Ttl (0)" xfId="75" xr:uid="{23A7E0A4-393C-4889-9BD8-8A7A43559FB9}"/>
    <cellStyle name="00 Blk Ttl (0,)" xfId="76" xr:uid="{C2F8AC1F-A286-45CE-A146-F6CBAEF8052B}"/>
    <cellStyle name="00 Blk Ttl (0.0%)" xfId="77" xr:uid="{41912EB0-1D30-4508-B1FE-5F8BC0A3CA21}"/>
    <cellStyle name="00 Blk Ttl (0.0)" xfId="78" xr:uid="{031A1BF5-4DC8-485A-A65C-B74CF49981EB}"/>
    <cellStyle name="00 Blk Ttl (0.00%)" xfId="79" xr:uid="{6FCCA55E-3626-4526-9004-01638D7D372A}"/>
    <cellStyle name="00 Blk Ttl (0.00)" xfId="80" xr:uid="{D5169973-ECA7-40C0-9DD3-D91D59A0ACFA}"/>
    <cellStyle name="00 Blk Ttl (0.000)" xfId="81" xr:uid="{B8C08690-7A22-4D71-8F80-5AE80645F8B9}"/>
    <cellStyle name="00 Blk Ttl (0.000) 2" xfId="935" xr:uid="{580F2816-3548-48CD-B7B0-DD2C32A16195}"/>
    <cellStyle name="00 Blk Ttl (0.000) 3" xfId="890" xr:uid="{C5F2575A-7C37-4BB3-97A0-84159B831F6F}"/>
    <cellStyle name="00 Blk Ttl (0.0000)" xfId="82" xr:uid="{69D35EAC-A456-4B96-A02E-EBE7F489EA02}"/>
    <cellStyle name="00 Blk Ttl (0.0000) 2" xfId="936" xr:uid="{72154F5B-FE0C-4218-A17C-754BE02C7EBD}"/>
    <cellStyle name="00 Blk Ttl (0.0000) 3" xfId="891" xr:uid="{C8D90056-D450-4B79-AE6D-A7BA884BE6A5}"/>
    <cellStyle name="00 Blk Ttl (000,)" xfId="892" xr:uid="{256F3476-4696-4B14-8FE5-6E82CEDD28FC}"/>
    <cellStyle name="00 Blk Ttl (A)" xfId="83" xr:uid="{9487898B-992E-4649-BA55-6D3DE898CA2A}"/>
    <cellStyle name="00 Grp Hdr (A)" xfId="10" xr:uid="{6506C675-F4F2-4E2A-88AE-23CF8EC54677}"/>
    <cellStyle name="00 Grp Hdr (C)" xfId="84" xr:uid="{3FE79678-D8B2-4EEF-BBE8-4619190983BF}"/>
    <cellStyle name="00 Grp Hdr (D)" xfId="85" xr:uid="{EF87F210-52F1-4F46-BB7E-24CBE1AFE2AA}"/>
    <cellStyle name="00 Grp Rcd ($0)" xfId="86" xr:uid="{C8C722EA-57C8-4AE4-9C33-6EACA6D76713}"/>
    <cellStyle name="00 Grp Rcd ($0.00)" xfId="87" xr:uid="{FC839BA2-BCCF-4BC9-891B-82B27D143222}"/>
    <cellStyle name="00 Grp Rcd (0)" xfId="88" xr:uid="{D4F3C6A6-3BE4-469A-B7A5-5A1BE2B24DC7}"/>
    <cellStyle name="00 Grp Rcd (0,)" xfId="11" xr:uid="{FE06E65F-84FA-488A-8F29-2304145F8105}"/>
    <cellStyle name="00 Grp Rcd (0.0%)" xfId="89" xr:uid="{B413F108-AE6C-443C-B671-2BAE24FA92EB}"/>
    <cellStyle name="00 Grp Rcd (0.0)" xfId="90" xr:uid="{49BB8799-501F-43A0-AD20-58EF69B09181}"/>
    <cellStyle name="00 Grp Rcd (0.00%)" xfId="91" xr:uid="{FA7E59B8-9C26-42E9-879D-407519319CCD}"/>
    <cellStyle name="00 Grp Rcd (0.00)" xfId="92" xr:uid="{7796CBC8-63A7-442C-ACEE-E41588A2E69F}"/>
    <cellStyle name="00 Grp Rcd (0.000)" xfId="93" xr:uid="{64CB7699-C622-4C8D-908F-BA44A57A6F73}"/>
    <cellStyle name="00 Grp Rcd (0.000) 2" xfId="937" xr:uid="{14F4E256-1BB7-434D-B4AB-4128674E4F46}"/>
    <cellStyle name="00 Grp Rcd (0.000) 3" xfId="893" xr:uid="{4F5B5467-CCD1-4A39-82F5-2E63EA8741FC}"/>
    <cellStyle name="00 Grp Rcd (0.0000)" xfId="94" xr:uid="{D8A62EC0-144A-48D5-8BE0-345CA684EBA3}"/>
    <cellStyle name="00 Grp Rcd (0.0000) 2" xfId="938" xr:uid="{8EABB8C8-CAAD-449E-8D6D-9D3D2E91B793}"/>
    <cellStyle name="00 Grp Rcd (0.0000) 3" xfId="894" xr:uid="{47795EA0-A124-41A9-87B3-919F15871986}"/>
    <cellStyle name="00 Grp Rcd (A)" xfId="95" xr:uid="{439E72B0-58A7-4E70-8F5A-8C97C98DA067}"/>
    <cellStyle name="00 Grp Rcd (B)" xfId="13" xr:uid="{FD5EBCF9-01EE-45A1-8354-64A1164663ED}"/>
    <cellStyle name="00 Grp Rcd (C)" xfId="96" xr:uid="{E5AC8C58-5E95-49AB-A3AB-4B1748FE6F5F}"/>
    <cellStyle name="00 Grp Rcd (MDY)" xfId="97" xr:uid="{487C28E9-8E44-451A-8B83-3C6142E80904}"/>
    <cellStyle name="00 Grp Rcd (MY)" xfId="98" xr:uid="{7D8504FC-6FA1-4A79-85BE-F5F8F1ADB3FC}"/>
    <cellStyle name="00 Grp Ttl ($0)" xfId="99" xr:uid="{72B2D571-9445-40FE-BE7B-0BEC1C064CFE}"/>
    <cellStyle name="00 Grp Ttl ($0.00)" xfId="100" xr:uid="{3B172EB2-1C57-449B-8C8B-7F197EAD8F1F}"/>
    <cellStyle name="00 Grp Ttl (0)" xfId="101" xr:uid="{8884BC75-70DF-4396-8183-826CE33424B4}"/>
    <cellStyle name="00 Grp Ttl (0,)" xfId="16" xr:uid="{D062A6B0-887E-404D-AE44-A2B11F83B994}"/>
    <cellStyle name="00 Grp Ttl (0.0%)" xfId="17" xr:uid="{6D911225-5A1F-44AC-A197-08D0A4695381}"/>
    <cellStyle name="00 Grp Ttl (0.0)" xfId="102" xr:uid="{B3556349-FC3B-4F16-9E3E-9C5A59F015E4}"/>
    <cellStyle name="00 Grp Ttl (0.00%)" xfId="103" xr:uid="{51006252-ADD0-4869-B8AF-E430739D3A86}"/>
    <cellStyle name="00 Grp Ttl (0.00)" xfId="104" xr:uid="{CA39AC12-33F3-4602-8CC2-7FA57087D1BD}"/>
    <cellStyle name="00 Grp Ttl (0.000)" xfId="105" xr:uid="{E54EC99F-65BA-4F56-9B68-F8EA3B9F97EF}"/>
    <cellStyle name="00 Grp Ttl (0.000) 2" xfId="939" xr:uid="{98164DF7-7B62-4588-B259-DC6EC99AF444}"/>
    <cellStyle name="00 Grp Ttl (0.000) 3" xfId="895" xr:uid="{B7D8A934-E35A-4985-8BAC-8C3C74614AD9}"/>
    <cellStyle name="00 Grp Ttl (0.0000)" xfId="106" xr:uid="{103B6141-9A24-4FCA-9B11-EE9E66E8C812}"/>
    <cellStyle name="00 Grp Ttl (0.0000) 2" xfId="940" xr:uid="{6F26CE20-51C9-49B2-8525-99FE1C152689}"/>
    <cellStyle name="00 Grp Ttl (0.0000) 3" xfId="896" xr:uid="{58426E7D-50CA-40DE-A802-13FDF8A4246A}"/>
    <cellStyle name="00 Grp Ttl (000,)" xfId="897" xr:uid="{EA50271B-4600-4494-ACA1-2BEC09C4919D}"/>
    <cellStyle name="00 Grp Ttl (A)" xfId="15" xr:uid="{60CE8953-CD9E-47F1-94D7-4437096A92DA}"/>
    <cellStyle name="00 Rpt Bnr ($0)" xfId="108" xr:uid="{9C793052-4C07-4D4B-9C93-A47B1BFE94A5}"/>
    <cellStyle name="00 Rpt Bnr ($0.00)" xfId="109" xr:uid="{E33B39FD-13A9-4C96-851A-6F0994F0E80B}"/>
    <cellStyle name="00 Rpt Bnr (0)" xfId="110" xr:uid="{940747EF-1DCA-48AF-9182-D79BBF84FD29}"/>
    <cellStyle name="00 Rpt Bnr (0,)" xfId="111" xr:uid="{A70D7138-8641-47CB-A501-164D439E4149}"/>
    <cellStyle name="00 Rpt Bnr (0.0%)" xfId="112" xr:uid="{EFB98E97-153D-4B3F-BF01-96543B4DCB58}"/>
    <cellStyle name="00 Rpt Bnr (0.0)" xfId="113" xr:uid="{D7F9031D-A74B-4A93-8332-36004EA00BBB}"/>
    <cellStyle name="00 Rpt Bnr (0.00%)" xfId="114" xr:uid="{17722188-8807-4EE8-B021-BC838FA94B47}"/>
    <cellStyle name="00 Rpt Bnr (0.00)" xfId="115" xr:uid="{B59BDE0D-0D73-4A56-9755-05EF8D8F61FF}"/>
    <cellStyle name="00 Rpt Bnr (0.000)" xfId="116" xr:uid="{E9A78DF7-0CD9-40BE-AF91-14964482B578}"/>
    <cellStyle name="00 Rpt Bnr (0.000) 2" xfId="941" xr:uid="{98BB0245-FFE5-4E46-B170-EA2738FE225B}"/>
    <cellStyle name="00 Rpt Bnr (0.000) 3" xfId="898" xr:uid="{42C60F41-AA80-4FAC-BFD7-99990F1B6C53}"/>
    <cellStyle name="00 Rpt Bnr (0.0000)" xfId="117" xr:uid="{40555DCF-8EE8-4DC7-AE59-8BD5BC072530}"/>
    <cellStyle name="00 Rpt Bnr (0.0000) 2" xfId="942" xr:uid="{AF7374D2-908E-443E-B568-6AAC4631603F}"/>
    <cellStyle name="00 Rpt Bnr (0.0000) 3" xfId="899" xr:uid="{4C995F10-7E2C-4484-B07F-8EBD5CF0D101}"/>
    <cellStyle name="00 Rpt Bnr (A)" xfId="118" xr:uid="{BA89C844-517D-4603-93F2-80521B47B782}"/>
    <cellStyle name="00 Rpt Bnr (B)" xfId="119" xr:uid="{5B3E1809-5DD6-4947-BE4D-B7300023C168}"/>
    <cellStyle name="00 Rpt Bnr (C)" xfId="120" xr:uid="{0BEE44CA-FF62-4442-BE78-630D1CC499A6}"/>
    <cellStyle name="00 Rpt Bnr (D)" xfId="121" xr:uid="{146C5884-F092-4F75-B53D-D3D94E020FC6}"/>
    <cellStyle name="00 Rpt Bnr (MDY)" xfId="122" xr:uid="{7BBE2C3B-D6E2-486B-8FD9-71EDEA14ABBF}"/>
    <cellStyle name="00 Rpt Bnr (MY)" xfId="123" xr:uid="{12343DC7-07F9-486C-8DDC-2357A94D8C14}"/>
    <cellStyle name="00 Rpt Hdr (A)" xfId="8" xr:uid="{FF5C130D-011C-4549-B73F-712D0B7C9DCB}"/>
    <cellStyle name="00 Rpt Hdr (B)" xfId="7" xr:uid="{F320F93C-8F67-47C2-A1AD-288B0CCA9451}"/>
    <cellStyle name="00 Rpt Hdr (C)" xfId="124" xr:uid="{442C0EC4-D7BA-4466-B9A9-4AB383F7A8ED}"/>
    <cellStyle name="00 Rpt Hdr (D)" xfId="125" xr:uid="{EF93B66A-AD56-4D14-9548-A7619C7AAC96}"/>
    <cellStyle name="00 Rpt Hdr (MDY)" xfId="126" xr:uid="{45D33291-3D67-4516-84D2-4ABD1CA7E3E0}"/>
    <cellStyle name="00 Rpt Hdr (MY)" xfId="14" xr:uid="{09975E1D-D743-40CA-AB88-DE934ECB783D}"/>
    <cellStyle name="00 Rpt Ttl ($0)" xfId="127" xr:uid="{24CE13F2-57FF-4D75-9AB7-C46B06C2A660}"/>
    <cellStyle name="00 Rpt Ttl ($0.00)" xfId="128" xr:uid="{0839D0B0-4576-4377-90DD-AF263C8F7F3C}"/>
    <cellStyle name="00 Rpt Ttl (0)" xfId="129" xr:uid="{BBAC4A8F-F613-4297-BD73-8D291DCCDD46}"/>
    <cellStyle name="00 Rpt Ttl (0,)" xfId="130" xr:uid="{1024604E-6CCD-4D0A-BD6F-02A91E95C9FE}"/>
    <cellStyle name="00 Rpt Ttl (0.0%)" xfId="131" xr:uid="{A41FC570-3B3B-449D-BE57-9CA77DFCCA0D}"/>
    <cellStyle name="00 Rpt Ttl (0.0)" xfId="132" xr:uid="{4A8BDC9B-1EE3-4618-9F62-1CE00C833955}"/>
    <cellStyle name="00 Rpt Ttl (0.00%)" xfId="133" xr:uid="{D8D8C4F0-FE0F-454E-B506-77491EEE5A06}"/>
    <cellStyle name="00 Rpt Ttl (0.00)" xfId="134" xr:uid="{12A56F44-2828-47BC-93F5-3414FA4EF3DC}"/>
    <cellStyle name="00 Rpt Ttl (0.000)" xfId="135" xr:uid="{D223FAF7-5AFE-4B48-A76C-E74BF2A5633D}"/>
    <cellStyle name="00 Rpt Ttl (0.000) 2" xfId="943" xr:uid="{24EA7E52-01B4-49CE-81B5-547FA21B4C66}"/>
    <cellStyle name="00 Rpt Ttl (0.000) 3" xfId="900" xr:uid="{5F9A7354-5B0A-4182-956C-947494B70277}"/>
    <cellStyle name="00 Rpt Ttl (0.0000)" xfId="136" xr:uid="{F99302B3-A02C-4DAD-A5D5-AB0B61386F52}"/>
    <cellStyle name="00 Rpt Ttl (0.0000) 2" xfId="944" xr:uid="{1E12AB1D-9F80-415B-B2B9-BC9D04D7B169}"/>
    <cellStyle name="00 Rpt Ttl (0.0000) 3" xfId="901" xr:uid="{B28893B4-0529-4369-B2D8-923B43748517}"/>
    <cellStyle name="00 Rpt Ttl (A)" xfId="137" xr:uid="{84D34F1A-FB13-4E3B-8E9A-165C443A9D35}"/>
    <cellStyle name="00 Sheet Minor Title (A)" xfId="138" xr:uid="{B8EDE5FB-7434-432E-847F-AB19BFD9ADB9}"/>
    <cellStyle name="00 Sheet Minor Title (B)" xfId="139" xr:uid="{DC3FF287-F9D2-44ED-A737-F883713DF64D}"/>
    <cellStyle name="00 Sheet SubTitle (A)" xfId="6" xr:uid="{D3B37A5F-DE97-4B0A-96ED-9BCA40732CB5}"/>
    <cellStyle name="00 Sheet SubTitle (B)" xfId="140" xr:uid="{2C4AD488-50D4-457B-8477-76D017214D3C}"/>
    <cellStyle name="00 Sheet Title (A)" xfId="5" xr:uid="{901E32C7-CF85-430B-9515-5AEE357FCCEE}"/>
    <cellStyle name="00 Sub HDR (A)" xfId="141" xr:uid="{B29ED5E9-5C09-4979-A71D-844688680EAC}"/>
    <cellStyle name="00 Sub Rcd ($0)" xfId="142" xr:uid="{B3D13EDE-98EA-400A-93AD-597C4B934EDC}"/>
    <cellStyle name="00 Sub Rcd ($0.00)" xfId="143" xr:uid="{92B66351-55A1-484D-B6FA-7B6F8DD4B908}"/>
    <cellStyle name="00 Sub Rcd (0)" xfId="144" xr:uid="{EA411AED-03F3-4011-A483-628197A129C6}"/>
    <cellStyle name="00 Sub Rcd (0,)" xfId="145" xr:uid="{4E3DF8FE-897B-421C-9A3A-612734EE1A0A}"/>
    <cellStyle name="00 Sub Rcd (0.0%)" xfId="12" xr:uid="{BE42CF86-263C-4BCF-8F4E-899F694D1001}"/>
    <cellStyle name="00 Sub Rcd (0.0)" xfId="146" xr:uid="{900476EF-0C7E-4B4B-93E3-22B2BF10B597}"/>
    <cellStyle name="00 Sub Rcd (0.00%)" xfId="147" xr:uid="{C449A387-D610-4B03-9CF0-C285FEF5EB7E}"/>
    <cellStyle name="00 Sub Rcd (0.00)" xfId="148" xr:uid="{AF58876D-E21C-476A-A824-E12F089D4AAF}"/>
    <cellStyle name="00 Sub Rcd (0.000)" xfId="149" xr:uid="{7AB75775-6BB1-4156-98D0-81FF91A320AC}"/>
    <cellStyle name="00 Sub Rcd (0.000) 2" xfId="945" xr:uid="{836E0BDA-A003-4C89-B5D4-43C7026CDEFC}"/>
    <cellStyle name="00 Sub Rcd (0.000) 3" xfId="902" xr:uid="{438EC7FB-77F8-4495-B007-6499DF428807}"/>
    <cellStyle name="00 Sub Rcd (0.0000)" xfId="150" xr:uid="{CCD48813-15ED-4B2A-8E10-3025461A712C}"/>
    <cellStyle name="00 Sub Rcd (0.0000) 2" xfId="946" xr:uid="{1F321B49-530F-4A89-BF5A-1A21B8F7F094}"/>
    <cellStyle name="00 Sub Rcd (0.0000) 3" xfId="903" xr:uid="{6CAE3E01-E11E-4C23-A56C-3B5539E65C5B}"/>
    <cellStyle name="00 Sub Rcd (A)" xfId="151" xr:uid="{23118AC3-BD97-4B17-8FE9-1E0745340B2F}"/>
    <cellStyle name="00 Sub Rcd (B)" xfId="152" xr:uid="{060314E6-B344-42DA-B5FC-254CDA9E64BB}"/>
    <cellStyle name="00 Sub Rcd (MDY)" xfId="153" xr:uid="{E3CAB364-BF68-4DF0-BF79-A456F4FE6A2E}"/>
    <cellStyle name="00 Sub Rcd (MY)" xfId="154" xr:uid="{61AB63EF-4F8D-4689-AE00-E3186E7DDC07}"/>
    <cellStyle name="00 Sub Ttl ($0)" xfId="155" xr:uid="{748318C5-8445-445E-BB44-38C926CC9F25}"/>
    <cellStyle name="00 Sub Ttl ($0.00)" xfId="156" xr:uid="{A32C0917-F840-423B-9704-ECC033F30648}"/>
    <cellStyle name="00 Sub Ttl (0)" xfId="157" xr:uid="{C4672558-F57B-4206-95A8-57BEAEFB18E9}"/>
    <cellStyle name="00 Sub Ttl (0,)" xfId="158" xr:uid="{477C99F9-42C3-49E6-BE4B-5008B418DD8E}"/>
    <cellStyle name="00 Sub Ttl (0.0%)" xfId="159" xr:uid="{E0B7F5B2-CF89-490A-87DB-B936046F771D}"/>
    <cellStyle name="00 Sub Ttl (0.0)" xfId="160" xr:uid="{43814AC1-2867-4135-95B4-1CC9771C2FF4}"/>
    <cellStyle name="00 Sub Ttl (0.00%)" xfId="161" xr:uid="{30FE3F53-680B-43F8-AEF4-8F9FC8469BEA}"/>
    <cellStyle name="00 Sub Ttl (0.00)" xfId="162" xr:uid="{78AE06BD-E480-4F49-B6D0-4AC8E48E0C7E}"/>
    <cellStyle name="00 Sub Ttl (0.000)" xfId="163" xr:uid="{B851E5CD-789A-4144-8AF4-1AA3D4571751}"/>
    <cellStyle name="00 Sub Ttl (0.000) 2" xfId="947" xr:uid="{01FB1C1E-B982-440F-AA12-A63B3CA711EF}"/>
    <cellStyle name="00 Sub Ttl (0.000) 3" xfId="904" xr:uid="{00D4C31B-6186-4A9B-96F2-74E7AB00A40E}"/>
    <cellStyle name="00 Sub Ttl (0.0000)" xfId="164" xr:uid="{896A0E84-A669-4ACD-ABF7-5F44D70CF36E}"/>
    <cellStyle name="00 Sub Ttl (0.0000) 2" xfId="948" xr:uid="{F58A94F9-DFF0-4183-B93D-2CFA4E60F450}"/>
    <cellStyle name="00 Sub Ttl (0.0000) 3" xfId="905" xr:uid="{0F3B8FB0-ABF5-4CF5-8460-B08A760C63DA}"/>
    <cellStyle name="00 Sub Ttl (A)" xfId="165" xr:uid="{8897B7D1-BBB7-4132-9F2C-99D34F43E748}"/>
    <cellStyle name="00 Top Brand Med (A)" xfId="166" xr:uid="{DF7B3D7B-6BA4-4447-A4DC-C893CFAEDB9D}"/>
    <cellStyle name="20% - Accent1 2" xfId="167" xr:uid="{E0B0F104-5CB9-4C37-90E5-898E25C8B2AE}"/>
    <cellStyle name="20% - Accent1 3" xfId="168" xr:uid="{9E825C4C-1BD1-478A-A7A3-910728C6A484}"/>
    <cellStyle name="20% - Accent2 2" xfId="169" xr:uid="{A68260E8-F360-432D-9D5C-87B8D3DCED8F}"/>
    <cellStyle name="20% - Accent2 3" xfId="170" xr:uid="{01DE405D-624D-4687-9F4B-74E0C27AD8EA}"/>
    <cellStyle name="20% - Accent3 2" xfId="171" xr:uid="{D5ED4F81-24AD-43DD-AA4A-B01F7AB8A175}"/>
    <cellStyle name="20% - Accent3 3" xfId="172" xr:uid="{C988FC1C-2B80-41FC-A073-E268A60D3C01}"/>
    <cellStyle name="20% - Accent4 2" xfId="173" xr:uid="{C65D4939-5FD7-4C47-ADF8-6E634C4AAFDF}"/>
    <cellStyle name="20% - Accent4 3" xfId="174" xr:uid="{5320912A-A857-44BC-A337-8002D2CB2028}"/>
    <cellStyle name="20% - Accent5 2" xfId="175" xr:uid="{D9F278B3-7DEA-471D-81D2-BCC0589B1A0B}"/>
    <cellStyle name="20% - Accent5 3" xfId="176" xr:uid="{29786751-3CAF-45B3-9654-C8C43E37F8BF}"/>
    <cellStyle name="20% - Accent6 2" xfId="177" xr:uid="{64B33548-DC03-492C-A68E-FDE4D6CAE59F}"/>
    <cellStyle name="20% - Accent6 3" xfId="178" xr:uid="{CDC97F6A-03A5-4412-A236-046DF190C419}"/>
    <cellStyle name="40% - Accent1 2" xfId="179" xr:uid="{766FF48E-EEDD-4A31-BA3A-18BFC838C247}"/>
    <cellStyle name="40% - Accent1 3" xfId="180" xr:uid="{BFF0BBA8-EA18-49C0-9AD4-C64D22FD7468}"/>
    <cellStyle name="40% - Accent2 2" xfId="181" xr:uid="{7A8159B1-7A8B-4024-AF77-353911EFDD25}"/>
    <cellStyle name="40% - Accent2 3" xfId="182" xr:uid="{2F0E9EDC-A996-4E7A-80EF-B6C38E0F6495}"/>
    <cellStyle name="40% - Accent3 2" xfId="183" xr:uid="{2B015D59-17D8-468E-96F2-FF2AA0C41998}"/>
    <cellStyle name="40% - Accent3 3" xfId="184" xr:uid="{A54F1DF9-B78C-4A50-8C4F-8958346AFEB9}"/>
    <cellStyle name="40% - Accent4 2" xfId="185" xr:uid="{36D9D578-DAE5-440D-935F-C3657AF3D879}"/>
    <cellStyle name="40% - Accent4 3" xfId="186" xr:uid="{26F1B13C-B21C-4065-8696-4CF7205A6933}"/>
    <cellStyle name="40% - Accent5 2" xfId="187" xr:uid="{4C20B90F-06C8-4F32-8B88-DB5AF590C8E8}"/>
    <cellStyle name="40% - Accent5 3" xfId="188" xr:uid="{D4BA0216-8CA3-40C1-AF46-75551415284D}"/>
    <cellStyle name="40% - Accent6 2" xfId="189" xr:uid="{A9B7740F-CB84-45F9-BD5A-66E40496BD80}"/>
    <cellStyle name="40% - Accent6 3" xfId="190" xr:uid="{E3EFC643-4EA0-4116-B5CC-2E6DE0831845}"/>
    <cellStyle name="60% - Accent1 2" xfId="191" xr:uid="{14F20CAA-7931-4E86-BC35-B62A79298C63}"/>
    <cellStyle name="60% - Accent1 3" xfId="192" xr:uid="{53B984D3-AA7C-4BC6-A8B0-3C776020374C}"/>
    <cellStyle name="60% - Accent2 2" xfId="193" xr:uid="{FAE8EEAE-A4E2-4DC1-A09C-6B435DED15DB}"/>
    <cellStyle name="60% - Accent2 3" xfId="194" xr:uid="{056F48DF-696C-4B90-8D8A-7BB03B9417A5}"/>
    <cellStyle name="60% - Accent3 2" xfId="195" xr:uid="{96C08EAD-5391-4C4F-A8FC-03F37216ABDD}"/>
    <cellStyle name="60% - Accent3 3" xfId="196" xr:uid="{9F79E94F-347F-45D1-8B46-315CD579F8B1}"/>
    <cellStyle name="60% - Accent4 2" xfId="197" xr:uid="{519C9F22-CCC8-4098-B325-8126E473E308}"/>
    <cellStyle name="60% - Accent4 3" xfId="198" xr:uid="{4622C57D-4156-4594-8A68-EF08E4737EFD}"/>
    <cellStyle name="60% - Accent5 2" xfId="199" xr:uid="{03FE398D-1B25-42DE-9784-395377F37986}"/>
    <cellStyle name="60% - Accent5 3" xfId="200" xr:uid="{955165B9-7444-4699-B2BA-61CAD0646C5A}"/>
    <cellStyle name="60% - Accent6 2" xfId="201" xr:uid="{B21A2FB4-59E7-45BE-B2C0-5D451FD5914B}"/>
    <cellStyle name="60% - Accent6 3" xfId="202" xr:uid="{6690F173-3B0F-48A4-885C-C11ED6EEAA60}"/>
    <cellStyle name="Accent1 2" xfId="203" xr:uid="{4BBD120A-875C-45D0-86B9-2CC1C951F901}"/>
    <cellStyle name="Accent1 3" xfId="204" xr:uid="{5FFB5470-B624-4C6D-B0A5-7CCB2DC9A48B}"/>
    <cellStyle name="Accent2 2" xfId="205" xr:uid="{0C82BBD6-48B4-4B3C-99D3-6E04DF19C3B7}"/>
    <cellStyle name="Accent2 3" xfId="206" xr:uid="{AF9AA0AC-4C83-4087-9E9F-0671EDC1AFE8}"/>
    <cellStyle name="Accent3 2" xfId="207" xr:uid="{7A073423-2BD3-4E0F-8631-87724141F3B2}"/>
    <cellStyle name="Accent3 3" xfId="208" xr:uid="{C84E8C79-F0ED-4B12-B30A-C4A522A37AF2}"/>
    <cellStyle name="Accent4 2" xfId="209" xr:uid="{B812EA1A-39DB-4B8C-96BD-66E86B3AE5DB}"/>
    <cellStyle name="Accent4 3" xfId="210" xr:uid="{C4E9D45D-FE71-4E73-9500-2D7818A21659}"/>
    <cellStyle name="Accent5 2" xfId="211" xr:uid="{1CFC90C5-5DBA-4959-821B-7B102E2AFAA5}"/>
    <cellStyle name="Accent5 3" xfId="212" xr:uid="{5057CB0C-1025-4B75-928E-C605CC913A7B}"/>
    <cellStyle name="Accent6 2" xfId="213" xr:uid="{934726F8-DE90-4286-97F3-3C5EDE96538F}"/>
    <cellStyle name="Accent6 3" xfId="214" xr:uid="{EC94BAC8-4395-4796-9F3B-B08F400C606E}"/>
    <cellStyle name="Accounting" xfId="215" xr:uid="{14C773DF-F3A9-408A-B45D-C5FBF93DD873}"/>
    <cellStyle name="Accounting1" xfId="216" xr:uid="{CF12D7E6-A288-4E5F-8D48-4BAD3F8ADFDC}"/>
    <cellStyle name="Accounting13" xfId="217" xr:uid="{2D48F21C-3E4D-494C-9461-E6C3073864A2}"/>
    <cellStyle name="Accounting2" xfId="218" xr:uid="{E0290652-B664-493F-8293-209F24042704}"/>
    <cellStyle name="Accounting3" xfId="219" xr:uid="{FB598D0D-61AD-4154-BC17-2B8E2D51BDB5}"/>
    <cellStyle name="Acct" xfId="220" xr:uid="{E5E46FE3-DD93-46AD-A4D0-A000DC397FF6}"/>
    <cellStyle name="Actual Date" xfId="221" xr:uid="{0B515C1C-2366-4CF7-A7C0-6D361686C9A3}"/>
    <cellStyle name="Alt Row Shade" xfId="700" xr:uid="{0129273C-5CBA-470B-9AB0-C8BCFEC56B6D}"/>
    <cellStyle name="Alt Row Shade 2" xfId="737" xr:uid="{EFB31E45-1CCA-495F-BDFB-468CF31ED3EB}"/>
    <cellStyle name="Alt Row Shade 2 2" xfId="738" xr:uid="{6B626E7A-4C1F-4A43-99E8-F0AFF3216BCF}"/>
    <cellStyle name="Alt Row Shade 3" xfId="739" xr:uid="{92BDF3C4-4D0B-4C66-85B9-AE5A17232749}"/>
    <cellStyle name="Alt Row Shade 3 2" xfId="740" xr:uid="{40A938D0-9A3D-4EEC-86BE-D0070F9AFE4A}"/>
    <cellStyle name="Alt Row Shade 4" xfId="736" xr:uid="{858ED224-1A87-4A96-854E-45F1F3A40063}"/>
    <cellStyle name="angie" xfId="222" xr:uid="{BC3B781E-C947-4003-95CE-1EE8025E6E5C}"/>
    <cellStyle name="AQ1" xfId="223" xr:uid="{D0694B71-FA1A-4050-9031-6DA5182A92DD}"/>
    <cellStyle name="AQ2" xfId="224" xr:uid="{1A0BD92E-6872-4D85-9C79-637B3F68B2CA}"/>
    <cellStyle name="AQ3" xfId="225" xr:uid="{CDD31D76-4C92-494B-BBED-5A785CD09CBC}"/>
    <cellStyle name="AQ4" xfId="226" xr:uid="{DC692BE5-9DD7-42D2-99F0-23A7634F92F9}"/>
    <cellStyle name="AQ5" xfId="227" xr:uid="{B68C9D25-74E1-453D-806F-0B7CA96441DA}"/>
    <cellStyle name="Assumption" xfId="228" xr:uid="{93C6FD93-0F40-4D43-BF25-AA83B898FE29}"/>
    <cellStyle name="Bad 2" xfId="229" xr:uid="{A04119ED-DB69-42B4-BFE3-BD2D7B1498E1}"/>
    <cellStyle name="Bad 3" xfId="230" xr:uid="{1F7A7D64-5161-4A00-84CD-2C7663781206}"/>
    <cellStyle name="Button (A)" xfId="231" xr:uid="{E3D81D67-E624-4A8A-8B87-415E0487D42F}"/>
    <cellStyle name="Button (B)" xfId="232" xr:uid="{4A851CEF-D584-4E44-89DD-C97FF413B143}"/>
    <cellStyle name="Calculation 2" xfId="233" xr:uid="{AF0FC51C-0271-44EC-902A-F3E4C51DD2F0}"/>
    <cellStyle name="Calculation 2 2" xfId="949" xr:uid="{6FEBCDA1-5E4E-43D0-88A1-125EC028FA1E}"/>
    <cellStyle name="Calculation 2 2 2" xfId="1113" xr:uid="{08BFFA57-136F-4A4F-B577-0FA637A4B308}"/>
    <cellStyle name="Calculation 2 3" xfId="1105" xr:uid="{DEE8BEE9-60A2-42DA-B15C-1180114673AF}"/>
    <cellStyle name="Calculation 2_data" xfId="1027" xr:uid="{2AEDAE86-2F0B-43CA-AA6E-91B4DA60C3C7}"/>
    <cellStyle name="Calculation 3" xfId="234" xr:uid="{EF296DE0-CCD2-4134-AD86-446801B403FE}"/>
    <cellStyle name="Calculation 3 2" xfId="950" xr:uid="{6EA27FE6-A69C-4B35-8763-E4592E68EC5B}"/>
    <cellStyle name="Calculation 3 2 2" xfId="1101" xr:uid="{EBF7F722-F10A-40BF-8B51-EEF89C3EAB47}"/>
    <cellStyle name="Calculation 3 3" xfId="1134" xr:uid="{984E5B8E-9F4F-40FD-8A0B-FE98F100B8A8}"/>
    <cellStyle name="CapAdv_Box" xfId="235" xr:uid="{89ED09AE-7A2B-47DE-8D50-C0F217601989}"/>
    <cellStyle name="Check Cell 2" xfId="236" xr:uid="{B42418B8-AEA0-4422-B4D2-64DC1CD1A630}"/>
    <cellStyle name="Check Cell 3" xfId="237" xr:uid="{C58329F6-D230-4F3C-A3AE-C9BDC6F32F72}"/>
    <cellStyle name="Classic1" xfId="238" xr:uid="{BED5CC3A-2CC5-496A-8683-B99F5969C66B}"/>
    <cellStyle name="Classic13" xfId="239" xr:uid="{F8D55DC0-01BF-4C28-A82A-E62BC29E2A70}"/>
    <cellStyle name="Classic2" xfId="240" xr:uid="{61FE28FB-2C58-47A4-BB92-2073307EFEA7}"/>
    <cellStyle name="Classic3" xfId="241" xr:uid="{97559693-78FB-4CA7-9A4F-341E3FBB9524}"/>
    <cellStyle name="CM1" xfId="242" xr:uid="{282ADFBA-A823-4E08-BC81-A379D1DC5069}"/>
    <cellStyle name="CM1 2" xfId="951" xr:uid="{B65D630B-A388-4A58-9FB8-4005AB3B5AC2}"/>
    <cellStyle name="CM1 3" xfId="906" xr:uid="{4B28DC87-81AD-41DC-966A-8398BFFF8B71}"/>
    <cellStyle name="CM2" xfId="243" xr:uid="{C7D8C930-4072-4FBD-B86C-5669272B54E7}"/>
    <cellStyle name="CM2 2" xfId="952" xr:uid="{7FB7BF4D-66DA-4AC7-A608-AC3FCD709CCC}"/>
    <cellStyle name="CM2 3" xfId="907" xr:uid="{7E6E9793-1477-4892-B92C-894923AEC078}"/>
    <cellStyle name="CM3" xfId="244" xr:uid="{109F2BBC-B7B7-4626-8A5F-9C250CB93A09}"/>
    <cellStyle name="CM3 2" xfId="953" xr:uid="{A3CCA359-3803-4CE6-8439-130E72538329}"/>
    <cellStyle name="CM3 3" xfId="908" xr:uid="{FBC17F24-1FE6-4227-BD0E-6965A5F251DC}"/>
    <cellStyle name="CM4" xfId="245" xr:uid="{BF990324-C598-4D39-AACE-AAE7A3F4BA05}"/>
    <cellStyle name="CM4 2" xfId="954" xr:uid="{A4B0ACAE-B310-4200-8520-38B1741F4410}"/>
    <cellStyle name="CM4 3" xfId="909" xr:uid="{F7585605-494E-40E8-B445-DCBF5704BC14}"/>
    <cellStyle name="CM5" xfId="246" xr:uid="{25D96ACF-7C5D-491B-A8C9-6FC1D7B6D821}"/>
    <cellStyle name="CM5 2" xfId="955" xr:uid="{709FFD1F-05E2-420A-8B52-52C1C816A317}"/>
    <cellStyle name="CM5 3" xfId="910" xr:uid="{A251D3EC-B528-4AF1-9BD1-BAA8484EF27B}"/>
    <cellStyle name="Column" xfId="247" xr:uid="{A122E885-33FA-4DCB-BF10-5AF3E657BD0F}"/>
    <cellStyle name="Comma" xfId="1" builtinId="3"/>
    <cellStyle name="Comma [0] 2" xfId="701" xr:uid="{D0E343E7-C38A-4CA2-B225-6206B086BED1}"/>
    <cellStyle name="Comma 10" xfId="248" xr:uid="{48960E5A-236D-478D-B0F0-10D4D08AF438}"/>
    <cellStyle name="Comma 11" xfId="249" xr:uid="{2E82F6E8-9C48-4F12-8F94-7A08534ECD0C}"/>
    <cellStyle name="Comma 12" xfId="250" xr:uid="{7C51F94A-226C-4085-AA5B-1DC120AD28CC}"/>
    <cellStyle name="Comma 13" xfId="251" xr:uid="{8AD27857-2B2A-4FB8-B251-954D65C3CC36}"/>
    <cellStyle name="Comma 14" xfId="252" xr:uid="{2B35B4A9-EC44-48B5-ABDD-26D144364850}"/>
    <cellStyle name="Comma 15" xfId="253" xr:uid="{56B2B3F5-F253-405D-A0B0-1394056B9A84}"/>
    <cellStyle name="Comma 16" xfId="254" xr:uid="{B24DA4C1-3BE8-415B-9763-42CE7752F7F6}"/>
    <cellStyle name="Comma 17" xfId="255" xr:uid="{08F8CF00-6FCA-4D81-AD93-0D5214446FFB}"/>
    <cellStyle name="Comma 18" xfId="256" xr:uid="{F4B74783-FBA5-47FC-9FE6-CCD387D133C3}"/>
    <cellStyle name="Comma 19" xfId="257" xr:uid="{DB688829-01EF-4C6B-8E40-B3EC9B3936ED}"/>
    <cellStyle name="Comma 2" xfId="18" xr:uid="{552F2409-E8D7-4434-BE65-49D76EEB4BAB}"/>
    <cellStyle name="Comma 2 2" xfId="29" xr:uid="{76B70277-6135-4645-8AE4-50D180525954}"/>
    <cellStyle name="Comma 2 2 2" xfId="33" xr:uid="{55828BFA-74D6-45C8-A42B-D3B7495C8329}"/>
    <cellStyle name="Comma 2 3" xfId="50" xr:uid="{6104640E-1FDA-4721-9F66-CB9037F014EC}"/>
    <cellStyle name="Comma 2 3 2" xfId="1064" xr:uid="{2EC242E5-C6DD-4A42-980B-063C456D4C24}"/>
    <cellStyle name="Comma 2 3 3" xfId="258" xr:uid="{FF0B8A16-DE97-4AAC-89C6-C824F1B46B2E}"/>
    <cellStyle name="Comma 2 4" xfId="259" xr:uid="{0827D15B-0553-4B0B-B475-67864076D378}"/>
    <cellStyle name="Comma 2 5" xfId="260" xr:uid="{36865926-8D6A-4AC2-86CB-83745DD120B6}"/>
    <cellStyle name="Comma 2 6" xfId="261" xr:uid="{8CF2C5AC-3379-48D8-82BA-08212E0EFDA2}"/>
    <cellStyle name="Comma 2 7" xfId="956" xr:uid="{E82767EC-268B-4717-AE01-D11DA20605CD}"/>
    <cellStyle name="Comma 2 8" xfId="702" xr:uid="{21025854-E120-44D8-95B9-7995C1F2EE82}"/>
    <cellStyle name="Comma 20" xfId="262" xr:uid="{3B047108-DD6F-4D63-9BF5-CB24882030E8}"/>
    <cellStyle name="Comma 21" xfId="263" xr:uid="{5D6BC2AB-C24F-45C6-ADFF-CE95DE646E99}"/>
    <cellStyle name="Comma 22" xfId="264" xr:uid="{6BB53601-94CF-4DCD-8C3D-67E41ED09C93}"/>
    <cellStyle name="Comma 23" xfId="265" xr:uid="{58197C55-FA6E-4454-9BA0-0230266168A2}"/>
    <cellStyle name="Comma 24" xfId="266" xr:uid="{A485523E-A339-447E-AC66-E4A2F9DDA61A}"/>
    <cellStyle name="Comma 25" xfId="267" xr:uid="{B3E76484-F7AB-4130-B101-AC48C30B4CBE}"/>
    <cellStyle name="Comma 26" xfId="268" xr:uid="{E8431610-39CD-4172-9EA9-F5271A01BC35}"/>
    <cellStyle name="Comma 27" xfId="1017" xr:uid="{8F02C549-C0CE-4BAD-A260-47C4FAC53A07}"/>
    <cellStyle name="Comma 28" xfId="1021" xr:uid="{7D9A3FA3-9584-4283-B30D-A88A428DD9A2}"/>
    <cellStyle name="Comma 29" xfId="1024" xr:uid="{5F63D41D-17DE-4383-83D0-FB87F1F41FC3}"/>
    <cellStyle name="Comma 3" xfId="46" xr:uid="{682B532D-9C2D-4367-8E87-905105D52CC2}"/>
    <cellStyle name="Comma 3 2" xfId="270" xr:uid="{B3067036-7C5C-4E57-AE21-E91FCEF102E2}"/>
    <cellStyle name="Comma 3 3" xfId="957" xr:uid="{C93C90CC-B7A8-4627-AE7E-B3416E8039E5}"/>
    <cellStyle name="Comma 3 4" xfId="741" xr:uid="{4C58B17C-313C-4219-A99C-5DDB44E935BE}"/>
    <cellStyle name="Comma 3 5" xfId="1061" xr:uid="{A9D2B30C-2AEA-45E8-B967-30BD856CAA27}"/>
    <cellStyle name="Comma 3 6" xfId="269" xr:uid="{A800380D-65E4-49A3-9D86-0353B882BC66}"/>
    <cellStyle name="Comma 30" xfId="1049" xr:uid="{AE0E9BEE-C4E1-40DB-8A2A-4C4C73275B87}"/>
    <cellStyle name="Comma 31" xfId="1062" xr:uid="{AAA2A509-A6A6-4A33-8408-4EBCF47A309B}"/>
    <cellStyle name="Comma 32" xfId="1074" xr:uid="{F3404122-5A05-4AD6-B190-AC6F7F289544}"/>
    <cellStyle name="Comma 33" xfId="1082" xr:uid="{3ACAAC33-6C1B-4890-B13F-DBD5731F8BD0}"/>
    <cellStyle name="Comma 34" xfId="1091" xr:uid="{E73FE3C7-C6E1-4618-8778-E24505140D90}"/>
    <cellStyle name="Comma 35" xfId="1087" xr:uid="{2DB3AB6C-79F2-4785-B73B-5BC122A7FF32}"/>
    <cellStyle name="Comma 36" xfId="1135" xr:uid="{2DF9C2A9-8362-4637-AF36-31B690DDEA03}"/>
    <cellStyle name="Comma 37" xfId="1097" xr:uid="{E79C523B-9CBD-4624-9017-3B4373C8D881}"/>
    <cellStyle name="Comma 38" xfId="1099" xr:uid="{7A389E4B-37D9-481C-A3DA-D7E17AF218D4}"/>
    <cellStyle name="Comma 39" xfId="1104" xr:uid="{C704BF41-A365-4A92-AEDC-F9734422B1F9}"/>
    <cellStyle name="Comma 4" xfId="38" xr:uid="{B4553CF4-6ED5-462D-ABB7-39FE8DAED12D}"/>
    <cellStyle name="Comma 4 2" xfId="272" xr:uid="{68F244B8-6A22-4FBD-9A79-26B6E2478A8B}"/>
    <cellStyle name="Comma 4 3" xfId="958" xr:uid="{E2F7E442-5A2C-41C3-ACDF-B545AC9858E6}"/>
    <cellStyle name="Comma 4 4" xfId="882" xr:uid="{E54A9614-28CE-46AA-9E91-AED3D4BAB43B}"/>
    <cellStyle name="Comma 4 5" xfId="1068" xr:uid="{3FA2EA36-27A6-4BBC-8AD3-DFEC3B17098C}"/>
    <cellStyle name="Comma 4 6" xfId="271" xr:uid="{2E19B086-1246-415D-8CB8-3D5A5ABF4A89}"/>
    <cellStyle name="Comma 40" xfId="1130" xr:uid="{131A5F53-8896-48B3-843D-0EEBEE469573}"/>
    <cellStyle name="Comma 41" xfId="1143" xr:uid="{D41002B1-E112-412E-B1A1-66090B0623D1}"/>
    <cellStyle name="Comma 5" xfId="48" xr:uid="{345D726C-4D79-455E-9606-D3E30DEB4A16}"/>
    <cellStyle name="Comma 5 2" xfId="1080" xr:uid="{57CE0C5A-6F02-4CB8-BB21-D6BAAAA2EC09}"/>
    <cellStyle name="Comma 5 3" xfId="273" xr:uid="{D00CD28F-4C07-423E-A6CF-CBA77E7B0A2E}"/>
    <cellStyle name="Comma 6" xfId="274" xr:uid="{99F805A1-00B5-4B08-BB6D-B2DC68137471}"/>
    <cellStyle name="Comma 7" xfId="275" xr:uid="{3E6971BF-CB72-424C-A621-AD873DEB838F}"/>
    <cellStyle name="Comma 8" xfId="276" xr:uid="{D60520C6-1A12-4507-B506-96DA96267258}"/>
    <cellStyle name="Comma 9" xfId="277" xr:uid="{6D3C30A0-2475-437F-BFAF-0B5104C092C6}"/>
    <cellStyle name="Comma 9 2" xfId="278" xr:uid="{8D6F07A7-50B0-4B40-A3A3-BA86628A4CC1}"/>
    <cellStyle name="Comma0" xfId="279" xr:uid="{4741BFC8-1814-419A-8B57-41DCFACB1765}"/>
    <cellStyle name="Comma0 - Style3" xfId="280" xr:uid="{BD938CC5-0B02-43F6-AFBC-275576E7722F}"/>
    <cellStyle name="Comma1 - Style1" xfId="281" xr:uid="{229C88FE-5CC6-42F4-BEDC-9236E0689222}"/>
    <cellStyle name="Comment" xfId="282" xr:uid="{040EE166-730D-4D5F-A6F8-292AE0B4B643}"/>
    <cellStyle name="Currency [0] 2" xfId="703" xr:uid="{E439FB65-9238-40CC-A8AF-6276905D8BA5}"/>
    <cellStyle name="Currency 10" xfId="283" xr:uid="{1FDFBA0F-67A9-4B36-A0DE-2499EDE143F7}"/>
    <cellStyle name="Currency 11" xfId="284" xr:uid="{AD7D8CDD-5E47-4E37-BA0D-F6E7C950101B}"/>
    <cellStyle name="Currency 12" xfId="285" xr:uid="{82C332E2-964E-4C0F-BE2C-BE64AC29BD0E}"/>
    <cellStyle name="Currency 13" xfId="286" xr:uid="{CB8EFC75-3EBE-49E9-BE7B-1883AFF0DC5E}"/>
    <cellStyle name="Currency 2" xfId="31" xr:uid="{B06A4C7D-AA2B-4330-9879-6A5EBF77485F}"/>
    <cellStyle name="Currency 2 2" xfId="288" xr:uid="{8B3230B4-76B2-4A51-A275-9A6BBBDD9857}"/>
    <cellStyle name="Currency 2 3" xfId="959" xr:uid="{99937590-8453-42E5-979C-9B3A65935F66}"/>
    <cellStyle name="Currency 2 4" xfId="704" xr:uid="{AD34809B-0995-4BB2-9C7A-FA2F3B5F0DBF}"/>
    <cellStyle name="Currency 2 5" xfId="1069" xr:uid="{7E02F9C6-B2C2-4A5A-8E30-D60A577A2ED6}"/>
    <cellStyle name="Currency 2 6" xfId="287" xr:uid="{0BE527E9-1C23-4D3B-97AD-CC7D43605826}"/>
    <cellStyle name="Currency 3" xfId="289" xr:uid="{717A983F-8F50-4417-9C06-A03539D3CE2F}"/>
    <cellStyle name="Currency 3 2" xfId="960" xr:uid="{3C9AC95C-6F89-476B-B8FB-9A9A76AEB6D9}"/>
    <cellStyle name="Currency 3 3" xfId="742" xr:uid="{03FC99AF-E79B-4ED7-9770-4F2EA75D0341}"/>
    <cellStyle name="Currency 4" xfId="290" xr:uid="{D6259E83-67D0-4C31-B175-6591FA94AACE}"/>
    <cellStyle name="Currency 5" xfId="291" xr:uid="{CD4266BD-8122-44A8-9B9C-9EE368B07C92}"/>
    <cellStyle name="Currency 6" xfId="292" xr:uid="{78B4BD75-D713-42DC-9B5D-90E285362ACF}"/>
    <cellStyle name="Currency 7" xfId="293" xr:uid="{749B0DB4-E4AF-4F2B-9464-7EE0A354499B}"/>
    <cellStyle name="Currency 8" xfId="294" xr:uid="{0430062F-0DBD-4EEB-96DE-6989350981B3}"/>
    <cellStyle name="Currency 9" xfId="295" xr:uid="{09D4C49C-D28B-4659-874A-1900BDD6308C}"/>
    <cellStyle name="Currency0" xfId="296" xr:uid="{3355C95D-27BF-40D1-90EF-A22E44EEDDEF}"/>
    <cellStyle name="Date" xfId="297" xr:uid="{D228D192-1AEF-4ECD-A72B-0C71AAB40510}"/>
    <cellStyle name="Dbl-Click" xfId="705" xr:uid="{2BF7FD69-76BD-4754-A1EE-DD5D0CA7CB36}"/>
    <cellStyle name="Dbl-Click (A)" xfId="298" xr:uid="{90288A77-7CB2-40AB-85C4-FF0D0BB278C7}"/>
    <cellStyle name="Dbl-Click 2" xfId="744" xr:uid="{1EEC5BFE-5E95-4627-83B9-ED9E91A10EA7}"/>
    <cellStyle name="Dbl-Click 2 2" xfId="745" xr:uid="{176F4A42-DE0B-48B4-A5C4-DB73BE3911B8}"/>
    <cellStyle name="Dbl-Click 3" xfId="746" xr:uid="{F1FB0067-7BBF-4DF0-8049-7121F361F7DB}"/>
    <cellStyle name="Dbl-Click 3 2" xfId="747" xr:uid="{E82BB544-FDD3-4A86-A23A-214ECED38407}"/>
    <cellStyle name="Dbl-Click 4" xfId="743" xr:uid="{07F75BC2-1835-470C-B61F-34382C834690}"/>
    <cellStyle name="Dcml0" xfId="299" xr:uid="{E42ED12E-A225-4499-A28E-F143C9B1E4EA}"/>
    <cellStyle name="Dcml1" xfId="300" xr:uid="{A9839E57-679D-4228-B7CB-4415FDBF7713}"/>
    <cellStyle name="Dcml2" xfId="301" xr:uid="{1D270A4C-565F-4C25-BAE3-014D1FC9C8AB}"/>
    <cellStyle name="Dept" xfId="302" xr:uid="{10673293-1FED-4E87-96D9-DA881F422794}"/>
    <cellStyle name="Descrip" xfId="303" xr:uid="{FA524339-5FE1-455C-BB4A-F2FDB121B118}"/>
    <cellStyle name="Double Line Subtitle" xfId="706" xr:uid="{D6DD8BAF-5FDC-47C5-AACA-485BD9EA3A62}"/>
    <cellStyle name="Double Line Subtitle 2" xfId="749" xr:uid="{411C870B-1457-4E78-AD87-A3A7CEC5B74E}"/>
    <cellStyle name="Double Line Subtitle 2 2" xfId="750" xr:uid="{7D61F4A7-F23A-4D24-BD3C-023C508BA09B}"/>
    <cellStyle name="Double Line Subtitle 3" xfId="751" xr:uid="{D7BDC2D3-2C06-40FE-B364-790D9BBF5589}"/>
    <cellStyle name="Double Line Subtitle 3 2" xfId="752" xr:uid="{510DE273-0643-45BF-990F-9B11E28FA8A8}"/>
    <cellStyle name="Double Line Subtitle 4" xfId="748" xr:uid="{8B4DB361-0A8B-4549-94D4-32EE38559AD5}"/>
    <cellStyle name="Double Line Title" xfId="707" xr:uid="{5F9F3FA3-8449-4F46-8551-3222A8EF5B46}"/>
    <cellStyle name="Double Line Title 2" xfId="754" xr:uid="{1D33BF0F-2C0D-421C-A0A1-789F3E955EB5}"/>
    <cellStyle name="Double Line Title 2 2" xfId="755" xr:uid="{8BAFBB92-DA74-46B9-ABE7-86AC0D7AF448}"/>
    <cellStyle name="Double Line Title 3" xfId="756" xr:uid="{2FB46545-C29C-47B8-AD33-8A3164A56426}"/>
    <cellStyle name="Double Line Title 3 2" xfId="757" xr:uid="{578D4A60-7F76-424F-972D-ADE36339ADA7}"/>
    <cellStyle name="Double Line Title 4" xfId="753" xr:uid="{A9356D06-E574-451F-842D-50C133EDB83D}"/>
    <cellStyle name="Drop Down" xfId="708" xr:uid="{BE58E187-54C0-4127-971D-089335A3669F}"/>
    <cellStyle name="Drop Down ($0)" xfId="304" xr:uid="{B3D2D616-9914-4C9A-A430-5BE4449AA457}"/>
    <cellStyle name="Drop Down ($0.00)" xfId="305" xr:uid="{B4538B91-B53D-48AB-87A8-4EE960F62DA2}"/>
    <cellStyle name="Drop Down (0)" xfId="306" xr:uid="{D6E32F37-E210-4173-86C2-05C29A39EDAD}"/>
    <cellStyle name="Drop Down (0,)" xfId="307" xr:uid="{C0B8B984-4734-4E68-8E71-C2635FA5C1E4}"/>
    <cellStyle name="Drop Down (0.0%)" xfId="308" xr:uid="{A4E28B9C-F2E2-47B0-9EF0-C52AE91C42E3}"/>
    <cellStyle name="Drop Down (0.0)" xfId="309" xr:uid="{2D6C3630-68D5-4B38-880A-BAE36F7874A9}"/>
    <cellStyle name="Drop Down (0.00%)" xfId="310" xr:uid="{04446C8A-22AC-4CF2-951A-15C03E0CF7AB}"/>
    <cellStyle name="Drop Down (0.00)" xfId="311" xr:uid="{A0218B80-390E-46A0-9CFB-5D0C6BCA2A59}"/>
    <cellStyle name="Drop Down (0.000)" xfId="312" xr:uid="{69FC60E0-A30F-49E5-9429-57E55EBE9C3E}"/>
    <cellStyle name="Drop Down (0.000) 2" xfId="961" xr:uid="{10ED89F6-CDE1-4DD9-8E39-27FA06913A30}"/>
    <cellStyle name="Drop Down (0.000) 3" xfId="911" xr:uid="{F07EFD9B-5229-4C79-94CF-CB9896F02E7D}"/>
    <cellStyle name="Drop Down (0.0000)" xfId="313" xr:uid="{9D8EF95A-3519-4A63-9946-DB4BE50541B3}"/>
    <cellStyle name="Drop Down (0.0000) 2" xfId="962" xr:uid="{C3A7B5C6-3DF5-4D27-A2A7-53E2D7D44B0B}"/>
    <cellStyle name="Drop Down (0.0000) 3" xfId="912" xr:uid="{3630CCC4-C3F7-43D3-AAB9-412218CD0C5F}"/>
    <cellStyle name="Drop Down (A)" xfId="314" xr:uid="{A13C07F2-EC20-40CE-B163-08C3D075053E}"/>
    <cellStyle name="Drop Down (MDY)" xfId="315" xr:uid="{877760B0-4595-4555-9CF5-9F8D3F0A24C3}"/>
    <cellStyle name="Drop Down (MY)" xfId="316" xr:uid="{54FEB752-F91C-4117-9748-8FDFDE0D93E6}"/>
    <cellStyle name="Drop Down 2" xfId="759" xr:uid="{D7605035-AB5A-45BD-B985-FAD77F8FC64E}"/>
    <cellStyle name="Drop Down 2 2" xfId="760" xr:uid="{C58EB0DA-6B09-4FB7-A1A1-8FCD88D76DF0}"/>
    <cellStyle name="Drop Down 3" xfId="761" xr:uid="{3C7C9740-DBB6-4439-A0BD-95294087A117}"/>
    <cellStyle name="Drop Down 3 2" xfId="762" xr:uid="{17C658CF-ADE4-493F-A148-63975CF65627}"/>
    <cellStyle name="Drop Down 4" xfId="758" xr:uid="{AB035939-358B-40B5-96EC-FA469C680395}"/>
    <cellStyle name="DS1" xfId="317" xr:uid="{89D2DAE3-1928-4540-B088-39A4B205B4D9}"/>
    <cellStyle name="DS2" xfId="318" xr:uid="{86496AD0-05B3-4B79-9F4C-4E030F2B0FCB}"/>
    <cellStyle name="DS3" xfId="319" xr:uid="{DBB4886C-7B94-48C2-8A70-225444D04C97}"/>
    <cellStyle name="DS4" xfId="320" xr:uid="{3F650F33-51B1-4BCD-AE64-E8FD9DA02DAF}"/>
    <cellStyle name="DS5" xfId="321" xr:uid="{6586F390-B4E7-490A-A9BA-D96243DB2A04}"/>
    <cellStyle name="Euro" xfId="322" xr:uid="{2A57EEA7-5967-4C02-84A7-3E37B8490B3D}"/>
    <cellStyle name="Executive1" xfId="323" xr:uid="{77730FFE-CD99-431F-975F-FAC07763166D}"/>
    <cellStyle name="Executive13" xfId="324" xr:uid="{1F6FBC1E-FD28-4F22-A7F0-15C575042D11}"/>
    <cellStyle name="Executive2" xfId="325" xr:uid="{F58AE7EE-60BA-4018-A14D-9ED262F2BA64}"/>
    <cellStyle name="Executive3" xfId="326" xr:uid="{24E92A16-6DC3-4A09-B11C-9C0209545232}"/>
    <cellStyle name="Explanatory Text (A)" xfId="327" xr:uid="{C5A22CBB-16EE-46CC-A103-2EB2C270C92D}"/>
    <cellStyle name="Explanatory Text (B)" xfId="328" xr:uid="{16C12124-1536-4029-A4E1-843D720C9A7A}"/>
    <cellStyle name="Explanatory Text 2" xfId="329" xr:uid="{EDD173CE-B623-44F9-8017-A6B6D630DDAC}"/>
    <cellStyle name="Explanatory Text 3" xfId="330" xr:uid="{611F9936-4851-4737-B103-470694C0448A}"/>
    <cellStyle name="F2" xfId="331" xr:uid="{3BD7B2B2-7240-4D1B-A3AE-66B1DB6722FB}"/>
    <cellStyle name="F3" xfId="332" xr:uid="{3EEC68D2-A7DC-473E-95E2-4E97DC921A32}"/>
    <cellStyle name="F4" xfId="333" xr:uid="{52EBA623-3A49-42A5-B042-9D15BD12C019}"/>
    <cellStyle name="F5" xfId="334" xr:uid="{41B63CC1-5A40-45F7-9575-E538801ED0B4}"/>
    <cellStyle name="F6" xfId="335" xr:uid="{08486694-5345-4A52-B20C-20FF1F8DB41E}"/>
    <cellStyle name="F7" xfId="336" xr:uid="{EF2FFA31-ED19-4EA7-9A3B-88E40CCEDFA3}"/>
    <cellStyle name="F8" xfId="337" xr:uid="{1EF2CB45-1033-4D1B-BE82-777B48AEDA35}"/>
    <cellStyle name="File_Icon (A)" xfId="338" xr:uid="{7A232625-C05C-468D-B0BB-A8EAD4F7F1DB}"/>
    <cellStyle name="Fixed" xfId="339" xr:uid="{AECD3D9A-7641-4F03-BE07-2321543DD5A6}"/>
    <cellStyle name="Flag" xfId="340" xr:uid="{B33EBDD9-702F-4319-BCA1-5A36DCE05FF7}"/>
    <cellStyle name="Foot1" xfId="341" xr:uid="{7B841BE7-9E3A-4455-A69F-B4B8E1DF9BDD}"/>
    <cellStyle name="Foot2" xfId="342" xr:uid="{7004D81B-5EE4-42EB-994B-D90971C1E05D}"/>
    <cellStyle name="FRxAmtStyle" xfId="343" xr:uid="{127C5ADB-7C4A-47E2-9A3D-73E75B70065E}"/>
    <cellStyle name="FRxAmtStyle 2" xfId="344" xr:uid="{0B310CF9-AC18-41BD-A7F1-7F6CB6097313}"/>
    <cellStyle name="FRxAmtStyle_BENEFIT BY CORP 3 31 08 revised (2)" xfId="345" xr:uid="{2044FE65-2F10-41DF-801F-50E7C0842870}"/>
    <cellStyle name="FRxCurrStyle" xfId="346" xr:uid="{685B9DC1-5982-46BF-9AEC-0DC71EF5E6B8}"/>
    <cellStyle name="FRxPcntStyle" xfId="347" xr:uid="{57C930E1-27A0-468F-A9EF-30BB048A5CC4}"/>
    <cellStyle name="Good 2" xfId="348" xr:uid="{DACED6CB-E9D3-4FAE-AEA9-315989930872}"/>
    <cellStyle name="Good 3" xfId="349" xr:uid="{E34FABA4-14F6-4C3E-A65E-F402F4669886}"/>
    <cellStyle name="Graceful1" xfId="350" xr:uid="{3095D22F-DBD1-4FDA-907B-D34C437C4112}"/>
    <cellStyle name="Graceful13" xfId="351" xr:uid="{EFEFB683-A872-4F7A-9295-C3912A3C7B44}"/>
    <cellStyle name="Graceful2" xfId="352" xr:uid="{F1C277E5-1799-4FC2-9C9A-2FA4824F4F01}"/>
    <cellStyle name="Graceful3" xfId="353" xr:uid="{B195FAF7-CAAC-419C-8CAF-55DCB1DB7F4C}"/>
    <cellStyle name="Graceful4||0||1||0||1" xfId="354" xr:uid="{DE525FEE-172D-4B6C-AEA4-2F6B8BDE26AF}"/>
    <cellStyle name="Graceful5||0||1||0||1" xfId="355" xr:uid="{6CBCBA26-2A1C-4D51-A0CA-798606C7F1E0}"/>
    <cellStyle name="Grey" xfId="356" xr:uid="{1EAB92B5-8A61-4347-B1C5-C0D36D8B37A4}"/>
    <cellStyle name="GT1" xfId="357" xr:uid="{26CCBF19-3FCC-4BD1-80FE-1DC85591A151}"/>
    <cellStyle name="GT2" xfId="358" xr:uid="{0618853C-7235-479A-B0BC-B0C1DA6C758C}"/>
    <cellStyle name="GT3" xfId="359" xr:uid="{4088CC06-4987-4333-B298-507481C09228}"/>
    <cellStyle name="GT4" xfId="360" xr:uid="{144013BC-740F-4A04-8A99-15079F3B4692}"/>
    <cellStyle name="GT5" xfId="361" xr:uid="{AEA0E372-9C54-498E-806F-35898C2819AB}"/>
    <cellStyle name="Head1" xfId="362" xr:uid="{42FDD416-7BE8-431C-BDA9-91E7C3067CA6}"/>
    <cellStyle name="Head2" xfId="363" xr:uid="{A38DECF0-7665-4132-87FB-44E04CB1D5D2}"/>
    <cellStyle name="HEADER" xfId="364" xr:uid="{468319F5-EB0C-4904-B7F3-A8639EAE7169}"/>
    <cellStyle name="Header1" xfId="365" xr:uid="{B83F67C1-F34E-4D1B-B973-2818F9A47679}"/>
    <cellStyle name="Header2" xfId="366" xr:uid="{5B3D197D-E623-4B82-ADF5-7E3C55EB3531}"/>
    <cellStyle name="Header2 2" xfId="963" xr:uid="{FC468E43-257A-4951-B851-BBD7A179D323}"/>
    <cellStyle name="Header2 2 2" xfId="1123" xr:uid="{4805FD18-D90E-4532-9495-ECE73176FCF4}"/>
    <cellStyle name="Header2 3" xfId="1140" xr:uid="{D3B4D380-44A8-4276-9097-ACFEB0311175}"/>
    <cellStyle name="Heading 1 2" xfId="367" xr:uid="{432D016F-A4F9-4EA5-93BF-863E04473C51}"/>
    <cellStyle name="Heading 1 3" xfId="368" xr:uid="{15DEBC3C-965B-46AE-8E1F-612FDCAF7208}"/>
    <cellStyle name="Heading 2 2" xfId="369" xr:uid="{E12C88B1-484D-4236-9088-27E93D3A5073}"/>
    <cellStyle name="Heading 2 3" xfId="370" xr:uid="{DBE88741-BF52-40D8-A9A7-A60E3A05D0AB}"/>
    <cellStyle name="Heading 3 2" xfId="371" xr:uid="{845C9112-812F-4B87-AF3C-4F3C7F59B6E2}"/>
    <cellStyle name="Heading 3 3" xfId="372" xr:uid="{BEF9C551-3E39-4996-8AE9-841CDFC5E6E1}"/>
    <cellStyle name="Heading 4 2" xfId="373" xr:uid="{12B0D06A-072C-4443-B2DD-A0B6AF0D6F4C}"/>
    <cellStyle name="Heading 4 3" xfId="374" xr:uid="{3B5B261C-D1B1-4D39-9844-98892DFF63C1}"/>
    <cellStyle name="Heading1" xfId="375" xr:uid="{6A3D200B-3A45-4AE2-BF7D-6818F13E2CF0}"/>
    <cellStyle name="Heading2" xfId="376" xr:uid="{A677D4D3-5885-4091-A890-57CAD5A37B36}"/>
    <cellStyle name="HIGHLIGHT" xfId="377" xr:uid="{60111C1B-4095-460A-81B8-0A7F9B8D9D9D}"/>
    <cellStyle name="Hyperlink" xfId="2" builtinId="8"/>
    <cellStyle name="Hyperlink 2" xfId="51" xr:uid="{C2881083-5677-422C-8164-9CD2C51AA9A2}"/>
    <cellStyle name="Hyperlink 2 2" xfId="1065" xr:uid="{3151C9DA-E843-4C1F-A091-79D0D94FBC0B}"/>
    <cellStyle name="Hyperlink 2 3" xfId="378" xr:uid="{31893136-A68E-4EBE-B99D-677061173BAA}"/>
    <cellStyle name="Hyperlink 2_data" xfId="1072" xr:uid="{845417C4-CB4E-455B-9DC6-A9CD4596A009}"/>
    <cellStyle name="Hyperlink 3" xfId="52" xr:uid="{78261AD1-0730-4285-8886-948F0AE4AF96}"/>
    <cellStyle name="Hyperlink 3 2" xfId="1066" xr:uid="{5493224A-CB9C-4379-B64F-C7C47C8345A9}"/>
    <cellStyle name="Hyperlink 3 3" xfId="379" xr:uid="{9E71E94B-E4D1-4107-A5E4-A637DA8DD87E}"/>
    <cellStyle name="Hyperlink 4" xfId="55" xr:uid="{A02B9210-D4B1-4988-9B89-F54372DDB90D}"/>
    <cellStyle name="Hyperlink 4 2" xfId="380" xr:uid="{C7363A85-9A28-4799-8D50-49837D4ABB8F}"/>
    <cellStyle name="Hyperlink 5" xfId="1018" xr:uid="{17157847-DF7C-41D4-B4D1-6C948C5CAD4F}"/>
    <cellStyle name="Hyperlink 6" xfId="1022" xr:uid="{4299A637-1206-4524-BE97-D47A6108BA8C}"/>
    <cellStyle name="Hyperlink 7" xfId="1025" xr:uid="{F33F69A3-BD17-4BF9-B717-88CFCBB65104}"/>
    <cellStyle name="Input #" xfId="709" xr:uid="{F4D0561E-0F3B-4260-8CB9-F3F24706C629}"/>
    <cellStyle name="Input # 2" xfId="764" xr:uid="{3F72793D-7B5A-448B-8A17-EDDBC0C09230}"/>
    <cellStyle name="Input # 2 2" xfId="765" xr:uid="{1EC8EBDC-901A-47AA-99D6-7A39AE4DDD9C}"/>
    <cellStyle name="Input # 3" xfId="766" xr:uid="{BB89B2F8-51BC-4FD1-91BF-F536A5C2E8CB}"/>
    <cellStyle name="Input # 3 2" xfId="767" xr:uid="{FCF7CECC-0A68-4784-9A67-B93F7AF10670}"/>
    <cellStyle name="Input # 4" xfId="763" xr:uid="{840669BF-3EA3-411C-BA75-35DB908BE6CB}"/>
    <cellStyle name="Input ($0)" xfId="381" xr:uid="{B8E6FBE4-4E5C-4F3A-821A-B5534CBA6C43}"/>
    <cellStyle name="Input ($0.00)" xfId="382" xr:uid="{6F908EBE-4BCA-4CED-B479-5C27F343D388}"/>
    <cellStyle name="Input (0)" xfId="383" xr:uid="{BAC33590-0737-42B7-9BE2-34994005793E}"/>
    <cellStyle name="Input (0,)" xfId="384" xr:uid="{722D3E98-9424-41A2-B698-EA98CF006E0D}"/>
    <cellStyle name="Input (0.0%)" xfId="385" xr:uid="{BB879DF2-2263-40DC-8E1A-5977C80D3BFB}"/>
    <cellStyle name="Input (0.0)" xfId="386" xr:uid="{952CE914-929F-47F7-8B59-32D0EB1AD2A2}"/>
    <cellStyle name="Input (0.00%)" xfId="387" xr:uid="{D8EF32F7-2D8C-4600-810F-B2386BE929B6}"/>
    <cellStyle name="Input (0.00)" xfId="388" xr:uid="{C0C5A871-300C-4657-8306-FF2A17CA5B15}"/>
    <cellStyle name="Input (0.000)" xfId="389" xr:uid="{B98A71A5-D8E5-4615-80F0-5E2E8C691069}"/>
    <cellStyle name="Input (0.000) 2" xfId="964" xr:uid="{828EF46D-2C49-4EDB-BCA0-5A743BFA98C0}"/>
    <cellStyle name="Input (0.000) 3" xfId="913" xr:uid="{05AD7519-F777-4370-8433-82A1D49E01A7}"/>
    <cellStyle name="Input (0.0000)" xfId="390" xr:uid="{4844D032-5107-46C3-A476-508082C84367}"/>
    <cellStyle name="Input (0.0000) 2" xfId="965" xr:uid="{E26AEED6-B69C-49D3-91B8-5F83A7372B8E}"/>
    <cellStyle name="Input (0.0000) 3" xfId="914" xr:uid="{75F4DD25-03C8-4A0A-B839-DE1D41A4337F}"/>
    <cellStyle name="Input (A)" xfId="391" xr:uid="{87630159-151D-46B4-91A3-9F3B43E2DBF8}"/>
    <cellStyle name="Input (MDY)" xfId="392" xr:uid="{F391D888-7C72-45E4-99CD-A92F1CBD7E01}"/>
    <cellStyle name="Input (MY)" xfId="393" xr:uid="{87A96F0A-3400-4820-B2DF-3C49CEF94B9A}"/>
    <cellStyle name="Input [yellow]" xfId="394" xr:uid="{57AAA60E-D138-4C66-9FBB-D75E4554DFFF}"/>
    <cellStyle name="Input [yellow] 2" xfId="966" xr:uid="{6235F21A-9C7F-4F32-BC65-8EA10E7BFCE8}"/>
    <cellStyle name="Input [yellow] 2 2" xfId="1098" xr:uid="{C67025CE-63FF-47F9-A3F3-C571E8EFE84C}"/>
    <cellStyle name="Input [yellow] 3" xfId="1121" xr:uid="{37BE1E74-E3FD-4DEF-A243-CC65B9F537C5}"/>
    <cellStyle name="Input 2" xfId="395" xr:uid="{11F0E12F-46DA-4F09-A76D-699521B8E037}"/>
    <cellStyle name="Input 2 2" xfId="967" xr:uid="{A5369F20-AFC0-485E-A8ED-AC3CC8DC91F2}"/>
    <cellStyle name="Input 2 2 2" xfId="1131" xr:uid="{E134E85E-B423-4F74-B6D0-20C0E913BD15}"/>
    <cellStyle name="Input 2 3" xfId="1137" xr:uid="{E92FC290-678C-4C01-AEBF-A3713EAE506E}"/>
    <cellStyle name="Input 2_data" xfId="1028" xr:uid="{23EBD3A9-67ED-4DD3-8209-228FE8082DB1}"/>
    <cellStyle name="Input 3" xfId="396" xr:uid="{2C73F010-6991-4D47-AA2B-F4C8C581884C}"/>
    <cellStyle name="Input 3 2" xfId="968" xr:uid="{C91E5BB4-C22C-4A7D-81A4-DD788D75D0A6}"/>
    <cellStyle name="Input 3 2 2" xfId="1102" xr:uid="{59315DE1-5E64-434B-913F-FD55BECD467E}"/>
    <cellStyle name="Input 3 3" xfId="1106" xr:uid="{E2E679BA-666B-4C59-9FFF-12DC806B77F7}"/>
    <cellStyle name="Input Comment" xfId="710" xr:uid="{88E33898-338D-43E0-B3EB-ACE51A801E90}"/>
    <cellStyle name="Input Comment 2" xfId="769" xr:uid="{9D2037F3-317D-4763-8540-DB4779B75000}"/>
    <cellStyle name="Input Comment 2 2" xfId="770" xr:uid="{BF9B2490-7348-492B-97E5-B697B5AFBCCB}"/>
    <cellStyle name="Input Comment 3" xfId="771" xr:uid="{788FB265-AA08-4BAF-B0BB-4FD93BD39AEA}"/>
    <cellStyle name="Input Comment 3 2" xfId="772" xr:uid="{1FAA32CF-60ED-4E08-BFA2-DCE44DEA067D}"/>
    <cellStyle name="Input Comment 4" xfId="768" xr:uid="{971A8966-CE48-4CFB-8E14-79164463E774}"/>
    <cellStyle name="Input Pct" xfId="711" xr:uid="{77C8477F-EA31-4784-921C-1DDFBC198A0D}"/>
    <cellStyle name="Input Pct 2" xfId="774" xr:uid="{CF5CAA08-04EF-4F05-AEF9-D7A3F6323FB9}"/>
    <cellStyle name="Input Pct 2 2" xfId="775" xr:uid="{DF0D7740-1DB7-42E6-B9C8-C0BCA6AAAF2D}"/>
    <cellStyle name="Input Pct 3" xfId="776" xr:uid="{84C2870D-EC6F-4B9D-B34D-DF06C1943EF5}"/>
    <cellStyle name="Input Pct 3 2" xfId="777" xr:uid="{F9D997F3-B527-4166-8223-FBC134112E17}"/>
    <cellStyle name="Input Pct 4" xfId="773" xr:uid="{0BD019ED-51F6-417A-ABD3-C3FF251E8617}"/>
    <cellStyle name="Interface" xfId="397" xr:uid="{8E4894E9-43B6-436D-8D18-95037AAD0EB7}"/>
    <cellStyle name="Light13" xfId="398" xr:uid="{FD56AFE3-09B4-4A14-881C-C23CB9A917BE}"/>
    <cellStyle name="Light2" xfId="399" xr:uid="{FC5B92B4-D894-4274-87C7-2CD00943C839}"/>
    <cellStyle name="Light3" xfId="400" xr:uid="{30035015-C76B-4E64-9E67-612184EF0858}"/>
    <cellStyle name="Light4||0||1||2||1" xfId="401" xr:uid="{20F4295A-E607-4481-81CD-F191DCB23FA2}"/>
    <cellStyle name="Light5||0||1||2||1" xfId="402" xr:uid="{06D6E0BF-0F79-427B-98CA-BF223D8FC0ED}"/>
    <cellStyle name="Linked Cell 2" xfId="403" xr:uid="{79FA2CC5-DDB2-4ABA-A072-EA5220D5BC22}"/>
    <cellStyle name="Linked Cell 3" xfId="404" xr:uid="{5FF1F4C7-9634-46F8-9845-87DB18B6872C}"/>
    <cellStyle name="List Item (A)" xfId="405" xr:uid="{25972466-B8E3-4D79-86BA-6676ED8EA476}"/>
    <cellStyle name="List Item (B)" xfId="406" xr:uid="{E47327EE-E195-4C3F-B85B-23809365CE2D}"/>
    <cellStyle name="List Item (C)" xfId="407" xr:uid="{C09EDA8B-0B5A-485E-B4BF-AE40FDBC49A2}"/>
    <cellStyle name="List Item (D)" xfId="408" xr:uid="{74B0605C-4F49-4097-8442-3068F2E4CD51}"/>
    <cellStyle name="main heading" xfId="409" xr:uid="{47B7CC8F-A738-4045-A3B3-AB1815A6C3F4}"/>
    <cellStyle name="Neutral 2" xfId="410" xr:uid="{BE06CFD3-14F2-406C-A33A-4B1B9FDD9DFD}"/>
    <cellStyle name="Neutral 3" xfId="411" xr:uid="{DE4F7B5F-FC41-466A-B76A-C4F2ADBFD341}"/>
    <cellStyle name="no dec" xfId="412" xr:uid="{C5663242-70DD-4681-9EFB-506875B13DA1}"/>
    <cellStyle name="Normal" xfId="0" builtinId="0"/>
    <cellStyle name="Normal - Style1" xfId="413" xr:uid="{56DEDB4F-D8CE-42A0-98C2-448554B096FF}"/>
    <cellStyle name="Normal - Style2" xfId="414" xr:uid="{6482E341-D76A-4C43-AE5F-639EB2C81BDE}"/>
    <cellStyle name="Normal - Style3" xfId="415" xr:uid="{C3A6511B-FCFC-40FF-936A-292FCF0EFD30}"/>
    <cellStyle name="Normal - Style4" xfId="416" xr:uid="{6C01B0C5-7C13-4137-BCBD-39D789457CF4}"/>
    <cellStyle name="Normal - Style5" xfId="417" xr:uid="{4CFB65B6-0242-4B2E-B1D5-458063CD52CE}"/>
    <cellStyle name="Normal 10" xfId="418" xr:uid="{3871999B-8FC0-400B-8C6D-AD98EE893F8A}"/>
    <cellStyle name="Normal 10 10" xfId="1118" xr:uid="{5A1BFDB3-1EC4-4142-887B-C18A7D7384B1}"/>
    <cellStyle name="Normal 10 2" xfId="969" xr:uid="{BBAE16BA-023F-4B80-999D-368E6B4AC4C8}"/>
    <cellStyle name="Normal 10 3" xfId="883" xr:uid="{21F8AB61-0104-4B92-8E14-892DAE246822}"/>
    <cellStyle name="Normal 10_data" xfId="1029" xr:uid="{853FD842-862B-4C59-B5AB-AE819074553E}"/>
    <cellStyle name="Normal 100" xfId="419" xr:uid="{CADEE91B-53D2-4094-9BF3-3D17DEF2C363}"/>
    <cellStyle name="Normal 101" xfId="420" xr:uid="{1A88D83F-58CB-4C99-A8CB-ED375E72DE17}"/>
    <cellStyle name="Normal 102" xfId="421" xr:uid="{F249444F-ED18-48EF-A9D6-3C7E4F4F222E}"/>
    <cellStyle name="Normal 103" xfId="422" xr:uid="{334D8B41-980F-4BBA-9758-797F9B4A5BB4}"/>
    <cellStyle name="Normal 104" xfId="423" xr:uid="{B6E1BF13-D927-4148-BD2F-6CE6382AA3E8}"/>
    <cellStyle name="Normal 105" xfId="424" xr:uid="{EAD675EF-0970-4DD2-8E77-F513C746FF22}"/>
    <cellStyle name="Normal 106" xfId="425" xr:uid="{F7F464D7-F130-4AAB-AA26-1363C5308C63}"/>
    <cellStyle name="Normal 107" xfId="426" xr:uid="{67222ADC-8001-4D92-AF07-6131399323DE}"/>
    <cellStyle name="Normal 108" xfId="427" xr:uid="{2A8439E2-CD31-49A2-9CF4-47FDD4CDF4C1}"/>
    <cellStyle name="Normal 109" xfId="428" xr:uid="{843C2607-1C37-4337-899C-E6D5852D5FDA}"/>
    <cellStyle name="Normal 11" xfId="429" xr:uid="{5666B0CA-21B8-4F35-8237-A747A8170115}"/>
    <cellStyle name="Normal 11 2" xfId="43" xr:uid="{BF9E3C31-59D8-4A17-A4FC-917EFEB5BE1D}"/>
    <cellStyle name="Normal 11_data" xfId="1030" xr:uid="{5B81F54B-03D5-4DE9-8C9D-C1BB8F52DCFF}"/>
    <cellStyle name="Normal 110" xfId="430" xr:uid="{37E9A69A-410B-4AFA-BB8E-1D4F48333D4B}"/>
    <cellStyle name="Normal 111" xfId="431" xr:uid="{F4BE5F11-1889-49BA-8151-6F781B9964E3}"/>
    <cellStyle name="Normal 112" xfId="432" xr:uid="{9C5F6525-BF3C-4606-A64D-BC072B8BB030}"/>
    <cellStyle name="Normal 113" xfId="433" xr:uid="{A3E3A5E1-822E-4646-9095-C158A1065DAD}"/>
    <cellStyle name="Normal 114" xfId="434" xr:uid="{9E4A32CD-436E-464E-94FA-EF7AAB042856}"/>
    <cellStyle name="Normal 115" xfId="435" xr:uid="{893B35BC-96B6-4D76-983C-CA42EF44FD64}"/>
    <cellStyle name="Normal 116" xfId="436" xr:uid="{53582641-B629-4520-BA63-E8F511CBA528}"/>
    <cellStyle name="Normal 117" xfId="437" xr:uid="{AC14AFEE-8F13-4529-BB92-967CDD79F23A}"/>
    <cellStyle name="Normal 118" xfId="438" xr:uid="{4D3D049B-1898-42D0-93E9-3F1C3E513DD8}"/>
    <cellStyle name="Normal 119" xfId="439" xr:uid="{6D85A9F8-CD08-45E0-BAD5-01DA7BA0BCCE}"/>
    <cellStyle name="Normal 12" xfId="440" xr:uid="{7480AA00-9391-44CA-92C1-0A7C16FFAB8B}"/>
    <cellStyle name="Normal 12 2" xfId="441" xr:uid="{F82F7E1D-0FAD-419D-9D5A-A74CE6A64F22}"/>
    <cellStyle name="Normal 12_data" xfId="1031" xr:uid="{BC61570A-0B20-4494-90F6-70471D2BD500}"/>
    <cellStyle name="Normal 120" xfId="442" xr:uid="{48218C4A-7B3A-410E-B2BB-F6F52F259DF5}"/>
    <cellStyle name="Normal 121" xfId="443" xr:uid="{721D05DC-14E0-45FE-A93C-0020DF37610E}"/>
    <cellStyle name="Normal 122" xfId="1048" xr:uid="{7B31056B-A58E-433C-9297-E68E3788B30C}"/>
    <cellStyle name="Normal 123" xfId="444" xr:uid="{4F4C0DDE-6704-43C5-B70A-493D9AAE0CCA}"/>
    <cellStyle name="Normal 124" xfId="445" xr:uid="{1AA17FF1-EF4D-42B7-8BF7-242D5E064C66}"/>
    <cellStyle name="Normal 125" xfId="446" xr:uid="{74976D6C-329E-4115-A295-B0388C4F58D3}"/>
    <cellStyle name="Normal 126" xfId="447" xr:uid="{E93FBE9D-CD69-4634-9A28-2CD465297956}"/>
    <cellStyle name="Normal 127" xfId="448" xr:uid="{F5F9F337-FB91-447A-8CD8-8D0F2747F3E7}"/>
    <cellStyle name="Normal 128" xfId="449" xr:uid="{7274DF8A-1E2A-4C15-B7C1-D581795AE12F}"/>
    <cellStyle name="Normal 129" xfId="450" xr:uid="{BE813571-B543-4F59-AAB0-4C47E3070FFA}"/>
    <cellStyle name="Normal 13" xfId="451" xr:uid="{194B898F-4748-4FD5-A57E-DF540296F8AE}"/>
    <cellStyle name="Normal 130" xfId="452" xr:uid="{BA37D8EB-F359-491D-837B-B2C50995D409}"/>
    <cellStyle name="Normal 131" xfId="453" xr:uid="{67E9D3D5-6C5A-4DCA-9630-B993DB1BEA99}"/>
    <cellStyle name="Normal 132" xfId="454" xr:uid="{3B285BA6-A24A-40F1-9912-7C5D128B0B5C}"/>
    <cellStyle name="Normal 133" xfId="455" xr:uid="{3246A1F8-3DE2-4848-A926-98C1C1B42C9C}"/>
    <cellStyle name="Normal 134" xfId="456" xr:uid="{A8BDCA20-4D7E-4453-B3C2-A4F5DE1EDCA2}"/>
    <cellStyle name="Normal 135" xfId="1056" xr:uid="{40EA465F-85A9-4673-88FA-9CD5C79BB6F9}"/>
    <cellStyle name="Normal 136" xfId="457" xr:uid="{1E339574-7638-484F-B6EC-12FE93EDE20A}"/>
    <cellStyle name="Normal 137" xfId="1073" xr:uid="{7C8BD3F8-AABD-4243-BD73-7678EAE6D3F5}"/>
    <cellStyle name="Normal 138" xfId="28" xr:uid="{D378AD09-716C-43EF-B4EA-D3B6D0A6D20E}"/>
    <cellStyle name="Normal 139" xfId="27" xr:uid="{9AB003F7-C9D3-4164-8118-2E5FE2DE9E39}"/>
    <cellStyle name="Normal 14" xfId="458" xr:uid="{4A1EA453-26F1-4870-9452-837EC7FB5AF7}"/>
    <cellStyle name="Normal 140" xfId="1081" xr:uid="{94CD2CFB-ECD7-4C8F-A0B0-1DBFCB41425C}"/>
    <cellStyle name="Normal 141" xfId="26" xr:uid="{AC0F30BB-AA92-438E-A494-0523980CC49C}"/>
    <cellStyle name="Normal 142" xfId="1084" xr:uid="{7B0885BA-651B-4AB7-8DAE-5C5D477207A9}"/>
    <cellStyle name="Normal 143" xfId="24" xr:uid="{50719019-8986-4DA5-848A-20F706A0A32B}"/>
    <cellStyle name="Normal 144" xfId="25" xr:uid="{467F7009-1370-488E-B37B-768853D340C5}"/>
    <cellStyle name="Normal 145" xfId="20" xr:uid="{397A0D33-25AF-4F68-8BC8-A5E44DCD7EA8}"/>
    <cellStyle name="Normal 146" xfId="1093" xr:uid="{7A6C469A-2453-417E-A6B5-605A2387E520}"/>
    <cellStyle name="Normal 147" xfId="23" xr:uid="{004BD415-F0B8-40BF-8C55-D11960721B15}"/>
    <cellStyle name="Normal 148" xfId="22" xr:uid="{D0FB5323-900C-4D1A-BA11-324BF6489742}"/>
    <cellStyle name="Normal 149" xfId="21" xr:uid="{F15A7E23-F2F5-460F-86F3-E7323EDAF722}"/>
    <cellStyle name="Normal 15" xfId="459" xr:uid="{093AA918-0D20-4D98-ADFC-AF1C63EA085F}"/>
    <cellStyle name="Normal 150" xfId="1013" xr:uid="{0643E852-FD25-4B48-B232-897697742BCB}"/>
    <cellStyle name="Normal 151" xfId="1120" xr:uid="{5F86E8D3-05DB-46E6-8855-AEAEE2A94AA1}"/>
    <cellStyle name="Normal 152" xfId="1100" xr:uid="{2C919FB7-1A20-497A-935D-EEEC296363D8}"/>
    <cellStyle name="Normal 153" xfId="1112" xr:uid="{ACBA63CB-E680-4899-ADD0-936BD3E05F62}"/>
    <cellStyle name="Normal 154" xfId="1136" xr:uid="{EBF9B785-5E23-495E-90E0-6535C28FAB86}"/>
    <cellStyle name="Normal 155" xfId="1142" xr:uid="{926F4FB2-41AB-45BF-ACF0-DB17931CBC39}"/>
    <cellStyle name="Normal 16" xfId="460" xr:uid="{653387A4-2EF7-41A0-937A-425C04A631CF}"/>
    <cellStyle name="Normal 16 2" xfId="461" xr:uid="{ABB78869-FDD3-4C9C-82A6-6DE5C776E05A}"/>
    <cellStyle name="Normal 16_data" xfId="1032" xr:uid="{EA8C3F69-172D-437C-9A80-2EB5B4E30CB6}"/>
    <cellStyle name="Normal 17" xfId="462" xr:uid="{07E1D118-C067-4EF9-9362-9875DEBA2ED8}"/>
    <cellStyle name="Normal 18" xfId="463" xr:uid="{85A7B926-7DF1-4E7C-B5E6-C16F90320909}"/>
    <cellStyle name="Normal 185 2 2" xfId="36" xr:uid="{B0AD39FA-B061-41F6-83ED-21CC0365FC35}"/>
    <cellStyle name="Normal 185 3" xfId="3" xr:uid="{2FED13E7-C239-4865-BEF6-D58154C3DF24}"/>
    <cellStyle name="Normal 186" xfId="1014" xr:uid="{61AACC59-CBD6-4268-866E-7F579BF2862C}"/>
    <cellStyle name="Normal 187 2" xfId="32" xr:uid="{89338AED-69D4-4577-96F3-31A994E94903}"/>
    <cellStyle name="Normal 188" xfId="1015" xr:uid="{DA724430-A967-4F4D-9BE7-EE0EB79E1301}"/>
    <cellStyle name="Normal 19" xfId="464" xr:uid="{3564AB9B-2D6D-4C46-82F2-17A09C83884C}"/>
    <cellStyle name="Normal 2" xfId="19" xr:uid="{383CD875-4842-41D2-AB15-55E5E490199B}"/>
    <cellStyle name="Normal 2 10" xfId="712" xr:uid="{B990E3AD-6133-4F08-B286-E65E1E93982C}"/>
    <cellStyle name="Normal 2 11" xfId="1051" xr:uid="{53BE55DA-19CA-4DB6-9961-C7718609EB9C}"/>
    <cellStyle name="Normal 2 2" xfId="42" xr:uid="{8611AE3D-58CE-4429-AAB6-7092A3A1F163}"/>
    <cellStyle name="Normal 2 2 10" xfId="1085" xr:uid="{9FF6BD82-3F2E-40E9-B3E3-273961142AF3}"/>
    <cellStyle name="Normal 2 2 11" xfId="466" xr:uid="{A3343CB5-D0FD-43DE-8718-373D697EE3D2}"/>
    <cellStyle name="Normal 2 2 12" xfId="465" xr:uid="{DB68AEC2-6287-4B05-8628-AD5C9EEDE6E5}"/>
    <cellStyle name="Normal 2 2 2" xfId="467" xr:uid="{354022FF-AEED-41C0-8D16-DA9CB2991278}"/>
    <cellStyle name="Normal 2 2 2 2" xfId="468" xr:uid="{6C0EF0E8-10FC-4DF4-9B1E-F019474BBA8B}"/>
    <cellStyle name="Normal 2 2 2_data" xfId="1034" xr:uid="{F8777C7D-0AC8-4368-ACA2-AAACA91707FF}"/>
    <cellStyle name="Normal 2 2 3" xfId="469" xr:uid="{8046E439-5607-45CB-8528-2638048BE666}"/>
    <cellStyle name="Normal 2 2 4" xfId="971" xr:uid="{CFFAAAC6-6433-4B8C-BE19-A32A62C448BD}"/>
    <cellStyle name="Normal 2 2 5" xfId="1057" xr:uid="{40ECBF28-9073-40B0-83F6-A122F35DE73D}"/>
    <cellStyle name="Normal 2 2 6" xfId="1070" xr:uid="{D18069CD-EEE7-439A-85D0-6A5F94C64735}"/>
    <cellStyle name="Normal 2 2 7" xfId="1077" xr:uid="{5A85F711-91FB-48E0-818A-68B7A31310B4}"/>
    <cellStyle name="Normal 2 2 8" xfId="1089" xr:uid="{09F1EF82-C2A6-4940-9FFB-BA69943A6F8A}"/>
    <cellStyle name="Normal 2 2 9" xfId="1086" xr:uid="{59ED755B-881B-48A4-8B51-474FF5D64795}"/>
    <cellStyle name="Normal 2 2_data" xfId="1033" xr:uid="{C923647C-F9DD-4929-BBBD-B6E26ED1950B}"/>
    <cellStyle name="Normal 2 3" xfId="35" xr:uid="{DDDD27E8-DAC2-4F89-9B45-D81E085FFF4A}"/>
    <cellStyle name="Normal 2 3 2" xfId="471" xr:uid="{23ADD15B-5FE6-4C1E-911E-15B04C7AC294}"/>
    <cellStyle name="Normal 2 3 2 2" xfId="781" xr:uid="{75524B9E-48B6-4252-8F01-814305C93284}"/>
    <cellStyle name="Normal 2 3 2 3" xfId="973" xr:uid="{E300784F-1819-435F-A66D-94E8F02D846E}"/>
    <cellStyle name="Normal 2 3 2 4" xfId="780" xr:uid="{1291E894-97BC-4FC0-82E1-2986C49D08DC}"/>
    <cellStyle name="Normal 2 3 3" xfId="782" xr:uid="{9064BBE0-D995-455F-8B76-94A675580F43}"/>
    <cellStyle name="Normal 2 3 4" xfId="783" xr:uid="{A1E7EC04-AA53-4B11-BF4B-9DEA63054FDA}"/>
    <cellStyle name="Normal 2 3 5" xfId="972" xr:uid="{0C2B8D76-BA31-4CBA-8CB0-AC1A171E4FFD}"/>
    <cellStyle name="Normal 2 3 6" xfId="779" xr:uid="{CD1735FE-2005-40DE-87E3-F043BD0C8D5A}"/>
    <cellStyle name="Normal 2 3 7" xfId="470" xr:uid="{AB93ABE5-ECC5-4BF3-A635-3E56D5BB6BAA}"/>
    <cellStyle name="Normal 2 4" xfId="39" xr:uid="{D2182E91-2156-4907-A302-4EFD84962C1F}"/>
    <cellStyle name="Normal 2 4 2" xfId="785" xr:uid="{D6F286B8-0862-4FF7-BAA7-EF03260EC484}"/>
    <cellStyle name="Normal 2 4 2 2" xfId="786" xr:uid="{DA858EAB-A0C3-4799-B3AC-A4944E77E077}"/>
    <cellStyle name="Normal 2 4 3" xfId="787" xr:uid="{41618ACE-D89D-4099-80CF-9D37AE5306F8}"/>
    <cellStyle name="Normal 2 4 4" xfId="788" xr:uid="{AD4A5527-FCD9-4E52-948C-81AE4CDE3585}"/>
    <cellStyle name="Normal 2 4 5" xfId="974" xr:uid="{0E35A3E7-F2FE-4309-80DD-17441104633A}"/>
    <cellStyle name="Normal 2 4 6" xfId="784" xr:uid="{BF25F327-28B3-4232-8C43-15D12D3F4A21}"/>
    <cellStyle name="Normal 2 4 7" xfId="472" xr:uid="{A08CA060-1E9C-4144-997A-634AA9D9F356}"/>
    <cellStyle name="Normal 2 4_data" xfId="1035" xr:uid="{FE41C799-A658-468A-BA56-53F9DF2DFF00}"/>
    <cellStyle name="Normal 2 5" xfId="473" xr:uid="{2AD42452-B2F7-4BF5-AF1D-B90836639C94}"/>
    <cellStyle name="Normal 2 5 2" xfId="474" xr:uid="{793A7C91-B78F-478D-B363-CFC7A18190CA}"/>
    <cellStyle name="Normal 2 5 2 2" xfId="976" xr:uid="{FA4FD846-7322-43B1-A703-9C2259D102EC}"/>
    <cellStyle name="Normal 2 5 2 3" xfId="790" xr:uid="{5C207744-CD56-4D5F-908D-61E80D0EF7B6}"/>
    <cellStyle name="Normal 2 5 3" xfId="975" xr:uid="{003CC617-C7A4-496D-B694-EB9CF936DA6A}"/>
    <cellStyle name="Normal 2 5 4" xfId="789" xr:uid="{1DB15FCA-F6BF-4934-B3A8-72A92E8E6D34}"/>
    <cellStyle name="Normal 2 6" xfId="475" xr:uid="{3E1CD2F3-8A6D-4560-8314-22795236D9C4}"/>
    <cellStyle name="Normal 2 6 2" xfId="977" xr:uid="{E1B16007-63E9-4520-B1C7-915505B040A1}"/>
    <cellStyle name="Normal 2 6 3" xfId="791" xr:uid="{AE89234B-46F6-4F90-9DB3-3392825D0994}"/>
    <cellStyle name="Normal 2 7" xfId="476" xr:uid="{85FCD756-9793-4D7E-83D1-52BFBE07686B}"/>
    <cellStyle name="Normal 2 8" xfId="477" xr:uid="{C7865601-0625-4A19-A932-4E6A86ED5EFD}"/>
    <cellStyle name="Normal 2 8 2" xfId="978" xr:uid="{E49AA4BA-E5E3-433A-998E-B56B43F7F8A7}"/>
    <cellStyle name="Normal 2 8 3" xfId="778" xr:uid="{BFA3B108-13F1-4B96-A1BC-21C3BA907793}"/>
    <cellStyle name="Normal 2 9" xfId="970" xr:uid="{2CCDCBDA-BAF6-4BD9-BAB9-648C23430050}"/>
    <cellStyle name="Normal 2_Bud14 Ancillary" xfId="478" xr:uid="{9D7457C3-763E-4233-B63D-79F574224CCA}"/>
    <cellStyle name="Normal 20" xfId="479" xr:uid="{CCF4B840-F5B7-4588-9DA6-6C092BC71773}"/>
    <cellStyle name="Normal 21" xfId="480" xr:uid="{7EBB38F8-0D29-4108-B6F3-8803A61B4493}"/>
    <cellStyle name="Normal 22" xfId="481" xr:uid="{54F3F495-F08E-4C65-A849-A08DE3FBEA1C}"/>
    <cellStyle name="Normal 23" xfId="482" xr:uid="{F8EE5C54-5DB4-499B-AE92-11C89B01EFA9}"/>
    <cellStyle name="Normal 23 2" xfId="483" xr:uid="{0E9E3AB7-F46F-47BA-9709-04746BE4FAB1}"/>
    <cellStyle name="Normal 23 2 2" xfId="484" xr:uid="{2B8BF67B-FF2B-48ED-8267-2601AEBC05C0}"/>
    <cellStyle name="Normal 24" xfId="485" xr:uid="{8D61E661-AD46-428D-8C76-4CA47C7D6BCC}"/>
    <cellStyle name="Normal 25" xfId="486" xr:uid="{DDE25675-9202-47AC-B049-17E8E1F5501E}"/>
    <cellStyle name="Normal 26" xfId="487" xr:uid="{73BEBCD5-59AD-4E45-87B5-8EB9789FD911}"/>
    <cellStyle name="Normal 27" xfId="488" xr:uid="{B39AFDF6-67C7-46F6-B6FA-1C7B7DFC96AC}"/>
    <cellStyle name="Normal 28" xfId="489" xr:uid="{4312769A-C256-4A96-B90A-441561F534F6}"/>
    <cellStyle name="Normal 29" xfId="490" xr:uid="{7A89DB12-3210-4A35-A6F2-DA20E9E36070}"/>
    <cellStyle name="Normal 3" xfId="4" xr:uid="{EAD9E35A-E41B-48F1-91D1-FDE43C73DAB4}"/>
    <cellStyle name="Normal 3 10" xfId="1076" xr:uid="{9EB3B911-3F11-417F-B527-987AAFC75ED6}"/>
    <cellStyle name="Normal 3 10 2" xfId="34" xr:uid="{CD323B60-23B8-4DFB-879F-275422DFA207}"/>
    <cellStyle name="Normal 3 11" xfId="491" xr:uid="{8CBCB691-AF33-4985-B024-7D2F939CE14E}"/>
    <cellStyle name="Normal 3 2" xfId="41" xr:uid="{33E6D347-5C1D-49A5-B7A5-42312D439796}"/>
    <cellStyle name="Normal 3 2 2" xfId="793" xr:uid="{B2A7D54F-DBF5-4D08-B17E-66EC282B3F87}"/>
    <cellStyle name="Normal 3 2 2 2" xfId="794" xr:uid="{8AFE33D1-4EE7-45B0-AB12-C693C51CEC91}"/>
    <cellStyle name="Normal 3 2 3" xfId="795" xr:uid="{AC7B355D-96F9-4E80-A85E-BCB31CF53DA9}"/>
    <cellStyle name="Normal 3 2 4" xfId="796" xr:uid="{6592B350-F3A9-4F24-9CAE-2DC3FEC23757}"/>
    <cellStyle name="Normal 3 2 5" xfId="980" xr:uid="{03C69236-F4F0-40C0-A230-464766CC9FC4}"/>
    <cellStyle name="Normal 3 2 6" xfId="792" xr:uid="{541C7D79-F62A-4A19-9664-EA5E217A43B8}"/>
    <cellStyle name="Normal 3 2 7" xfId="1053" xr:uid="{CF25FCF2-2DB7-4D11-9DA2-BB4AED7E3E97}"/>
    <cellStyle name="Normal 3 2 8" xfId="492" xr:uid="{36F4FCF9-9362-4BAC-B37C-509EB34214C4}"/>
    <cellStyle name="Normal 3 2_data" xfId="1036" xr:uid="{68AD2C6D-8A72-4036-B6E3-F7B03C7542AD}"/>
    <cellStyle name="Normal 3 3" xfId="49" xr:uid="{CAAA0065-B92E-4F01-AD1A-6593112F1566}"/>
    <cellStyle name="Normal 3 3 2" xfId="797" xr:uid="{F9F0F065-25DA-4F48-B603-A07EBE2523FD}"/>
    <cellStyle name="Normal 3 3 2 2" xfId="798" xr:uid="{E636CB95-33EC-4D62-9941-CC0ECD261680}"/>
    <cellStyle name="Normal 3 3 3" xfId="799" xr:uid="{A5303C8B-C6B3-4143-AA7B-41E8501C96B1}"/>
    <cellStyle name="Normal 3 3 4" xfId="800" xr:uid="{1C775D77-7829-46B2-853E-2F75872E5F23}"/>
    <cellStyle name="Normal 3 3 5" xfId="1063" xr:uid="{057A5328-D9AF-4776-AC0E-DF9EDCB1A214}"/>
    <cellStyle name="Normal 3 3 6" xfId="493" xr:uid="{806EDA6B-BD0B-4FCA-AF62-EF79FC67457E}"/>
    <cellStyle name="Normal 3 3_data" xfId="1037" xr:uid="{B96FC8D0-D754-4F4E-8D76-23795008D531}"/>
    <cellStyle name="Normal 3 4" xfId="494" xr:uid="{0EE9E308-E8ED-4355-A37D-CEF530DF3461}"/>
    <cellStyle name="Normal 3 4 2" xfId="802" xr:uid="{4B9F7D8F-A674-4CE5-8607-EB92E5863852}"/>
    <cellStyle name="Normal 3 4 3" xfId="981" xr:uid="{79A3A85D-5ADC-4E30-B596-E253C253D3A3}"/>
    <cellStyle name="Normal 3 4 4" xfId="801" xr:uid="{AFC41112-22BA-4FAB-A65A-9B37C1B52733}"/>
    <cellStyle name="Normal 3 5" xfId="803" xr:uid="{9B582EA0-44BA-4B4F-8364-4789A8DA8259}"/>
    <cellStyle name="Normal 3 6" xfId="804" xr:uid="{239E2BEB-5393-4197-A0AC-34BFBB51B86B}"/>
    <cellStyle name="Normal 3 7" xfId="979" xr:uid="{5E35D426-8ABA-42F2-83C5-30FFDA734536}"/>
    <cellStyle name="Normal 3 8" xfId="1054" xr:uid="{561B114A-A4D5-44FB-87CF-D16CCB9DFB4A}"/>
    <cellStyle name="Normal 3 9" xfId="1055" xr:uid="{679094C2-9E60-42CB-8BAC-22D919FAE768}"/>
    <cellStyle name="Normal 3_2013 2" xfId="1011" xr:uid="{38404453-E0A6-4F96-86EF-20DA4608A678}"/>
    <cellStyle name="Normal 30" xfId="495" xr:uid="{AC3A6ADC-F143-443F-9C5A-0FF8736F962B}"/>
    <cellStyle name="Normal 31" xfId="496" xr:uid="{FA3E424B-2D47-4986-B34D-CEDC716E068F}"/>
    <cellStyle name="Normal 32" xfId="497" xr:uid="{FBF8F5E1-5A86-4FA5-A1F2-A29B9C272F12}"/>
    <cellStyle name="Normal 33" xfId="498" xr:uid="{0C763A9A-A65B-49D4-B3E3-2DFF5956A663}"/>
    <cellStyle name="Normal 33 2" xfId="499" xr:uid="{7922B619-D2BD-4B6C-91F3-FE22CB3D581D}"/>
    <cellStyle name="Normal 34" xfId="500" xr:uid="{FB4D2342-875C-4005-8D39-DE53E7233889}"/>
    <cellStyle name="Normal 35" xfId="501" xr:uid="{D852AC61-D74E-4BB2-8935-597238FAA5BE}"/>
    <cellStyle name="Normal 36" xfId="502" xr:uid="{EE23C2C8-89EA-4981-AECC-FCFF6514B173}"/>
    <cellStyle name="Normal 37" xfId="503" xr:uid="{CF143F9E-AACE-404C-8954-B0F103D0A7E3}"/>
    <cellStyle name="Normal 38" xfId="504" xr:uid="{F89A12E5-4735-4F47-981B-7E9C3CBEE754}"/>
    <cellStyle name="Normal 39" xfId="505" xr:uid="{018D0321-315F-4D35-8909-8107405B4827}"/>
    <cellStyle name="Normal 4" xfId="44" xr:uid="{B4D71AED-206A-4F80-B5AC-64E30A9B31F4}"/>
    <cellStyle name="Normal 4 2" xfId="507" xr:uid="{F8649A59-BB7B-4CB6-80AE-D573A737DCFD}"/>
    <cellStyle name="Normal 4 2 2" xfId="807" xr:uid="{9BED1FC0-FC58-48C7-A2F4-060F34DD0BA4}"/>
    <cellStyle name="Normal 4 2 3" xfId="983" xr:uid="{3B648062-88D3-4025-BB88-90016B554B0E}"/>
    <cellStyle name="Normal 4 2 4" xfId="806" xr:uid="{D4A99EA1-B4F3-4253-9A36-8510D1AC9A89}"/>
    <cellStyle name="Normal 4 3" xfId="808" xr:uid="{6F2C6860-31BC-4FC5-9170-83A2DF7C1594}"/>
    <cellStyle name="Normal 4 4" xfId="809" xr:uid="{9C1B62BD-BC70-4DE8-8AE5-7C84F98EFF36}"/>
    <cellStyle name="Normal 4 5" xfId="982" xr:uid="{B9A80815-F257-4BD8-89D8-3AC3A757AC35}"/>
    <cellStyle name="Normal 4 6" xfId="805" xr:uid="{F7B0D2BB-F13C-472A-9AB3-A85B33072661}"/>
    <cellStyle name="Normal 4 7" xfId="1058" xr:uid="{0A0685B3-995B-4875-AD48-D8C021865282}"/>
    <cellStyle name="Normal 4 7 2" xfId="1095" xr:uid="{E150AAFD-2173-4EB3-9A29-E70EF90A43C1}"/>
    <cellStyle name="Normal 4 7 3" xfId="1144" xr:uid="{6BE4BD7A-C780-4E31-95C6-F5026B7FAF11}"/>
    <cellStyle name="Normal 4 8" xfId="506" xr:uid="{3CF66FF1-1712-48F3-BA95-0DF53E26D509}"/>
    <cellStyle name="Normal 4_data" xfId="1038" xr:uid="{71422A9C-25DA-4DA2-AACF-7100A24881D1}"/>
    <cellStyle name="Normal 40" xfId="508" xr:uid="{1FF9FB88-4325-453A-A9EB-F6A7FC28C949}"/>
    <cellStyle name="Normal 41" xfId="509" xr:uid="{46A1136D-186D-43FA-B07C-D14BAE36B2C6}"/>
    <cellStyle name="Normal 41 2 2" xfId="37" xr:uid="{8EF1AA89-E19F-4ABD-B226-C504FD9A96C3}"/>
    <cellStyle name="Normal 42" xfId="510" xr:uid="{5A99976B-86F6-4C9A-A317-82B9A28E7E8E}"/>
    <cellStyle name="Normal 42 2" xfId="511" xr:uid="{51CBFAE3-5392-4836-81AA-E2261BE0B7F7}"/>
    <cellStyle name="Normal 42 3" xfId="512" xr:uid="{91170A3D-A3F3-483F-9701-482116B8FCE5}"/>
    <cellStyle name="Normal 42 4" xfId="513" xr:uid="{A264C0C9-822E-454C-B127-84EAFC33308C}"/>
    <cellStyle name="Normal 43" xfId="514" xr:uid="{9FF0F4F8-29BD-4AD4-A56D-5775EB421B0B}"/>
    <cellStyle name="Normal 44" xfId="515" xr:uid="{94A62BB8-F99B-46FD-9E0D-4618B3F3CC79}"/>
    <cellStyle name="Normal 45" xfId="516" xr:uid="{607C664C-CCA2-41F1-9058-2CA3F7C94046}"/>
    <cellStyle name="Normal 46" xfId="517" xr:uid="{7C0D08EA-D3F7-4FAB-8A11-75C429441BBB}"/>
    <cellStyle name="Normal 47" xfId="518" xr:uid="{20806394-2C97-4481-B7E1-94E8CFBE3410}"/>
    <cellStyle name="Normal 48" xfId="519" xr:uid="{16CBA57D-4992-4945-A3E9-E0A4A906ECC8}"/>
    <cellStyle name="Normal 49" xfId="520" xr:uid="{208EBD41-246B-44BD-B880-133CEFB65675}"/>
    <cellStyle name="Normal 5" xfId="45" xr:uid="{7B7DA354-1A35-40E6-8AC9-0CE8A3126F3E}"/>
    <cellStyle name="Normal 5 10" xfId="1088" xr:uid="{716BB270-C4EB-4BCB-A129-B212FC880812}"/>
    <cellStyle name="Normal 5 11" xfId="521" xr:uid="{E0B2CE5E-6EC2-473D-B183-15830B636F31}"/>
    <cellStyle name="Normal 5 12" xfId="1146" xr:uid="{AF8D5B49-6BE1-4338-869F-7D21C1396851}"/>
    <cellStyle name="Normal 5 2" xfId="522" xr:uid="{0EE5F7F4-6E5E-4325-9F08-7FB667BF11D9}"/>
    <cellStyle name="Normal 5 2 2" xfId="810" xr:uid="{3CE92BB0-26F0-47D8-BA7D-27CD33406000}"/>
    <cellStyle name="Normal 5 2_data" xfId="1039" xr:uid="{EEF3E7F5-1A7A-4C72-8D76-8A8CBCE0F601}"/>
    <cellStyle name="Normal 5 3" xfId="811" xr:uid="{D918DA23-BF43-4843-AFA6-43FA4E684126}"/>
    <cellStyle name="Normal 5 4" xfId="812" xr:uid="{10E0F7CF-39A0-45B8-8FD3-174E52012D8B}"/>
    <cellStyle name="Normal 5 5" xfId="984" xr:uid="{CED4DEB1-E546-4646-B71D-1E80FB83C291}"/>
    <cellStyle name="Normal 5 6" xfId="1059" xr:uid="{9AE319D4-3581-4142-A412-B2B956BEA1D0}"/>
    <cellStyle name="Normal 5 7" xfId="1071" xr:uid="{3F6501C2-371E-493C-84F9-849E0E343DC4}"/>
    <cellStyle name="Normal 5 8" xfId="1078" xr:uid="{8E6D6FD1-500E-442A-B37F-9757FD2370AE}"/>
    <cellStyle name="Normal 5 9" xfId="1090" xr:uid="{350C01D0-9171-4A03-B95C-470E8E740061}"/>
    <cellStyle name="Normal 5_2013 2" xfId="1012" xr:uid="{B3266F23-7E23-44D0-A3EC-57D79A833B3E}"/>
    <cellStyle name="Normal 50" xfId="523" xr:uid="{5B399E08-1CC7-49BB-977E-9E153D8C903D}"/>
    <cellStyle name="Normal 51" xfId="524" xr:uid="{B5790F46-AD75-4608-A841-9330DF17C4EE}"/>
    <cellStyle name="Normal 52" xfId="525" xr:uid="{A9E278CA-C0D1-4C7E-A81C-CFCB9269DEC8}"/>
    <cellStyle name="Normal 53" xfId="526" xr:uid="{9E06D108-411C-47EC-9C32-9E0AC1C570F3}"/>
    <cellStyle name="Normal 54" xfId="527" xr:uid="{B891E101-3CA4-443A-ABF0-F5B5E45596E8}"/>
    <cellStyle name="Normal 55" xfId="528" xr:uid="{C3A55D1C-2982-44EE-9B62-7CD78A3B16A7}"/>
    <cellStyle name="Normal 56" xfId="529" xr:uid="{E7450F9E-E9DA-4604-A465-D7DB9D62124C}"/>
    <cellStyle name="Normal 57" xfId="530" xr:uid="{3B1FBB40-2C28-4746-92BE-881B30D3C00C}"/>
    <cellStyle name="Normal 58" xfId="531" xr:uid="{277A23A9-C509-40DE-B383-7125FC5121B0}"/>
    <cellStyle name="Normal 59" xfId="532" xr:uid="{6C7C4A9C-DBCD-456D-AB58-A6ABB4CBEF7D}"/>
    <cellStyle name="Normal 6" xfId="40" xr:uid="{B419542A-3021-4FB5-9997-3731D89EE966}"/>
    <cellStyle name="Normal 6 2" xfId="814" xr:uid="{733956FA-0207-4BCE-A76C-E752A1F77DAB}"/>
    <cellStyle name="Normal 6 2 2" xfId="815" xr:uid="{93FDC029-C4A9-4D40-A78E-CD3FE7F84515}"/>
    <cellStyle name="Normal 6 3" xfId="816" xr:uid="{60B693E5-21AF-47D6-A0A1-49FC907B6B99}"/>
    <cellStyle name="Normal 6 4" xfId="817" xr:uid="{7C3D7289-81F9-40D6-BA26-4BFE201D44CD}"/>
    <cellStyle name="Normal 6 5" xfId="985" xr:uid="{04D042F9-1604-4883-859F-BA3AD40C314A}"/>
    <cellStyle name="Normal 6 6" xfId="813" xr:uid="{E01F3A16-5842-4B0C-A15D-900180297AFD}"/>
    <cellStyle name="Normal 6 7" xfId="1052" xr:uid="{B6EE8515-7520-4695-8D93-5794C4CE6CBB}"/>
    <cellStyle name="Normal 6 8" xfId="533" xr:uid="{81404D5F-B54F-47EB-909D-9607298C4C80}"/>
    <cellStyle name="Normal 6_data" xfId="1040" xr:uid="{FBA5B172-0E36-4629-BCB9-150D3C9C2A20}"/>
    <cellStyle name="Normal 60" xfId="534" xr:uid="{3266FE6E-4E31-4890-8D83-53B5FEE29D3B}"/>
    <cellStyle name="Normal 61" xfId="535" xr:uid="{4FE9DF1C-4D18-4B3B-974C-2CBEC1B0D203}"/>
    <cellStyle name="Normal 62" xfId="536" xr:uid="{37876A3C-E527-4566-81A1-F038D4BDEA72}"/>
    <cellStyle name="Normal 63" xfId="537" xr:uid="{57A1278A-0B4D-4DC3-B67A-65058C59D6AB}"/>
    <cellStyle name="Normal 64" xfId="538" xr:uid="{5E947417-1E6D-42B1-9EF6-062FADCE36D9}"/>
    <cellStyle name="Normal 65" xfId="539" xr:uid="{A52362EA-E0C0-42FB-8072-D6646D8251BB}"/>
    <cellStyle name="Normal 66" xfId="540" xr:uid="{1C700938-0978-4825-A397-5B4067D048D0}"/>
    <cellStyle name="Normal 67" xfId="541" xr:uid="{A9D1CBCD-2C9D-428F-8BF2-84CFB70A9AC2}"/>
    <cellStyle name="Normal 68" xfId="542" xr:uid="{199A357D-5615-47C9-A472-4A5B8CFB1651}"/>
    <cellStyle name="Normal 69" xfId="543" xr:uid="{E3569D4C-67B2-4F63-A421-8D4B5402FFD4}"/>
    <cellStyle name="Normal 7" xfId="47" xr:uid="{D21DCCC5-AD0C-4A45-BF80-C7283247BE8F}"/>
    <cellStyle name="Normal 7 2" xfId="986" xr:uid="{1AFEE90C-629B-4291-81B1-AA21E4BC4C17}"/>
    <cellStyle name="Normal 7 3" xfId="818" xr:uid="{D90B700E-95D7-419E-9C91-7B737DC13F22}"/>
    <cellStyle name="Normal 7 4" xfId="1079" xr:uid="{23EC16F2-8D84-485C-A434-2A9C6378EFCF}"/>
    <cellStyle name="Normal 7 5" xfId="544" xr:uid="{25A3F76F-3372-440C-B817-1EDDC35E3116}"/>
    <cellStyle name="Normal 7_data" xfId="1041" xr:uid="{DCA3437E-B14D-4B8B-B61A-42CB2C9E6973}"/>
    <cellStyle name="Normal 70" xfId="545" xr:uid="{835C3C4F-F662-440E-8833-7126555FCA2F}"/>
    <cellStyle name="Normal 71" xfId="546" xr:uid="{96D8FE72-2CEF-4877-9015-EF7BD26D422E}"/>
    <cellStyle name="Normal 72" xfId="547" xr:uid="{DDD69879-0DEA-4708-AEEF-26EAF6ECE5D5}"/>
    <cellStyle name="Normal 73" xfId="548" xr:uid="{862F234E-A29A-4598-914A-D1307C157DC0}"/>
    <cellStyle name="Normal 74" xfId="549" xr:uid="{5625BA5A-436C-4DB4-8D15-2642F0EECDAF}"/>
    <cellStyle name="Normal 75" xfId="550" xr:uid="{F2A2F2FA-29CD-4AC3-B4F2-781145C26EA7}"/>
    <cellStyle name="Normal 76" xfId="551" xr:uid="{C1CB8B71-E97C-4C32-B4B2-4A489870B581}"/>
    <cellStyle name="Normal 77" xfId="552" xr:uid="{FBAD381C-F502-4286-9663-BF0D781D04DF}"/>
    <cellStyle name="Normal 78" xfId="553" xr:uid="{73E76D46-7867-4924-8F15-60A778792765}"/>
    <cellStyle name="Normal 79" xfId="554" xr:uid="{194ABC7E-077A-4BAA-BAA6-6D0DE324E7B9}"/>
    <cellStyle name="Normal 8" xfId="54" xr:uid="{4633885A-F98D-4EF6-8147-90CD3975B19E}"/>
    <cellStyle name="Normal 8 2" xfId="556" xr:uid="{BCEA0B38-7F05-43F0-8924-588163034221}"/>
    <cellStyle name="Normal 8 2 2" xfId="821" xr:uid="{55F29620-A3F4-4BC2-9C01-59680550AB6C}"/>
    <cellStyle name="Normal 8 2 3" xfId="988" xr:uid="{CBBA58A9-F417-4730-BEC5-FC62DA61F47A}"/>
    <cellStyle name="Normal 8 2 4" xfId="820" xr:uid="{0BF544B4-B5B2-4B27-B0F6-0AB1FFABC0BC}"/>
    <cellStyle name="Normal 8 3" xfId="557" xr:uid="{521F56FF-D29F-4551-A3F9-B8A2336509D5}"/>
    <cellStyle name="Normal 8 3 2" xfId="989" xr:uid="{3D05A324-A7BD-4362-B3A9-2C624B356C31}"/>
    <cellStyle name="Normal 8 3 3" xfId="822" xr:uid="{F9CF047E-80EA-4A7B-B294-79A646FAFEB4}"/>
    <cellStyle name="Normal 8 4" xfId="558" xr:uid="{96B4C9AC-5438-42B1-9B8F-7313635C754F}"/>
    <cellStyle name="Normal 8 4 2" xfId="990" xr:uid="{CF620537-E18B-4C96-8D3E-FA098A628DA1}"/>
    <cellStyle name="Normal 8 4 3" xfId="823" xr:uid="{8FC10802-CC78-4DB0-A81C-02282E23554B}"/>
    <cellStyle name="Normal 8 5" xfId="987" xr:uid="{C9E29DCC-817A-49C1-BEC0-EEA22E5D0882}"/>
    <cellStyle name="Normal 8 6" xfId="819" xr:uid="{F150B933-5071-4855-977B-751D7CAB01E3}"/>
    <cellStyle name="Normal 8 7" xfId="555" xr:uid="{F2C11A1C-3317-4FB9-809E-792E46DE1AF8}"/>
    <cellStyle name="Normal 8_data" xfId="1042" xr:uid="{A07F07AE-73CF-437B-8D4A-B45974F5D715}"/>
    <cellStyle name="Normal 80" xfId="559" xr:uid="{1CD7BF68-726D-42CD-A136-A34DF6487872}"/>
    <cellStyle name="Normal 81" xfId="560" xr:uid="{24418BF8-65C0-44A5-B746-CE3766A3542E}"/>
    <cellStyle name="Normal 82" xfId="561" xr:uid="{AF6EC5A0-8E5F-479E-ADC5-DD2E69688ED1}"/>
    <cellStyle name="Normal 83" xfId="562" xr:uid="{0BF8D349-2723-44EF-B256-C6CC9F91BE61}"/>
    <cellStyle name="Normal 84" xfId="563" xr:uid="{2D258F71-49DD-4035-90DA-B308349AA8C2}"/>
    <cellStyle name="Normal 85" xfId="564" xr:uid="{3266F210-AD95-4075-A4F7-B4B5A5876E9D}"/>
    <cellStyle name="Normal 86" xfId="565" xr:uid="{EAFE77E3-C311-49E9-A9D3-430D35866FD6}"/>
    <cellStyle name="Normal 87" xfId="566" xr:uid="{116DE7C2-6DDE-4DA3-96B4-7648B55CDB38}"/>
    <cellStyle name="Normal 88" xfId="567" xr:uid="{8ACD1A9A-FBCD-4C92-AFE8-FB26DEC6F1D1}"/>
    <cellStyle name="Normal 89" xfId="568" xr:uid="{0CD1C58E-FE49-4F0B-B578-43CAB6B18839}"/>
    <cellStyle name="Normal 9" xfId="569" xr:uid="{BA66AFD4-0DF1-417F-BBCD-5AD3EEF12E23}"/>
    <cellStyle name="Normal 9 2" xfId="991" xr:uid="{C2F0B0EE-C929-4BF4-92C6-7A139214681C}"/>
    <cellStyle name="Normal 9 3" xfId="824" xr:uid="{235020AC-A915-4050-9E9D-EC3648173F3A}"/>
    <cellStyle name="Normal 9_data" xfId="1043" xr:uid="{AFDA6096-A492-4935-8BF9-6ED2A85EA0D3}"/>
    <cellStyle name="Normal 90" xfId="570" xr:uid="{0C312F10-BE87-43D9-A5C5-053109D6F542}"/>
    <cellStyle name="Normal 91" xfId="1016" xr:uid="{EA3EB46C-4987-4D69-B967-F0EC1B6863EC}"/>
    <cellStyle name="Normal 92" xfId="1020" xr:uid="{01707446-1A16-4694-96F8-0B8AC6EA3DB9}"/>
    <cellStyle name="Normal 93" xfId="30" xr:uid="{4B7726F5-8DE9-4B93-8BC3-4366A7492F02}"/>
    <cellStyle name="Normal 94" xfId="571" xr:uid="{EEA4FBCB-68F0-45BF-8BAF-A6F41BF5286E}"/>
    <cellStyle name="Normal 95" xfId="572" xr:uid="{FA915B3D-6399-435D-968A-733E2B2F6FAE}"/>
    <cellStyle name="Normal 96" xfId="573" xr:uid="{327A09DC-6B63-405B-8E3B-20E6AF6DF6D6}"/>
    <cellStyle name="Normal 97" xfId="574" xr:uid="{A0848811-588D-4D25-8784-669D43EC6864}"/>
    <cellStyle name="Normal 98" xfId="575" xr:uid="{55AD5586-B167-46EB-8EC3-B87926770D8F}"/>
    <cellStyle name="Normal 99" xfId="576" xr:uid="{BA948436-C66B-4D2F-90CC-E47A4FCF0207}"/>
    <cellStyle name="Note 2" xfId="577" xr:uid="{064B1FB3-DE93-4D88-8F11-9E5F035D5C50}"/>
    <cellStyle name="Note 2 2" xfId="992" xr:uid="{5809061F-955C-4BFE-BF59-51BC36ADDD72}"/>
    <cellStyle name="Note 2 2 2" xfId="1114" xr:uid="{E561DA6A-D5AF-4DF8-B277-1B8BFF82DE14}"/>
    <cellStyle name="Note 2 3" xfId="713" xr:uid="{3FF69B43-FF6A-431D-A4BE-D755E8809961}"/>
    <cellStyle name="Note 2 4" xfId="1107" xr:uid="{6560D150-6652-4D87-B342-134EC3CF42C0}"/>
    <cellStyle name="Note 2_data" xfId="1044" xr:uid="{8EAB42C8-1F23-419E-AA17-8FE49CE0A51E}"/>
    <cellStyle name="Note 3" xfId="578" xr:uid="{8F9CA7B7-312D-43E3-B782-D335F252D795}"/>
    <cellStyle name="Note 3 2" xfId="993" xr:uid="{151745E9-7858-4798-A08D-ABB607C22244}"/>
    <cellStyle name="Note 3 2 2" xfId="1115" xr:uid="{7B0E080D-8C50-4DBE-8B16-66D4EC6F75A6}"/>
    <cellStyle name="Note 3 3" xfId="1108" xr:uid="{6F69D084-793A-4322-BD62-C8D87E0505FF}"/>
    <cellStyle name="Note 3_data" xfId="1045" xr:uid="{12DA523C-BFF0-460D-B4A2-584CA6BB03F1}"/>
    <cellStyle name="Note 4" xfId="579" xr:uid="{DC8DB91B-0C97-4A84-A211-11D9CD79BB98}"/>
    <cellStyle name="Note 4 2" xfId="994" xr:uid="{E1D671FC-E873-4DC2-BBC7-1F784E2157E7}"/>
    <cellStyle name="Note 4 2 2" xfId="1116" xr:uid="{51389C09-E5CC-4BE9-89F9-B5CF3F65A1A0}"/>
    <cellStyle name="Note 4 3" xfId="1109" xr:uid="{18542CDE-AA61-4414-AD56-EA15483F12DE}"/>
    <cellStyle name="Note 5" xfId="580" xr:uid="{DAFD4C72-5DBA-4576-BCCD-A0FB7E1571AE}"/>
    <cellStyle name="Note 5 2" xfId="995" xr:uid="{B2208686-A438-4C40-BFB2-802DFB52AFEB}"/>
    <cellStyle name="Note 5 2 2" xfId="1124" xr:uid="{5D05BF56-67B9-4E85-8AE7-9927DC1EDF2D}"/>
    <cellStyle name="Note 5 3" xfId="1110" xr:uid="{384EA033-6CE8-4EF3-9015-F119D285FF09}"/>
    <cellStyle name="Number" xfId="581" xr:uid="{7645570B-FCF5-4DB6-A893-4C8B2E1D319E}"/>
    <cellStyle name="Number Cell" xfId="714" xr:uid="{5D09668E-22AF-453C-87EB-D80622BEFB12}"/>
    <cellStyle name="Output 2" xfId="582" xr:uid="{3676C7E7-329C-45C4-A942-F3096775A103}"/>
    <cellStyle name="Output 2 2" xfId="996" xr:uid="{502DCDA3-B84B-4B9C-B01E-94BA190BEBC8}"/>
    <cellStyle name="Output 2 2 2" xfId="1125" xr:uid="{BD1E5AF4-FE3B-4A5C-93B8-17E6F1097414}"/>
    <cellStyle name="Output 2 3" xfId="1096" xr:uid="{B63A6DFB-22C7-4D65-B81D-23D847C0DF7F}"/>
    <cellStyle name="Output 2_data" xfId="1046" xr:uid="{2B0796BC-F183-411C-B176-633B700DD0BE}"/>
    <cellStyle name="Output 3" xfId="583" xr:uid="{0F2F594A-65D2-42B5-A2FD-1B3EC3063DDE}"/>
    <cellStyle name="Output 3 2" xfId="997" xr:uid="{58C2C9BA-5D21-4E2E-A8B7-70E730F915D3}"/>
    <cellStyle name="Output 3 2 2" xfId="1126" xr:uid="{16EA9ED8-9FAE-4655-8091-09F98C619531}"/>
    <cellStyle name="Output 3 3" xfId="1103" xr:uid="{1166078B-BC39-4EAA-8AFF-EFE306B752D0}"/>
    <cellStyle name="OUTPUT AMOUNTS_Page 4" xfId="584" xr:uid="{6D5A914B-80C8-45B3-9C1F-C1A6C2D98260}"/>
    <cellStyle name="OUTPUT COLUMN HEADINGS_054_UHHS_Stmnt_of_Ops_BudVar" xfId="585" xr:uid="{F26E75DB-D57A-4D1A-9564-521C690CF50C}"/>
    <cellStyle name="OUTPUT LINE ITEMS_Page 4" xfId="586" xr:uid="{BB7905EE-E171-4A33-84F5-64D262E2F9A2}"/>
    <cellStyle name="OUTPUT REPORT HEADING_054_UHHS_Stmnt_of_Ops_BudVar" xfId="587" xr:uid="{4904585A-B3F9-4584-ADAE-62B21193A958}"/>
    <cellStyle name="OUTPUT REPORT TITLE_054_UHHS_Stmnt_of_Ops_BudVar" xfId="588" xr:uid="{2A8BAE2F-F647-4730-B220-7DC5DBA547D9}"/>
    <cellStyle name="Pct0" xfId="589" xr:uid="{249270C4-70AA-4EF7-82A3-CE5767F45B79}"/>
    <cellStyle name="Pct1" xfId="590" xr:uid="{2EE066A9-B86B-4D25-B1C9-6F64BBE35E13}"/>
    <cellStyle name="Pct2" xfId="591" xr:uid="{B3BCC44E-6689-4479-B973-8622BBB87B76}"/>
    <cellStyle name="Percent [2]" xfId="592" xr:uid="{D66A3F71-83CA-4BF7-93DA-34EB736CE820}"/>
    <cellStyle name="Percent 10" xfId="593" xr:uid="{C3482B8E-8B1E-410F-8CA0-3637888020A0}"/>
    <cellStyle name="Percent 11" xfId="594" xr:uid="{780712FF-BC24-40FD-BC8B-F54A011A424A}"/>
    <cellStyle name="Percent 12" xfId="595" xr:uid="{FA80FC6D-B942-429E-95DB-02A9DA43DF15}"/>
    <cellStyle name="Percent 13" xfId="596" xr:uid="{CC13BFFD-CDA2-45D0-B7D6-F126EB1A078D}"/>
    <cellStyle name="Percent 14" xfId="597" xr:uid="{EBF94AC3-4F27-4F68-80D2-AE8F05BDF28C}"/>
    <cellStyle name="Percent 15" xfId="598" xr:uid="{64489235-5B35-417F-99CF-E4D551409ED1}"/>
    <cellStyle name="Percent 16" xfId="599" xr:uid="{CBD6E4FC-CB8A-4160-B69C-A46CA9BAC183}"/>
    <cellStyle name="Percent 17" xfId="1019" xr:uid="{95D4AC75-B542-4A80-B036-9BDA4143C1C5}"/>
    <cellStyle name="Percent 18" xfId="1023" xr:uid="{C5B84F7A-96AB-4DC4-930A-1FEE4A9F05E9}"/>
    <cellStyle name="Percent 19" xfId="1026" xr:uid="{1388ADDF-F653-4C19-B3C0-9486F301051B}"/>
    <cellStyle name="Percent 2" xfId="9" xr:uid="{F926544C-E4F0-48F8-B5FE-78B20ABED3DB}"/>
    <cellStyle name="Percent 2 2" xfId="53" xr:uid="{82CA34A6-9CC8-4712-87D8-4EB63EE40B9B}"/>
    <cellStyle name="Percent 2 2 2" xfId="827" xr:uid="{C306F98C-DE7B-4837-A716-C16A8DC9CFDD}"/>
    <cellStyle name="Percent 2 2 3" xfId="999" xr:uid="{335DB884-6C98-47ED-9893-CD4842F2A195}"/>
    <cellStyle name="Percent 2 2 4" xfId="826" xr:uid="{B6EFFE41-E360-4634-988B-87416955DB30}"/>
    <cellStyle name="Percent 2 2 5" xfId="1067" xr:uid="{9DEB3E4E-D235-47C4-9851-E0A45C2ABBFE}"/>
    <cellStyle name="Percent 2 2 6" xfId="600" xr:uid="{9E32347C-3300-4B67-A07F-99B6B7AC0346}"/>
    <cellStyle name="Percent 2 3" xfId="56" xr:uid="{2DEC47F2-DED9-4340-93FA-257F06136D6D}"/>
    <cellStyle name="Percent 2 3 2" xfId="828" xr:uid="{3EA9C274-C6CA-4049-A4AB-0AFB117BB48E}"/>
    <cellStyle name="Percent 2 4" xfId="829" xr:uid="{5486EFEF-B45D-468F-883C-555E7115BBCF}"/>
    <cellStyle name="Percent 2 5" xfId="825" xr:uid="{DB7C7E2B-FC18-4DD4-AC4B-0D3CF30F53A1}"/>
    <cellStyle name="Percent 2 6" xfId="998" xr:uid="{C10C3169-4767-462F-A978-9416E173AF74}"/>
    <cellStyle name="Percent 2 7" xfId="715" xr:uid="{FA3FF61A-FDF4-4E71-BAD1-7AD7AED0F7FF}"/>
    <cellStyle name="Percent 20" xfId="1050" xr:uid="{261B3805-931C-4ED2-A673-DF8A872981BD}"/>
    <cellStyle name="Percent 21" xfId="1060" xr:uid="{E613E7BD-5B25-45FE-A5E5-57D26EBBBD61}"/>
    <cellStyle name="Percent 22" xfId="1075" xr:uid="{BD5536E0-C926-427C-8518-627A5AD5A00B}"/>
    <cellStyle name="Percent 23" xfId="1083" xr:uid="{00945F87-6DE6-4906-8AB8-022EEE6DCB5C}"/>
    <cellStyle name="Percent 24" xfId="1092" xr:uid="{CC780299-500E-44C8-BD46-DB70373C4C58}"/>
    <cellStyle name="Percent 25" xfId="1094" xr:uid="{C4FE6CB8-9E79-485F-81E1-EF97C5E970BE}"/>
    <cellStyle name="Percent 26" xfId="1139" xr:uid="{81059D8C-99C4-445C-A178-DA36511F0401}"/>
    <cellStyle name="Percent 27" xfId="107" xr:uid="{0FE715F9-E351-4E35-A249-3E9685CF6C11}"/>
    <cellStyle name="Percent 28" xfId="1119" xr:uid="{A2B9594E-976B-4E10-9087-743ABE02BD7D}"/>
    <cellStyle name="Percent 29" xfId="1141" xr:uid="{EA9877D5-C2E2-408F-91CF-1A8284BC7B05}"/>
    <cellStyle name="Percent 3" xfId="601" xr:uid="{95680447-4573-459C-AD38-39035D2DC71D}"/>
    <cellStyle name="Percent 3 2" xfId="602" xr:uid="{E10C92FE-3E6C-41B9-83FB-8B085CD20929}"/>
    <cellStyle name="Percent 30" xfId="1122" xr:uid="{866275CF-FAB5-47B6-8E6F-36884D5AFD6F}"/>
    <cellStyle name="Percent 31" xfId="1145" xr:uid="{10416ED8-7486-4303-8AE9-3AE466482910}"/>
    <cellStyle name="Percent 4" xfId="603" xr:uid="{E23E2B18-B319-4358-9E7D-B565E2E394FE}"/>
    <cellStyle name="Percent 4 2" xfId="831" xr:uid="{35E34717-A3B5-4E68-9515-B13FB1E40B5F}"/>
    <cellStyle name="Percent 4 2 2" xfId="832" xr:uid="{6F0C6F4E-7D32-4D3B-ACDD-EB88D27EB610}"/>
    <cellStyle name="Percent 4 3" xfId="833" xr:uid="{4ACF77A9-1DD9-45F2-82C8-D957F45B775A}"/>
    <cellStyle name="Percent 4 4" xfId="834" xr:uid="{117783F4-3C73-4E6E-96CF-0E963060774C}"/>
    <cellStyle name="Percent 4 5" xfId="1000" xr:uid="{CF649013-1FCA-4E33-9549-59DB3620D5CA}"/>
    <cellStyle name="Percent 4 6" xfId="830" xr:uid="{DBD9C8F2-7EBF-4EC2-A892-C40D0FB57485}"/>
    <cellStyle name="Percent 5" xfId="604" xr:uid="{727D062E-CD43-4051-AAE4-B291E3F25AE3}"/>
    <cellStyle name="Percent 5 2" xfId="836" xr:uid="{30E907B5-6241-4121-A9FE-A9CE4A32F15E}"/>
    <cellStyle name="Percent 5 3" xfId="1001" xr:uid="{E6C543CC-B195-41F9-9C74-33B0CF495C03}"/>
    <cellStyle name="Percent 5 4" xfId="835" xr:uid="{E1C61358-8BC0-492C-85C9-47FED23CCAFC}"/>
    <cellStyle name="Percent 6" xfId="605" xr:uid="{515B129A-84FE-47AE-89DD-2A4D5F62BB2D}"/>
    <cellStyle name="Percent 6 2" xfId="1002" xr:uid="{289168BF-2D68-4EBD-BEF6-00D577FAECAA}"/>
    <cellStyle name="Percent 6 3" xfId="837" xr:uid="{AF5EAC94-D40E-4845-94E8-B91352FFCCF4}"/>
    <cellStyle name="Percent 7" xfId="606" xr:uid="{F7757492-E10B-49DE-9E5B-5AE9C08EBAF3}"/>
    <cellStyle name="Percent 7 2" xfId="1003" xr:uid="{8038678E-B970-4609-A24B-3F580EBEA2B9}"/>
    <cellStyle name="Percent 7 3" xfId="838" xr:uid="{DE65C504-A88E-4AB7-A0CD-EAFC2878F80C}"/>
    <cellStyle name="Percent 8" xfId="607" xr:uid="{A3D4446C-1F6E-4E36-A5F2-7C4AD104FF25}"/>
    <cellStyle name="Percent 8 2" xfId="1004" xr:uid="{68E7DAAC-4305-42C7-A4BF-ACC5DF2B7437}"/>
    <cellStyle name="Percent 8 3" xfId="839" xr:uid="{D43E49B5-C918-47B6-BB20-AA120ED6F67E}"/>
    <cellStyle name="Percent 9" xfId="608" xr:uid="{F38063B7-100A-4B11-AD1B-31FA6B44E568}"/>
    <cellStyle name="Percent Cell" xfId="716" xr:uid="{4788DB83-DEBB-48C0-8A18-386E83C72D16}"/>
    <cellStyle name="Place Cursor Here" xfId="717" xr:uid="{F235A3B1-3BE2-4686-BE70-5FFAB6E0EAC2}"/>
    <cellStyle name="Place Cursor Here (A)" xfId="609" xr:uid="{7A528782-3D07-418F-A997-6BE8D359B6EC}"/>
    <cellStyle name="Place Cursor Here (B)" xfId="610" xr:uid="{1AB657BB-C3FC-4E6D-90FB-26B071873B83}"/>
    <cellStyle name="Place Cursor Here 2" xfId="840" xr:uid="{2055FFBD-7B51-468F-9CAC-6290E737E6DF}"/>
    <cellStyle name="Print" xfId="611" xr:uid="{5635DD74-77CC-477A-9A59-6A551BC3B407}"/>
    <cellStyle name="PRM" xfId="612" xr:uid="{2AB8CEC9-9CC4-4E4E-944C-98879F85F1A1}"/>
    <cellStyle name="PSChar" xfId="613" xr:uid="{856B6D7D-C0C7-49E7-A03A-3E6EBF6A603A}"/>
    <cellStyle name="PSChar 2" xfId="614" xr:uid="{772A56E0-8514-41C2-AAE5-BADD91302937}"/>
    <cellStyle name="PSDate" xfId="615" xr:uid="{0FF4F010-4CC6-4EFF-B4CC-C1BE9536F776}"/>
    <cellStyle name="PSDec" xfId="616" xr:uid="{75A41057-F071-4CA0-AAE0-CBA6EC671E22}"/>
    <cellStyle name="PSHeading" xfId="617" xr:uid="{5A0DD2B5-3109-46AF-A4B0-060A05B5665A}"/>
    <cellStyle name="PSHeading 2" xfId="618" xr:uid="{F298B848-E0AE-493A-9157-924264326ABE}"/>
    <cellStyle name="PSInt" xfId="619" xr:uid="{3883E7F4-7AD9-48B9-AE86-BCAEF9703A7F}"/>
    <cellStyle name="PSSpacer" xfId="620" xr:uid="{1D275F59-0800-4310-B21A-511AF77F4549}"/>
    <cellStyle name="Red Flag" xfId="718" xr:uid="{5C839E70-86D6-45B0-ADED-A1CF532E8454}"/>
    <cellStyle name="Red Flag (A)" xfId="621" xr:uid="{E856BE01-9C47-414B-8779-DB57E9E5F7D3}"/>
    <cellStyle name="Red Flag (B)" xfId="622" xr:uid="{0391CF68-B047-4730-92D2-42D3C5EE2918}"/>
    <cellStyle name="RISKbottomEdge" xfId="623" xr:uid="{98907B9C-9C44-4491-9B1E-0E0FC94F11DF}"/>
    <cellStyle name="RISKbottomEdge 2" xfId="624" xr:uid="{C7E3A4B6-2BC5-4498-B624-5B7FDA9EC236}"/>
    <cellStyle name="RISKnormLabel" xfId="625" xr:uid="{E5F74DAE-565A-4DFD-8512-9741CCF95286}"/>
    <cellStyle name="RISKnormLabel 2" xfId="626" xr:uid="{B03848AC-C7BD-4C51-A3AF-74D74867FDF0}"/>
    <cellStyle name="Row Height" xfId="719" xr:uid="{5999C977-B266-4FE1-9780-C3FF2E98E36E}"/>
    <cellStyle name="Save" xfId="627" xr:uid="{FF6B2523-79CE-435F-8EAD-1731A61D5DCF}"/>
    <cellStyle name="SD1" xfId="628" xr:uid="{4079D90C-6846-4CC1-92C3-42DE78456E7C}"/>
    <cellStyle name="SD2" xfId="629" xr:uid="{7CEF0072-7983-4DAE-BB9A-30EE7D04529E}"/>
    <cellStyle name="SD3" xfId="630" xr:uid="{1614B1CA-8AE2-4015-9FD6-E79EE5247473}"/>
    <cellStyle name="SD4" xfId="631" xr:uid="{372B7577-BC97-4FF4-ADDC-3F8B88D4592B}"/>
    <cellStyle name="SD5" xfId="632" xr:uid="{E5C7E233-1682-450A-ADE0-0FD1D81C565C}"/>
    <cellStyle name="Section Header" xfId="720" xr:uid="{7F578040-021E-4EA6-AA3C-98D13C94838C}"/>
    <cellStyle name="Section Header 2" xfId="842" xr:uid="{36817D2F-5D12-43E0-A5CC-446522D1B1F3}"/>
    <cellStyle name="Section Header 2 2" xfId="843" xr:uid="{01625983-C34A-4C21-B600-51E181ED996F}"/>
    <cellStyle name="Section Header 3" xfId="844" xr:uid="{474A813C-EBF9-4393-825A-10712B8FFA35}"/>
    <cellStyle name="Section Header 3 2" xfId="845" xr:uid="{B4466F35-DF10-4F6A-9DA2-637E0DAEDB1B}"/>
    <cellStyle name="Section Header 4" xfId="841" xr:uid="{18CBB1BC-B92C-4825-8D3A-537C16ED04BC}"/>
    <cellStyle name="Section Total Label" xfId="721" xr:uid="{86780FEC-A4E1-4ADC-B77D-542BD4138B96}"/>
    <cellStyle name="Section Total Pct" xfId="722" xr:uid="{CACA220A-05CD-4184-A9B4-FEA9D864EEE4}"/>
    <cellStyle name="Section Total#" xfId="723" xr:uid="{D1BF139B-49B9-45F1-A09D-D62708F86EF6}"/>
    <cellStyle name="Simple1" xfId="633" xr:uid="{29B35A24-4042-42DA-AFF9-78AB58A7EE9D}"/>
    <cellStyle name="Simple13" xfId="634" xr:uid="{DF71A829-453E-485F-83A6-B071B2DB3693}"/>
    <cellStyle name="Simple2" xfId="635" xr:uid="{BD80A964-2B0D-4AE2-B8FC-87D8A9F68F6F}"/>
    <cellStyle name="Simple3" xfId="636" xr:uid="{EE484404-41E3-4989-9585-FD57F64E13B1}"/>
    <cellStyle name="Single Line Title" xfId="724" xr:uid="{98D08F3E-BC9F-4F47-890A-36415AD61477}"/>
    <cellStyle name="Single Line Title 2" xfId="847" xr:uid="{C55C7B63-062D-4BA2-ACBC-F952B905F08A}"/>
    <cellStyle name="Single Line Title 2 2" xfId="848" xr:uid="{67840630-1138-4FF2-AD7F-1FA64BB8A427}"/>
    <cellStyle name="Single Line Title 3" xfId="849" xr:uid="{2CAC81E5-2C0F-4448-A1CD-AEA7B866B987}"/>
    <cellStyle name="Single Line Title 3 2" xfId="850" xr:uid="{D39D857B-E77E-43E5-9B37-1014B00C447C}"/>
    <cellStyle name="Single Line Title 4" xfId="846" xr:uid="{350A51AE-D31C-4C8F-9315-F5D4F8F4C1EB}"/>
    <cellStyle name="STYL0 - Style1" xfId="637" xr:uid="{045411AB-2DDA-4FA5-96D8-34EF4955893E}"/>
    <cellStyle name="STYL1 - Style2" xfId="638" xr:uid="{EAFF4342-43A7-426C-8243-B563FD5533C7}"/>
    <cellStyle name="STYL2 - Style3" xfId="639" xr:uid="{F4CDED84-7B7C-40CC-8227-53C802F155B4}"/>
    <cellStyle name="STYL3 - Style4" xfId="640" xr:uid="{7BCA73A5-6D47-4907-812A-72BEFA0D9DBE}"/>
    <cellStyle name="STYL4 - Style5" xfId="641" xr:uid="{FA4B19B0-116E-4043-905A-FE890C0C5D5B}"/>
    <cellStyle name="STYL5 - Style6" xfId="642" xr:uid="{CFE6561A-86D6-4FB7-9A26-4EB79A8CACAD}"/>
    <cellStyle name="STYL6 - Style7" xfId="643" xr:uid="{75E2DD67-F133-4B67-B5C0-A9F9CFE03FC6}"/>
    <cellStyle name="STYL7 - Style8" xfId="644" xr:uid="{753EB33D-E58E-4BD4-B8D3-017ADE827E7F}"/>
    <cellStyle name="Style 1" xfId="645" xr:uid="{0FE1B228-F8BC-4D77-ABD0-C9A9FA4EFBCD}"/>
    <cellStyle name="Style 1 2" xfId="646" xr:uid="{82936FF2-87DF-4C70-B053-A7E10D9F7523}"/>
    <cellStyle name="STYLE1" xfId="647" xr:uid="{76583457-369F-4C81-822C-CBAB4A3B6D23}"/>
    <cellStyle name="STYLE1 2" xfId="648" xr:uid="{F1DD1258-69FB-4C30-AD7F-EF927FA6BBBD}"/>
    <cellStyle name="STYLE2" xfId="649" xr:uid="{E3B96519-C376-45A3-82B6-B8259F104707}"/>
    <cellStyle name="STYLE2 2" xfId="650" xr:uid="{4129CA69-3D5F-4434-9082-E249147CDC29}"/>
    <cellStyle name="STYLE2_North Market Target Template 061109 v6 pla" xfId="651" xr:uid="{C8052686-59FA-48BA-B1A9-366EC31B5F72}"/>
    <cellStyle name="STYLE3" xfId="652" xr:uid="{B13EC080-9937-4F17-A6D6-304B85B8A7D0}"/>
    <cellStyle name="STYLE4" xfId="653" xr:uid="{8A1778C3-953F-4360-87C4-0A86E12D69F3}"/>
    <cellStyle name="STYLE5" xfId="654" xr:uid="{69CA25F7-BD99-413F-BEA1-B43A7397DD7F}"/>
    <cellStyle name="STYLE6" xfId="655" xr:uid="{5967569B-4A3B-477B-8ED9-263EC5E0A4A3}"/>
    <cellStyle name="STYLE7" xfId="656" xr:uid="{813FC78C-E635-4881-B2DA-8C64BFE945A4}"/>
    <cellStyle name="STYLE8" xfId="657" xr:uid="{EFDCF6EB-CE67-4C43-8AD7-6C99573AF5C6}"/>
    <cellStyle name="Sub-Section Header" xfId="725" xr:uid="{49659792-32E3-4EAF-8827-6641B67493C6}"/>
    <cellStyle name="Sub-Section Total" xfId="726" xr:uid="{852DFB54-C226-4AA9-BDE0-F8CBA4FDE315}"/>
    <cellStyle name="Sub-Section Total #" xfId="727" xr:uid="{38C32A80-9417-4725-BF3C-1FC489240B38}"/>
    <cellStyle name="Sub-Section Total # 2" xfId="853" xr:uid="{BDA55F7A-5D98-4A61-BE5A-BB9CB307A387}"/>
    <cellStyle name="Sub-Section Total # 2 2" xfId="854" xr:uid="{0F45A0DF-C29B-44E5-8B6B-F275A4A1772A}"/>
    <cellStyle name="Sub-Section Total # 3" xfId="855" xr:uid="{B0F7A202-97E9-43B4-8B02-F6593DA26FBF}"/>
    <cellStyle name="Sub-Section Total # 3 2" xfId="856" xr:uid="{0A9572CB-D1F2-4ABF-B4C2-8ED6A94504D8}"/>
    <cellStyle name="Sub-Section Total # 4" xfId="852" xr:uid="{19504475-BBF0-48D8-8000-AF20F5345CB0}"/>
    <cellStyle name="Sub-Section Total 2" xfId="857" xr:uid="{5FE9E274-804A-4E25-8124-A940A4A514F6}"/>
    <cellStyle name="Sub-Section Total 2 2" xfId="858" xr:uid="{DC38496F-6CE4-4B96-8B19-18DC1A2419D7}"/>
    <cellStyle name="Sub-Section Total 3" xfId="859" xr:uid="{9DD57132-EC36-4276-9EDF-16D47B3A78E5}"/>
    <cellStyle name="Sub-Section Total 3 2" xfId="860" xr:uid="{FD768D80-9286-4B99-9D99-930FA9E47A57}"/>
    <cellStyle name="Sub-Section Total 4" xfId="861" xr:uid="{75BFCD0A-2433-4C86-BC6C-0C232617A202}"/>
    <cellStyle name="Sub-Section Total 5" xfId="851" xr:uid="{4402842D-3F79-4358-AEC4-FF30C3FFDF73}"/>
    <cellStyle name="Sub-Section Total Pct" xfId="728" xr:uid="{C4B3C0E9-82FC-4894-8BE8-CC70E4519205}"/>
    <cellStyle name="Sub-Section Total Pct 2" xfId="863" xr:uid="{40689EB0-56AA-45BA-8825-D2F1A2F3F4CA}"/>
    <cellStyle name="Sub-Section Total Pct 2 2" xfId="864" xr:uid="{3F58E85A-7326-4397-9E28-B74F6CA5697E}"/>
    <cellStyle name="Sub-Section Total Pct 3" xfId="865" xr:uid="{D8B50047-A91D-44BF-AAB3-EFE8E61B94DB}"/>
    <cellStyle name="Sub-Section Total Pct 3 2" xfId="866" xr:uid="{2BFD9A86-37ED-4012-AC84-57572DB451D3}"/>
    <cellStyle name="Sub-Section Total Pct 4" xfId="862" xr:uid="{9657E643-5221-4A07-8904-0CB084809E33}"/>
    <cellStyle name="Subtle1" xfId="658" xr:uid="{41FB4E6B-B96E-4ADF-9877-7DA55FD3A812}"/>
    <cellStyle name="Subtle13" xfId="659" xr:uid="{EDB6B016-1192-481F-A177-9FDF5465B29C}"/>
    <cellStyle name="Subtle2" xfId="660" xr:uid="{C0C7BEA3-FAE7-46CB-A5BA-8DAC96ED1165}"/>
    <cellStyle name="Subtle3" xfId="661" xr:uid="{42DF5B5E-DBDA-4F33-BC84-5ABF73A34BF1}"/>
    <cellStyle name="Subtle4||0||1||0||1" xfId="662" xr:uid="{1DC1867B-EAFA-4FD0-97F5-DEA4A5237081}"/>
    <cellStyle name="Subtle5||0||1||0||1" xfId="663" xr:uid="{1D7CC25C-252A-4EE0-90AA-95598AD0D620}"/>
    <cellStyle name="Tab Hdr Date" xfId="729" xr:uid="{01C893AE-E2D4-401E-93EC-660E1483E0A4}"/>
    <cellStyle name="Tab Hdr Left" xfId="730" xr:uid="{4B3AB7AC-7A61-488D-B350-EE9F4BE02DB3}"/>
    <cellStyle name="Tab Hdr Right" xfId="731" xr:uid="{2AEEA67F-2BCE-42A6-80F1-2EF0C180BE0A}"/>
    <cellStyle name="Tab header" xfId="732" xr:uid="{B9BBE971-41CF-4E00-9FFD-8F4514601860}"/>
    <cellStyle name="table body" xfId="664" xr:uid="{36026DF0-8D85-417D-80D1-BD33D85186BB}"/>
    <cellStyle name="table body 2" xfId="1005" xr:uid="{AE19CE71-8023-4C71-90AC-E800433098C0}"/>
    <cellStyle name="table body 2 2" xfId="1117" xr:uid="{3C323D49-385F-4F3F-B719-37A0C6CEFF91}"/>
    <cellStyle name="table body 3" xfId="1111" xr:uid="{DDAE584F-CA81-4F25-A7A7-8BFA74F184E5}"/>
    <cellStyle name="table heading" xfId="665" xr:uid="{88978EFD-EBEE-4996-A6B0-2D8DF04947C8}"/>
    <cellStyle name="table heading 2" xfId="1006" xr:uid="{B02393FC-6F7C-4BAA-AE82-D2E01B75B7E7}"/>
    <cellStyle name="table heading 2 2" xfId="1127" xr:uid="{6FFD83A9-8B9C-4074-A97B-6E48DCFEB3DB}"/>
    <cellStyle name="table heading 3" xfId="1129" xr:uid="{71BD7222-11CD-4DF8-BC3D-12B33872C077}"/>
    <cellStyle name="Text_Bold" xfId="666" xr:uid="{BE0AA407-54C2-47EC-B074-58E83AFAA023}"/>
    <cellStyle name="Title 2" xfId="667" xr:uid="{DC8B9142-F3C7-472D-B156-5881B7279FC8}"/>
    <cellStyle name="Title 3" xfId="668" xr:uid="{18D6F542-DD3F-4C0B-9DA1-300D47AD3498}"/>
    <cellStyle name="Title Double Line" xfId="733" xr:uid="{B8E37DDE-1673-4B87-BA8C-06F11AB2179D}"/>
    <cellStyle name="Title Double Line 2" xfId="868" xr:uid="{C2886B64-EB52-4ACD-884F-7D0B7B47C979}"/>
    <cellStyle name="Title Double Line 2 2" xfId="869" xr:uid="{540EB1BF-944C-4C85-BF32-6C0C01A5562F}"/>
    <cellStyle name="Title Double Line 3" xfId="870" xr:uid="{130FE74C-EE05-4458-8AD9-9E702AFAC70E}"/>
    <cellStyle name="Title Double Line 3 2" xfId="871" xr:uid="{EAF6F575-47A9-4D56-9896-FDAFB8821DB9}"/>
    <cellStyle name="Title Double Line 4" xfId="867" xr:uid="{60932863-836A-4D4D-8076-E93FF9D8FE29}"/>
    <cellStyle name="Title Double Subtitle" xfId="734" xr:uid="{1B60DB44-4490-4442-99FA-75813E0B072E}"/>
    <cellStyle name="Title Double Subtitle 2" xfId="873" xr:uid="{6B123FF5-8AAC-405A-AFCD-5FB2846A8FF7}"/>
    <cellStyle name="Title Double Subtitle 2 2" xfId="874" xr:uid="{9C264ABA-40FF-4880-B6D7-11DFE0705C05}"/>
    <cellStyle name="Title Double Subtitle 3" xfId="875" xr:uid="{2518A473-6D3A-4BED-B1C8-CFEDBC17D2DE}"/>
    <cellStyle name="Title Double Subtitle 3 2" xfId="876" xr:uid="{541D7BDD-30DA-4F2D-91DF-E10114C5C60B}"/>
    <cellStyle name="Title Double Subtitle 4" xfId="872" xr:uid="{04DF4898-B5AF-489A-AC6F-9509E9B5E1CB}"/>
    <cellStyle name="Title Single" xfId="735" xr:uid="{069035A0-FA1C-470F-943D-B3A0B965170A}"/>
    <cellStyle name="Title Single 2" xfId="878" xr:uid="{186344AC-52E0-476E-8114-F99636B39C23}"/>
    <cellStyle name="Title Single 2 2" xfId="879" xr:uid="{6082F7E8-4A42-4E72-926D-AEFD2F599D7F}"/>
    <cellStyle name="Title Single 3" xfId="880" xr:uid="{BA8E799C-6416-44C7-9B61-9FE8DF7AB1EA}"/>
    <cellStyle name="Title Single 3 2" xfId="881" xr:uid="{1BCCCA88-7001-4539-B7D8-0B087EEF3C31}"/>
    <cellStyle name="Title Single 4" xfId="877" xr:uid="{10BD0617-6CA4-4B65-9D30-7B6CB648899D}"/>
    <cellStyle name="Title Single 5" xfId="884" xr:uid="{522E7122-DBC0-4D4D-9516-95871986C46E}"/>
    <cellStyle name="Title12" xfId="669" xr:uid="{009CC87C-6C26-42EE-9715-A3BA8E2A7071}"/>
    <cellStyle name="Title3" xfId="670" xr:uid="{B8DE4968-BBCC-4FD4-B142-E24B189C3A34}"/>
    <cellStyle name="Total 2" xfId="671" xr:uid="{D8F3CB9F-096E-48A0-A5B2-B625F6E7E931}"/>
    <cellStyle name="Total 2 2" xfId="1007" xr:uid="{41AD0923-6302-4B9F-873A-190E2721C41C}"/>
    <cellStyle name="Total 2 2 2" xfId="1132" xr:uid="{48626EC7-36A3-4702-A34F-C1D079EA8AC0}"/>
    <cellStyle name="Total 2 3" xfId="1128" xr:uid="{5EA584F1-6229-4CEC-8FF9-24C569913871}"/>
    <cellStyle name="Total 2_data" xfId="1047" xr:uid="{2BA4323D-8380-41B1-B55C-A153FB8139E6}"/>
    <cellStyle name="Total 3" xfId="672" xr:uid="{AA2A1C31-DD79-447D-9EBA-C54D380823BC}"/>
    <cellStyle name="Total 3 2" xfId="1008" xr:uid="{980B0511-B74D-4D7D-A981-861F92671F96}"/>
    <cellStyle name="Total 3 2 2" xfId="1133" xr:uid="{78959F79-6BE1-4753-8F48-AD7542F5CE0F}"/>
    <cellStyle name="Total 3 3" xfId="1138" xr:uid="{01758CEE-DC6C-4B71-A957-D33789BD4491}"/>
    <cellStyle name="Unprot" xfId="673" xr:uid="{BF28F8C9-8E45-4135-BBCA-DA284E1D095E}"/>
    <cellStyle name="Unprot$" xfId="674" xr:uid="{D45D3DDC-5E6B-4F5D-9A90-E8594030749C}"/>
    <cellStyle name="Unprotect" xfId="675" xr:uid="{4422C0F9-7B70-4A59-A2C2-C28205FBD6E2}"/>
    <cellStyle name="VW1" xfId="676" xr:uid="{3ED3FA77-13B9-4739-8303-5628C655FE11}"/>
    <cellStyle name="VW2" xfId="677" xr:uid="{5A9DD1C3-81B4-4AE9-8E8F-6E766B5F497B}"/>
    <cellStyle name="VW3" xfId="678" xr:uid="{D7ABFE90-B97C-463B-8E75-23545B31647A}"/>
    <cellStyle name="VW4" xfId="679" xr:uid="{034F1DD8-5702-4FCD-AE7F-DD38AC70F161}"/>
    <cellStyle name="VW5" xfId="680" xr:uid="{AE0ACFD1-5C9F-4C33-B146-466C9D836F90}"/>
    <cellStyle name="Warning Text 2" xfId="681" xr:uid="{414B2BAC-A2B5-4FDC-8EC6-38F6D7A55077}"/>
    <cellStyle name="Warning Text 3" xfId="682" xr:uid="{2D0C10AC-5759-4436-9C76-610A6DBD3736}"/>
    <cellStyle name="WC1" xfId="683" xr:uid="{20B9B2E0-20C5-4010-9207-FB068BB3F80B}"/>
    <cellStyle name="WC1 ($0)" xfId="684" xr:uid="{34E3F3DD-4A9F-42D7-AD32-D20966F009C5}"/>
    <cellStyle name="WC1 ($0.00)" xfId="685" xr:uid="{2B535765-D826-4FEF-A11F-9D7A7133C19C}"/>
    <cellStyle name="WC1 (0)" xfId="686" xr:uid="{FCD70078-367E-4B00-BB5B-51B766F3F873}"/>
    <cellStyle name="WC1 (0,)" xfId="687" xr:uid="{B2A17E9C-29BE-4E68-A751-23A4534F6FD2}"/>
    <cellStyle name="WC1 (0.0%)" xfId="688" xr:uid="{CEF257AF-DF98-48B7-93A8-CE9993A62763}"/>
    <cellStyle name="WC1 (0.0)" xfId="689" xr:uid="{8F693116-99E5-4BD6-98BC-4195207B6379}"/>
    <cellStyle name="WC1 (0.00%)" xfId="690" xr:uid="{CB12BC32-6FDD-45F1-BB01-EB9B27C79A33}"/>
    <cellStyle name="WC1 (0.00)" xfId="691" xr:uid="{45275BCE-887C-4263-BFD5-97779E511CBE}"/>
    <cellStyle name="WC1 (0.000)" xfId="692" xr:uid="{30678246-03F6-44FB-A0B8-56AC7175E7E6}"/>
    <cellStyle name="WC1 (0.000) 2" xfId="1009" xr:uid="{A5A2C88E-7E3E-4CEA-BD28-8B6B4A873704}"/>
    <cellStyle name="WC1 (0.000) 3" xfId="915" xr:uid="{F3EB4B51-18B4-43D7-A601-5CC647EA0722}"/>
    <cellStyle name="WC1 (0.0000)" xfId="693" xr:uid="{671EA03B-AE83-49A9-B776-681C7B0A6859}"/>
    <cellStyle name="WC1 (0.0000) 2" xfId="1010" xr:uid="{77A82EB7-5D56-4062-8673-C683B96251B7}"/>
    <cellStyle name="WC1 (0.0000) 3" xfId="916" xr:uid="{562E48BD-8A53-4699-B881-2C9F819E538E}"/>
    <cellStyle name="WC1 (B)" xfId="917" xr:uid="{C715B5BF-F7B2-40A9-A2C0-351BCAF97266}"/>
    <cellStyle name="WC1 (C)" xfId="918" xr:uid="{796C5275-E92E-4827-967D-EEA356A0211D}"/>
    <cellStyle name="WC1 (MDY)" xfId="694" xr:uid="{1866673D-ECC4-461B-A2ED-D54300D3CB01}"/>
    <cellStyle name="WC1 (MY)" xfId="695" xr:uid="{4077172B-6895-49E6-835B-B8AA1CFFE3D9}"/>
    <cellStyle name="WC2" xfId="696" xr:uid="{90658797-479F-4FA2-85E9-8C5CFE343E3A}"/>
    <cellStyle name="WC2 ($0)" xfId="919" xr:uid="{E88A503B-1F16-4DF3-B08B-881982A4B272}"/>
    <cellStyle name="WC2 ($0.00)" xfId="920" xr:uid="{622FC053-CEA1-4779-9468-D0AAB5ED1D8D}"/>
    <cellStyle name="WC2 (0)" xfId="921" xr:uid="{4505E4AC-5E37-4037-861F-C6251D5BB66F}"/>
    <cellStyle name="WC2 (0,)" xfId="922" xr:uid="{D6BCBF3F-98E2-43B3-9D45-6783CC8AD87B}"/>
    <cellStyle name="WC2 (0.0%)" xfId="923" xr:uid="{FB7AEB28-3A30-49C9-900A-1508CA0E2B06}"/>
    <cellStyle name="WC2 (0.0)" xfId="924" xr:uid="{31BC1CC6-8F56-46FB-8844-C13A8458B8B4}"/>
    <cellStyle name="WC2 (0.00%)" xfId="925" xr:uid="{CFE2D813-D8C0-4D22-9F94-43A7909B2893}"/>
    <cellStyle name="WC2 (0.00)" xfId="926" xr:uid="{A3B9255C-6E5E-4F16-825B-AF243C3262FE}"/>
    <cellStyle name="WC2 (0.000)" xfId="927" xr:uid="{27FFB3B9-F3D6-4C22-9E0B-10E09DD7B527}"/>
    <cellStyle name="WC2 (0.0000)" xfId="928" xr:uid="{C4629E7B-96B0-4DA1-AB98-3BD3C817E587}"/>
    <cellStyle name="WC2 (B)" xfId="929" xr:uid="{65BCD500-6A39-42DA-89F7-D05E13A49F3C}"/>
    <cellStyle name="WC2 (C)" xfId="930" xr:uid="{BFC88272-5EE7-46A8-8E16-D01F0BFF6F72}"/>
    <cellStyle name="WC2 (MDY)" xfId="931" xr:uid="{D4CBDA8D-D300-46CF-92F5-426DDABD2A52}"/>
    <cellStyle name="WC2 (MY)" xfId="932" xr:uid="{6DCFB928-7A5E-4BC2-830D-216B9E276FB1}"/>
    <cellStyle name="WC3" xfId="697" xr:uid="{8752547F-8C6A-4461-8419-47979242F9E1}"/>
    <cellStyle name="WC4" xfId="698" xr:uid="{404C5339-FA65-4604-A33B-D765B7BF56C8}"/>
    <cellStyle name="WC5" xfId="699" xr:uid="{2AD6B6B4-6E79-4E07-ACC5-C5429AA49F9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9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ps\FIS\FinanceOnly\Reimbursement\01-Reimbursement\02%20-%20SHMC-UD\FY%2010\Medicaid\FY10%20SHMC-UD%20Hospital%20DMAP%20Form%2042_As-filed_Based%20on%20As-fi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orkgrps\Finance\Fixed%20Assets\Projects%20-%20Open\Lakefront%20MOB\HSW%20Pay%20Apps\2012%2001%20July%202011%20Pay%20App%2017\10438%20July%20Pay%20App%20%23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sat\AppData\Local\Microsoft\Windows\Temporary%20Internet%20Files\Content.Outlook\N0UTR8FQ\NWNetwork_Summary_061114%203P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NERSTONE%20-%20Dan\WR%20Data%20loads\WR%20GL165%20July%20August%20Sept%202011%20Act%20Stats%20bgl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car\Local%20Settings\Temporary%20Internet%20Files\Content.Outlook\6HXEU6UM\Client%20Data\Peace%20Health\Benchmarking%20File\PeaceHealth%20Benchmarking%20File%202011-05-3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sat\AppData\Local\Microsoft\Windows\Temporary%20Internet%20Files\Content.Outlook\N0UTR8FQ\DOH%20Budget%20Stats%20TC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5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orkgrps\FIN\ACCTG\JOURNAL%20ENTRIES\FY17\11%20May\CO%20200\Reviewed\I-5%20ARO%20Accretion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sion.huronconsultinggroup.com/hec/wp/proj/SSM/Documentation/Labor/Analytics/Benchmarking/SSM_Benchmarking_File_2010.10.13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hres\data\Workgrps\FIS\Accounting\Troy\FIXED%20ASSETS\FA%20Monthly%20Recon\PHOR\FY10\Plant%20Ledger%2006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In%20Production\System%20Reports\Balance%20Sheet_byNetwor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wnload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THLY\STATS\STATS9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wollman\Local%20Settings\Temporary%20Internet%20Files\Content.Outlook\35YD3253\PHSJMC%2071200%20Imaging-MR%20SIP%2020110831%20(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H%20Financial%20Data\JEs\LAWSON%20JE\FY2011%20Journal%20Entries\JE%20FY2011%2012%20Jun\10-SJHF%20Beneficial%20Interest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hres\data\DeptofHealth\FY2015\Budget%20Supporting%20Files\SJMC\Bud2015-145%20SJMC%20Working%20Fil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ysician%20Compensation\Physician%20Compensation%20Mode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rhul1\Local%20Settings\Temporary%20Internet%20Files\OLK354\XLFinance\WeeklyRepor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snea\Local%20Settings\Temp\Hospital%20Cost%20Stlmt%20DRG%20Ol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hscres1\account$\SJH%20Financial%20Data\Audit%202004\Account%20analysis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vkin\Local%20Settings\Temporary%20Internet%20Files\Content.Outlook\A9LH3NB6\Journal%20Entry%20Upload%20with%20Addins%20Rvs%20nxt%20y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TestSys_UseOnly\Reports\In%20Production\System%20Reports\Balance%20Sheet_byNetwor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wolf\Local%20Settings\Temporary%20Internet%20Files\OLK1C\Occupancy2007-W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hospadv\reports\Network%20Folders\Network%20-%20Northwest\NetworkConsolidation%20-%20NorthWest%2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Budget\2012\Whatcom\Huron\Working%20Target%20Worksheet%20and%20UOS%20Data%20Follow-Up%20Data%20Needs%202011-06-0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ps\FIN\Reimbursement\3rd%20Party\FY14\SWMC\PHSW%202014%20Third%20Party%20Rollforwar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Financial%20Statements\System%20Reports\Distribution\Income%20Statement%20Summary%20-%20PH%20EBITDA%20version%20-%20by%20Communiti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My%20Briefcase\St%20Joseph\mhrmcbed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eirne.HURONCONSULTING\Local%20Settings\Temp\Benchmarking\Covenant\WFH%20Covenant%20Benchmarking%2003-05-09%20w%20Gaps_v2%20CT%20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Financial%20Statements\System%20Reports\Distribution\Balance%20Sheet_byNetwor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j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ILL\Local%20Settings\Temporary%20Internet%20Files\OLK63\PSR%20Settlement%20V.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orkgrps\FIS\FinanceOnly\Reimbursement\01-Reimbursement\05%20-%20PHH\FY12\Medicaid\Medicaid%20Cost%20Statement\As-filed%20Cost%20Statement\FY12%20PHH%20Hospital%20DMAP%20form%2042_As-filed%20Based%20on%20As-fil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Network%20Folders\Network%20-%20PH%20Medical%20Group\MedGroupFinStmt-Interacti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95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"/>
      <sheetName val="Payment Summary"/>
      <sheetName val="Medicaid RCCs"/>
      <sheetName val="IP Per Diems Calc"/>
      <sheetName val="IP Rev Code to MCR Cost Cntrs"/>
      <sheetName val="OP Rev Code to MCR Cost Cntrs"/>
      <sheetName val="Revenue Code Settlement"/>
      <sheetName val="Outlier Settlement"/>
      <sheetName val="Interim Rates"/>
      <sheetName val="S-3,1"/>
      <sheetName val="A-8-2"/>
      <sheetName val="A-8"/>
      <sheetName val="B, Pt1"/>
      <sheetName val="C, Pt1"/>
      <sheetName val="D-1,Pt2 (Hosp)"/>
      <sheetName val="D-1,Pt1 (Hosp)"/>
      <sheetName val="D-1,Pt1 (Sub1)"/>
      <sheetName val="D-1,Pt1 (Sub2)"/>
    </sheetNames>
    <sheetDataSet>
      <sheetData sheetId="0"/>
      <sheetData sheetId="1"/>
      <sheetData sheetId="2">
        <row r="11">
          <cell r="A11">
            <v>25</v>
          </cell>
        </row>
      </sheetData>
      <sheetData sheetId="3"/>
      <sheetData sheetId="4">
        <row r="1">
          <cell r="A1" t="str">
            <v>Inpatient Medicaid Revenue Code Map to Medicare Cost Report Cost Centers</v>
          </cell>
        </row>
      </sheetData>
      <sheetData sheetId="5">
        <row r="1">
          <cell r="A1" t="str">
            <v>Outpatient Medicaid Revenue Code Map to Medicare Cost Report Cost Centers</v>
          </cell>
        </row>
      </sheetData>
      <sheetData sheetId="6"/>
      <sheetData sheetId="7"/>
      <sheetData sheetId="8" refreshError="1"/>
      <sheetData sheetId="9" refreshError="1"/>
      <sheetData sheetId="10">
        <row r="4">
          <cell r="B4" t="str">
            <v>Wkst. A Line #</v>
          </cell>
          <cell r="C4" t="str">
            <v>Cost Center/Physician Identifier</v>
          </cell>
          <cell r="D4" t="str">
            <v>Total Remuneration</v>
          </cell>
          <cell r="E4" t="str">
            <v>Professional Component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</row>
        <row r="6">
          <cell r="B6">
            <v>25</v>
          </cell>
          <cell r="C6" t="str">
            <v>ROUTINE</v>
          </cell>
          <cell r="D6">
            <v>1560599</v>
          </cell>
          <cell r="E6">
            <v>1560599</v>
          </cell>
        </row>
        <row r="7">
          <cell r="B7">
            <v>31</v>
          </cell>
          <cell r="C7" t="str">
            <v>IRF</v>
          </cell>
          <cell r="D7">
            <v>109068</v>
          </cell>
          <cell r="E7">
            <v>0</v>
          </cell>
        </row>
        <row r="8">
          <cell r="B8">
            <v>37</v>
          </cell>
          <cell r="C8" t="str">
            <v>OR</v>
          </cell>
          <cell r="D8">
            <v>173450</v>
          </cell>
          <cell r="E8">
            <v>102000</v>
          </cell>
        </row>
        <row r="9">
          <cell r="B9">
            <v>41</v>
          </cell>
          <cell r="C9" t="str">
            <v>RADIOLOGY</v>
          </cell>
          <cell r="D9">
            <v>2500</v>
          </cell>
          <cell r="E9">
            <v>2500</v>
          </cell>
        </row>
        <row r="10">
          <cell r="B10">
            <v>53</v>
          </cell>
          <cell r="C10" t="str">
            <v>ELECTROCARDIOLOGY</v>
          </cell>
          <cell r="D10">
            <v>97701</v>
          </cell>
          <cell r="E10">
            <v>97701</v>
          </cell>
        </row>
        <row r="11">
          <cell r="B11">
            <v>59.08</v>
          </cell>
          <cell r="C11" t="str">
            <v>MRI</v>
          </cell>
          <cell r="D11">
            <v>109438</v>
          </cell>
          <cell r="E11">
            <v>109438</v>
          </cell>
        </row>
        <row r="12">
          <cell r="B12">
            <v>60</v>
          </cell>
          <cell r="C12" t="str">
            <v>SENIOR HEALTH</v>
          </cell>
          <cell r="D12">
            <v>1048403</v>
          </cell>
          <cell r="E12">
            <v>1048403</v>
          </cell>
        </row>
        <row r="13">
          <cell r="B13">
            <v>61</v>
          </cell>
          <cell r="C13" t="str">
            <v>ED</v>
          </cell>
          <cell r="D13">
            <v>135000</v>
          </cell>
          <cell r="E13">
            <v>0</v>
          </cell>
        </row>
        <row r="14">
          <cell r="B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</row>
        <row r="36">
          <cell r="B36" t="str">
            <v>TOTAL</v>
          </cell>
          <cell r="D36">
            <v>3236159</v>
          </cell>
          <cell r="E36">
            <v>2920641</v>
          </cell>
        </row>
      </sheetData>
      <sheetData sheetId="11" refreshError="1"/>
      <sheetData sheetId="12" refreshError="1"/>
      <sheetData sheetId="13">
        <row r="1">
          <cell r="A1" t="str">
            <v xml:space="preserve">COMPUTATION OF RATIO OF COSTS TO CHARGES 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SW (3)"/>
      <sheetName val="Notes to HSW (2)"/>
      <sheetName val="AP CODING"/>
      <sheetName val="TALLY  (2)"/>
      <sheetName val="Scope Track"/>
      <sheetName val="CALCS"/>
      <sheetName val="G702"/>
      <sheetName val="G703"/>
      <sheetName val="Detail"/>
      <sheetName val="July 10438"/>
      <sheetName val="Staff Recap July"/>
      <sheetName val="SOV Worksheet"/>
      <sheetName val="JRC Cost"/>
      <sheetName val="June 10438"/>
      <sheetName val="Staff Recap June"/>
      <sheetName val="TALLY  (3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 t="str">
            <v>AIA DOCUMENT G702</v>
          </cell>
        </row>
      </sheetData>
      <sheetData sheetId="7">
        <row r="1">
          <cell r="G1" t="str">
            <v>AIA DOCUMENT G702</v>
          </cell>
        </row>
        <row r="10">
          <cell r="V10">
            <v>2.1999999999999999E-2</v>
          </cell>
          <cell r="AI10">
            <v>5.7099999999999998E-3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KMC"/>
      <sheetName val="Whatcom"/>
      <sheetName val="UnitedGen"/>
      <sheetName val="SJMC"/>
      <sheetName val="PIMC"/>
      <sheetName val="oip"/>
      <sheetName val="oip kmc"/>
      <sheetName val="PHMG"/>
      <sheetName val="oip phmg"/>
    </sheetNames>
    <sheetDataSet>
      <sheetData sheetId="0" refreshError="1"/>
      <sheetData sheetId="1"/>
      <sheetData sheetId="2" refreshError="1"/>
      <sheetData sheetId="3">
        <row r="33">
          <cell r="B33">
            <v>2012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DATA pull"/>
      <sheetName val="DATA bg (2)"/>
      <sheetName val="2011A"/>
      <sheetName val="Clinic Summary 11"/>
      <sheetName val="LISTS"/>
      <sheetName val="GL208"/>
      <sheetName val="GL209"/>
      <sheetName val="STAT CRSWLK"/>
      <sheetName val="STAT GL ACCTS"/>
      <sheetName val="fix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</v>
          </cell>
        </row>
        <row r="2">
          <cell r="A2" t="str">
            <v>2010ACTHRSLCR</v>
          </cell>
          <cell r="B2">
            <v>100</v>
          </cell>
        </row>
        <row r="3">
          <cell r="A3" t="str">
            <v>2010ACTHRSWHAT</v>
          </cell>
          <cell r="B3">
            <v>200</v>
          </cell>
        </row>
        <row r="4">
          <cell r="A4" t="str">
            <v>2011ACTHRSSEAR</v>
          </cell>
          <cell r="B4">
            <v>300</v>
          </cell>
        </row>
        <row r="5">
          <cell r="A5" t="str">
            <v>2010ACTHRSPHOR</v>
          </cell>
          <cell r="B5">
            <v>400</v>
          </cell>
        </row>
        <row r="6">
          <cell r="A6" t="str">
            <v>2010ACTHRSPHSR</v>
          </cell>
          <cell r="B6">
            <v>500</v>
          </cell>
        </row>
        <row r="7">
          <cell r="A7" t="str">
            <v>2010ACTHRSPHL</v>
          </cell>
          <cell r="B7">
            <v>600</v>
          </cell>
        </row>
        <row r="8">
          <cell r="A8" t="str">
            <v>2010ACTHRSSYSO</v>
          </cell>
          <cell r="B8">
            <v>800</v>
          </cell>
        </row>
        <row r="9">
          <cell r="A9" t="str">
            <v>2010ACTSTATLCR</v>
          </cell>
        </row>
        <row r="10">
          <cell r="A10" t="str">
            <v>2010ACTSTATWHAT</v>
          </cell>
        </row>
        <row r="11">
          <cell r="A11" t="str">
            <v>2011ACTSTATWHAT</v>
          </cell>
        </row>
        <row r="12">
          <cell r="A12" t="str">
            <v>2011ACTSTATSEAR</v>
          </cell>
        </row>
        <row r="13">
          <cell r="A13" t="str">
            <v>2010ACTSTATPHOR</v>
          </cell>
        </row>
        <row r="14">
          <cell r="A14" t="str">
            <v>2010ACTSTATPHSR</v>
          </cell>
        </row>
        <row r="15">
          <cell r="A15" t="str">
            <v>2010ACTSTATPHL</v>
          </cell>
        </row>
        <row r="16">
          <cell r="A16" t="str">
            <v>2010ACTSTATSYSO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ceHealth Benchmarking"/>
      <sheetName val="PH OUT OF SCOPE Benchmarking"/>
      <sheetName val="Mapping"/>
      <sheetName val="Savings Summary"/>
      <sheetName val="Savings Breakdown"/>
      <sheetName val="FTEs by Dept. Series"/>
      <sheetName val="Dollars by Dept. Series"/>
      <sheetName val="FTE distribution"/>
      <sheetName val="PeaceHealth Peer Group"/>
      <sheetName val="PH OUT OF SCOPE Peer Group"/>
      <sheetName val="Overtime Analysis Dept."/>
      <sheetName val="Overtime Analysis Global"/>
      <sheetName val="Agency Analysis Global"/>
      <sheetName val="Volumes ----&gt;"/>
      <sheetName val="Volume by Month"/>
      <sheetName val="Facility Trend Data ---&gt;"/>
      <sheetName val="Facility Stats"/>
      <sheetName val="CMI"/>
      <sheetName val="G.II.1 Rev FY10&amp;11"/>
      <sheetName val="Targets ---&gt;"/>
      <sheetName val="Budget"/>
      <sheetName val="Solucient ----&gt;"/>
      <sheetName val="Payroll Data ----&gt;"/>
      <sheetName val="Productive Hours"/>
      <sheetName val="Paid Hours"/>
      <sheetName val="Regular Hours"/>
      <sheetName val="OT Hours"/>
      <sheetName val="Agency Hours"/>
      <sheetName val="Paid Dollars"/>
      <sheetName val="Agency Dollars"/>
      <sheetName val="Worked HRperUOS"/>
      <sheetName val="Lookups &amp; Named Ranges ----&gt;"/>
      <sheetName val="Benchmark lookup &amp; Named Ranges"/>
      <sheetName val="Mapping Named Ranges"/>
      <sheetName val="Lookup-departments &amp; volumes"/>
      <sheetName val="Benchmarks"/>
      <sheetName val="California Inpatient Nursing 1"/>
    </sheetNames>
    <sheetDataSet>
      <sheetData sheetId="0">
        <row r="10">
          <cell r="DB10" t="str">
            <v>25th %tile</v>
          </cell>
        </row>
        <row r="11">
          <cell r="DB11" t="str">
            <v>35th %tile</v>
          </cell>
        </row>
        <row r="12">
          <cell r="DB12" t="str">
            <v>50th %tile</v>
          </cell>
        </row>
        <row r="13">
          <cell r="DB13" t="str">
            <v>Capped Target</v>
          </cell>
        </row>
        <row r="14">
          <cell r="DB14" t="str">
            <v>FTE Reduction</v>
          </cell>
        </row>
        <row r="15">
          <cell r="DB15" t="str">
            <v>Other/Specialist</v>
          </cell>
        </row>
        <row r="16">
          <cell r="DB16" t="str">
            <v>Non-Benchmarked</v>
          </cell>
        </row>
        <row r="17">
          <cell r="DB17" t="str">
            <v>Client Target</v>
          </cell>
        </row>
        <row r="18">
          <cell r="DB18" t="str">
            <v>Current Performance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E1">
            <v>39995</v>
          </cell>
          <cell r="F1">
            <v>40026</v>
          </cell>
          <cell r="G1">
            <v>40057</v>
          </cell>
          <cell r="H1">
            <v>40087</v>
          </cell>
          <cell r="I1">
            <v>40118</v>
          </cell>
          <cell r="J1">
            <v>40148</v>
          </cell>
          <cell r="K1">
            <v>40179</v>
          </cell>
          <cell r="L1">
            <v>40210</v>
          </cell>
          <cell r="M1">
            <v>40238</v>
          </cell>
          <cell r="N1">
            <v>40269</v>
          </cell>
          <cell r="O1">
            <v>40299</v>
          </cell>
          <cell r="P1">
            <v>40330</v>
          </cell>
          <cell r="Q1">
            <v>40360</v>
          </cell>
          <cell r="R1">
            <v>40391</v>
          </cell>
          <cell r="S1">
            <v>40422</v>
          </cell>
          <cell r="T1">
            <v>40452</v>
          </cell>
          <cell r="U1">
            <v>40483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Major Teaching AdjDis gt 45k</v>
          </cell>
          <cell r="B2" t="str">
            <v>Default</v>
          </cell>
        </row>
        <row r="3">
          <cell r="A3" t="str">
            <v>Major Teaching AdjDis lt 45k</v>
          </cell>
          <cell r="B3" t="str">
            <v>Custom</v>
          </cell>
        </row>
        <row r="4">
          <cell r="A4" t="str">
            <v>MinorAndNon Teach AdjDis btw13k-18k CMI lt 115</v>
          </cell>
          <cell r="B4" t="str">
            <v>California</v>
          </cell>
        </row>
        <row r="5">
          <cell r="A5" t="str">
            <v>MinorAndNon Teach AdjDis btw13k-23k CMI btw115-130</v>
          </cell>
          <cell r="B5" t="str">
            <v>All Hospitals</v>
          </cell>
        </row>
        <row r="6">
          <cell r="A6" t="str">
            <v>MinorAndNon Teach AdjDis gtet 23k CMI btw 115-130</v>
          </cell>
        </row>
        <row r="7">
          <cell r="A7" t="str">
            <v>MinorAndNon Teach AdjDis gtet 13k CMI lt 115</v>
          </cell>
        </row>
        <row r="8">
          <cell r="A8" t="str">
            <v>MinorAndNon Teach AdjDis lt 13000 CMI btw 105-115</v>
          </cell>
        </row>
        <row r="9">
          <cell r="A9" t="str">
            <v>MinorAndNon Teach AdjDis lt 13000 CMI gtet 115</v>
          </cell>
        </row>
        <row r="10">
          <cell r="A10" t="str">
            <v>MinorAndNon Teach AdjDis lt 13000 CMI lt 105</v>
          </cell>
        </row>
        <row r="11">
          <cell r="A11" t="str">
            <v>MinorAndNon Teach AdjDisch btw 13-23k CMI gtet 130</v>
          </cell>
        </row>
        <row r="12">
          <cell r="A12" t="str">
            <v>MinorAndNon Teach AdjDisch btw 23-38k CMI gtet 130</v>
          </cell>
        </row>
        <row r="13">
          <cell r="A13" t="str">
            <v>MinorAndNon Teach AdjDisch gt 38k CMI gtet 130</v>
          </cell>
        </row>
        <row r="14">
          <cell r="A14" t="str">
            <v>Childrens Hospital</v>
          </cell>
        </row>
        <row r="15">
          <cell r="A15" t="str">
            <v>All Hospital and Facilities</v>
          </cell>
        </row>
        <row r="16">
          <cell r="A16" t="str">
            <v>Systems Only</v>
          </cell>
        </row>
      </sheetData>
      <sheetData sheetId="33">
        <row r="3">
          <cell r="A3" t="str">
            <v>Ambulatory_Care_Clinics</v>
          </cell>
        </row>
        <row r="4">
          <cell r="A4" t="str">
            <v>Cardiovascular_Services</v>
          </cell>
        </row>
        <row r="5">
          <cell r="A5" t="str">
            <v>Community_Outreach</v>
          </cell>
        </row>
        <row r="6">
          <cell r="A6" t="str">
            <v>Clinical_Resource_Management</v>
          </cell>
        </row>
        <row r="7">
          <cell r="A7" t="str">
            <v>Dialysis_Services</v>
          </cell>
        </row>
        <row r="8">
          <cell r="A8" t="str">
            <v>Educational_Services</v>
          </cell>
        </row>
        <row r="9">
          <cell r="A9" t="str">
            <v>Emergency_Services</v>
          </cell>
        </row>
        <row r="10">
          <cell r="A10" t="str">
            <v>Environmental_Services</v>
          </cell>
        </row>
        <row r="11">
          <cell r="A11" t="str">
            <v>Facility_Services</v>
          </cell>
        </row>
        <row r="12">
          <cell r="A12" t="str">
            <v>Fiscal_Services</v>
          </cell>
        </row>
        <row r="13">
          <cell r="A13" t="str">
            <v>FoodandNutrition_Services</v>
          </cell>
        </row>
        <row r="14">
          <cell r="A14" t="str">
            <v>General_Facility</v>
          </cell>
        </row>
        <row r="15">
          <cell r="A15" t="str">
            <v>HIM</v>
          </cell>
        </row>
        <row r="16">
          <cell r="A16" t="str">
            <v>Home_Care_Services</v>
          </cell>
        </row>
        <row r="17">
          <cell r="A17" t="str">
            <v>Hospital_Administration</v>
          </cell>
        </row>
        <row r="18">
          <cell r="A18" t="str">
            <v>Human_Resources</v>
          </cell>
        </row>
        <row r="19">
          <cell r="A19" t="str">
            <v>Imaging_Services</v>
          </cell>
        </row>
        <row r="20">
          <cell r="A20" t="str">
            <v>Information_Technology</v>
          </cell>
        </row>
        <row r="21">
          <cell r="A21" t="str">
            <v>Inpatient_Nursing_Services</v>
          </cell>
        </row>
        <row r="22">
          <cell r="A22" t="str">
            <v>Laboratory_Services</v>
          </cell>
        </row>
        <row r="23">
          <cell r="A23" t="str">
            <v>Materials_Management_Services</v>
          </cell>
        </row>
        <row r="24">
          <cell r="A24" t="str">
            <v>Medical_Staff_Office</v>
          </cell>
        </row>
        <row r="25">
          <cell r="A25" t="str">
            <v>Neurodiagnostic_Services</v>
          </cell>
        </row>
        <row r="26">
          <cell r="A26" t="str">
            <v>Other_Clinical_Support_Services</v>
          </cell>
        </row>
        <row r="27">
          <cell r="A27" t="str">
            <v>Other_Support_Services</v>
          </cell>
        </row>
        <row r="28">
          <cell r="A28" t="str">
            <v>Pharmacy_Services</v>
          </cell>
        </row>
        <row r="29">
          <cell r="A29" t="str">
            <v>Primary_Care_Medical_Group</v>
          </cell>
        </row>
        <row r="30">
          <cell r="A30" t="str">
            <v>PsychiatryAndPsychological_Services</v>
          </cell>
        </row>
        <row r="31">
          <cell r="A31" t="str">
            <v>Radiation_Therapy_Services</v>
          </cell>
        </row>
        <row r="32">
          <cell r="A32" t="str">
            <v>Rehabilitation_Services</v>
          </cell>
        </row>
        <row r="33">
          <cell r="A33" t="str">
            <v>Respiratory_Care_Services</v>
          </cell>
        </row>
        <row r="34">
          <cell r="A34" t="str">
            <v>Surgical_Services</v>
          </cell>
        </row>
        <row r="35">
          <cell r="A35" t="str">
            <v>Strategic_Planning_MarketingandCommunity_Relations</v>
          </cell>
        </row>
      </sheetData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  <sheetName val="Stats for DOH"/>
      <sheetName val="Statistic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FY17-ARO Apr 2017"/>
    </sheetNames>
    <sheetDataSet>
      <sheetData sheetId="0"/>
      <sheetData sheetId="1">
        <row r="10">
          <cell r="C10" t="str">
            <v>ARO Accretion</v>
          </cell>
        </row>
      </sheetData>
      <sheetData sheetId="2">
        <row r="5">
          <cell r="B5" t="str">
            <v>J</v>
          </cell>
          <cell r="K5">
            <v>1</v>
          </cell>
        </row>
        <row r="6">
          <cell r="B6" t="str">
            <v>P</v>
          </cell>
          <cell r="K6">
            <v>5</v>
          </cell>
        </row>
      </sheetData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Summary"/>
      <sheetName val="Savings Breakdown"/>
      <sheetName val="FTEs by Dept. Series"/>
      <sheetName val="Dollars by Dept. Series"/>
      <sheetName val="FTE distribution"/>
      <sheetName val="Mapping"/>
      <sheetName val="Hospital Peer Group"/>
      <sheetName val="Hospital Benchmarking"/>
      <sheetName val="Overtime Analysis Dept."/>
      <sheetName val="Overtime Analysis Global"/>
      <sheetName val="Agency Analysis Global"/>
      <sheetName val="Volumes ----&gt;"/>
      <sheetName val="Volume by Month"/>
      <sheetName val="Facility Trend Data ---&gt;"/>
      <sheetName val="Facility Stats"/>
      <sheetName val="Discharges"/>
      <sheetName val="Patient Days"/>
      <sheetName val="Targets ---&gt;"/>
      <sheetName val="Budget"/>
      <sheetName val="Solucient ----&gt;"/>
      <sheetName val="Payroll Data ----&gt;"/>
      <sheetName val="Productive Hours"/>
      <sheetName val="Paid Hours"/>
      <sheetName val="Regular Hours"/>
      <sheetName val="OT Hours"/>
      <sheetName val="Agency Hours"/>
      <sheetName val="Paid Dollars"/>
      <sheetName val="Agency Dollars"/>
      <sheetName val="Worked HRperUOS"/>
      <sheetName val="Lookups &amp; Named Ranges ----&gt;"/>
      <sheetName val="Benchmark lookup &amp; Named Ranges"/>
      <sheetName val="Mapping Named Ranges"/>
      <sheetName val="Lookup-departments &amp; volumes"/>
      <sheetName val="Benchmarks"/>
      <sheetName val="California Inpatient Nursin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Ambulatory_Care_Clinics</v>
          </cell>
        </row>
        <row r="4">
          <cell r="A4" t="str">
            <v>Cardiovascular_Services</v>
          </cell>
        </row>
        <row r="5">
          <cell r="A5" t="str">
            <v>Community_Outreach</v>
          </cell>
        </row>
        <row r="6">
          <cell r="A6" t="str">
            <v>Clinical_Resource_Management</v>
          </cell>
        </row>
        <row r="7">
          <cell r="A7" t="str">
            <v>Dialysis_Services</v>
          </cell>
        </row>
        <row r="8">
          <cell r="A8" t="str">
            <v>Educational_Services</v>
          </cell>
        </row>
        <row r="9">
          <cell r="A9" t="str">
            <v>Emergency_Services</v>
          </cell>
        </row>
        <row r="10">
          <cell r="A10" t="str">
            <v>Environmental_Services</v>
          </cell>
        </row>
        <row r="11">
          <cell r="A11" t="str">
            <v>Facility_Services</v>
          </cell>
        </row>
        <row r="12">
          <cell r="A12" t="str">
            <v>Fiscal_Services</v>
          </cell>
        </row>
        <row r="13">
          <cell r="A13" t="str">
            <v>FoodandNutrition_Services</v>
          </cell>
        </row>
        <row r="14">
          <cell r="A14" t="str">
            <v>General_Facility</v>
          </cell>
        </row>
        <row r="15">
          <cell r="A15" t="str">
            <v>HIM</v>
          </cell>
        </row>
        <row r="16">
          <cell r="A16" t="str">
            <v>Home_Care_Services</v>
          </cell>
        </row>
        <row r="17">
          <cell r="A17" t="str">
            <v>Hospital_Administration</v>
          </cell>
        </row>
        <row r="18">
          <cell r="A18" t="str">
            <v>Human_Resources</v>
          </cell>
        </row>
        <row r="19">
          <cell r="A19" t="str">
            <v>Imaging_Services</v>
          </cell>
        </row>
        <row r="20">
          <cell r="A20" t="str">
            <v>Information_Technology</v>
          </cell>
        </row>
        <row r="21">
          <cell r="A21" t="str">
            <v>Inpatient_Nursing_Services</v>
          </cell>
        </row>
        <row r="22">
          <cell r="A22" t="str">
            <v>Laboratory_Services</v>
          </cell>
        </row>
        <row r="23">
          <cell r="A23" t="str">
            <v>Materials_Management_Services</v>
          </cell>
        </row>
        <row r="24">
          <cell r="A24" t="str">
            <v>Medical_Staff_Office</v>
          </cell>
        </row>
        <row r="25">
          <cell r="A25" t="str">
            <v>Neurodiagnostic_Services</v>
          </cell>
        </row>
        <row r="26">
          <cell r="A26" t="str">
            <v>Other_Clinical_Support_Services</v>
          </cell>
        </row>
        <row r="27">
          <cell r="A27" t="str">
            <v>Other_Support_Services</v>
          </cell>
        </row>
        <row r="28">
          <cell r="A28" t="str">
            <v>Pharmacy_Services</v>
          </cell>
        </row>
        <row r="29">
          <cell r="A29" t="str">
            <v>Primary_Care_Medical_Group</v>
          </cell>
        </row>
        <row r="30">
          <cell r="A30" t="str">
            <v>PsychiatryAndPsychological_Services</v>
          </cell>
        </row>
        <row r="31">
          <cell r="A31" t="str">
            <v>Radiation_Therapy_Services</v>
          </cell>
        </row>
        <row r="32">
          <cell r="A32" t="str">
            <v>Rehabilitation_Services</v>
          </cell>
        </row>
        <row r="33">
          <cell r="A33" t="str">
            <v>Respiratory_Care_Services</v>
          </cell>
        </row>
        <row r="34">
          <cell r="A34" t="str">
            <v>Surgical_Services</v>
          </cell>
        </row>
        <row r="35">
          <cell r="A35" t="str">
            <v>Strategic_Planning_MarketingandCommunity_Relations</v>
          </cell>
        </row>
      </sheetData>
      <sheetData sheetId="32"/>
      <sheetData sheetId="33"/>
      <sheetData sheetId="3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10"/>
      <sheetName val="12610 05.10"/>
      <sheetName val="CLOSED PRJ"/>
      <sheetName val="RETIRED"/>
      <sheetName val="Reactivate - Transfer"/>
      <sheetName val="Reactivate - Transfer (2)"/>
    </sheetNames>
    <sheetDataSet>
      <sheetData sheetId="0"/>
      <sheetData sheetId="1" refreshError="1"/>
      <sheetData sheetId="2" refreshError="1"/>
      <sheetData sheetId="3"/>
      <sheetData sheetId="4">
        <row r="3">
          <cell r="J3">
            <v>14235.02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95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amples - Scenario Calcs"/>
      <sheetName val="Dept SIP Summary"/>
      <sheetName val="Initiative1"/>
      <sheetName val="Initiative2"/>
      <sheetName val="Initiative3"/>
      <sheetName val="Initiative4"/>
      <sheetName val="Initiative5"/>
      <sheetName val="Initiative6"/>
      <sheetName val="Initiative7"/>
      <sheetName val="Initiative8"/>
      <sheetName val="Initiative9"/>
      <sheetName val="Initiative10"/>
      <sheetName val="Drop-Down Lookups"/>
      <sheetName val="Avg Hourly Rate"/>
      <sheetName val="CC_Dept"/>
      <sheetName val="CC_Dept_Rates"/>
      <sheetName val="CC_Dept_Rates shows 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A5" t="str">
            <v>(Choose Initiative Type from Drop-Down)</v>
          </cell>
        </row>
        <row r="6">
          <cell r="A6" t="str">
            <v xml:space="preserve">Align staff schedules to match demand and/or change patient scheduling </v>
          </cell>
        </row>
        <row r="7">
          <cell r="A7" t="str">
            <v>Change # staff assigned per procedure, per patient or per activity by implementing new staffing matrices and guidelines</v>
          </cell>
        </row>
        <row r="8">
          <cell r="A8" t="str">
            <v>Centralize, decentralize, or consolidate functions or number of sites/locations supported</v>
          </cell>
        </row>
        <row r="9">
          <cell r="A9" t="str">
            <v>Reduce hours of operation or coverage for department or selected functions within department</v>
          </cell>
        </row>
        <row r="10">
          <cell r="A10" t="str">
            <v>Implement new or increased technology to automate or streamline a process</v>
          </cell>
        </row>
        <row r="11">
          <cell r="A11" t="str">
            <v>Eliminate (or reduce) lower priority services or work</v>
          </cell>
        </row>
        <row r="12">
          <cell r="A12" t="str">
            <v>Outsource a function, process, position and/or department</v>
          </cell>
        </row>
        <row r="13">
          <cell r="A13" t="str">
            <v>Reassign work or cross-train staff</v>
          </cell>
        </row>
        <row r="14">
          <cell r="A14" t="str">
            <v>Reduce "indirect", overhead, administrative or specialty staff</v>
          </cell>
        </row>
        <row r="15">
          <cell r="A15" t="str">
            <v>Reduce overtime utilization</v>
          </cell>
        </row>
        <row r="16">
          <cell r="A16" t="str">
            <v xml:space="preserve">Redesign work to improve productivity and reduce bottlenecks  </v>
          </cell>
        </row>
        <row r="17">
          <cell r="A17" t="str">
            <v>Other: Please specify by typing in this cell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emp Rest Net Assets Recon"/>
      <sheetName val="Nancy Fry Notes"/>
      <sheetName val="Tables"/>
    </sheetNames>
    <sheetDataSet>
      <sheetData sheetId="0" refreshError="1"/>
      <sheetData sheetId="1">
        <row r="10">
          <cell r="C10" t="str">
            <v>10-SJHF Beneficial Interest</v>
          </cell>
        </row>
        <row r="18">
          <cell r="C18">
            <v>1</v>
          </cell>
        </row>
      </sheetData>
      <sheetData sheetId="2"/>
      <sheetData sheetId="3" refreshError="1"/>
      <sheetData sheetId="4">
        <row r="5">
          <cell r="B5" t="str">
            <v>J</v>
          </cell>
          <cell r="E5" t="str">
            <v>N</v>
          </cell>
          <cell r="H5" t="str">
            <v>N</v>
          </cell>
          <cell r="K5">
            <v>1</v>
          </cell>
        </row>
        <row r="6">
          <cell r="B6" t="str">
            <v>P</v>
          </cell>
          <cell r="E6" t="str">
            <v>Y</v>
          </cell>
          <cell r="H6" t="str">
            <v>I</v>
          </cell>
          <cell r="K6">
            <v>5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NWNW Bud15detail byCommunity"/>
      <sheetName val="Stats for DOH"/>
      <sheetName val="Beds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 (1st qtr)"/>
      <sheetName val="Summary"/>
      <sheetName val="Calculator (SPECIAL)"/>
      <sheetName val="Calculator (Monthly)"/>
      <sheetName val="Calculator (Quarterly)"/>
      <sheetName val="Calculator (Annual)"/>
      <sheetName val="Percentile &amp; % by Specialty"/>
      <sheetName val="MGMA Data"/>
      <sheetName val="FTE MASTER"/>
      <sheetName val="1Q09 wRVUs"/>
      <sheetName val="Payouts"/>
      <sheetName val="wRVU Budget"/>
      <sheetName val="Physician RVUs"/>
      <sheetName val="Summary Linked Table"/>
      <sheetName val="Descriptive"/>
      <sheetName val="Gynecology Only"/>
      <sheetName val="Oncology Only"/>
      <sheetName val="Oncology Descriptive"/>
      <sheetName val="Gynecology Descriptive"/>
    </sheetNames>
    <sheetDataSet>
      <sheetData sheetId="0">
        <row r="49">
          <cell r="X49" t="str">
            <v>BAN MD,STEVEN</v>
          </cell>
        </row>
      </sheetData>
      <sheetData sheetId="1"/>
      <sheetData sheetId="2">
        <row r="154">
          <cell r="AE154" t="str">
            <v>BERRY MD,DONALD F</v>
          </cell>
          <cell r="AF154">
            <v>0</v>
          </cell>
          <cell r="AG154">
            <v>4676</v>
          </cell>
          <cell r="AH154">
            <v>5186</v>
          </cell>
          <cell r="AI154">
            <v>5927</v>
          </cell>
          <cell r="AJ154">
            <v>6730</v>
          </cell>
          <cell r="AK154">
            <v>7843</v>
          </cell>
          <cell r="AL154">
            <v>8406</v>
          </cell>
        </row>
        <row r="155">
          <cell r="AE155" t="str">
            <v>DIESTELHORST MD,JAMES B</v>
          </cell>
          <cell r="AF155">
            <v>0</v>
          </cell>
          <cell r="AG155">
            <v>4762</v>
          </cell>
          <cell r="AH155">
            <v>5332</v>
          </cell>
          <cell r="AI155">
            <v>5818</v>
          </cell>
          <cell r="AJ155">
            <v>6581</v>
          </cell>
          <cell r="AK155">
            <v>7661</v>
          </cell>
          <cell r="AL155">
            <v>8199</v>
          </cell>
        </row>
        <row r="156">
          <cell r="AE156" t="str">
            <v>MORISON MD,DAVID S</v>
          </cell>
          <cell r="AF156">
            <v>0</v>
          </cell>
          <cell r="AG156">
            <v>4642</v>
          </cell>
          <cell r="AH156">
            <v>5066</v>
          </cell>
          <cell r="AI156">
            <v>6434</v>
          </cell>
          <cell r="AJ156">
            <v>7486</v>
          </cell>
          <cell r="AK156">
            <v>8493</v>
          </cell>
          <cell r="AL156">
            <v>8980</v>
          </cell>
        </row>
        <row r="157">
          <cell r="AE157" t="str">
            <v>SELTZER MD,JANET</v>
          </cell>
          <cell r="AF157">
            <v>0</v>
          </cell>
          <cell r="AG157">
            <v>4794</v>
          </cell>
          <cell r="AH157">
            <v>5377</v>
          </cell>
          <cell r="AI157">
            <v>5844</v>
          </cell>
          <cell r="AJ157">
            <v>6625</v>
          </cell>
          <cell r="AK157">
            <v>7676</v>
          </cell>
          <cell r="AL157">
            <v>8192</v>
          </cell>
        </row>
        <row r="158">
          <cell r="AE158" t="str">
            <v>LAM MD,KELVIN N</v>
          </cell>
          <cell r="AG158">
            <v>4642</v>
          </cell>
          <cell r="AH158">
            <v>5066</v>
          </cell>
          <cell r="AI158">
            <v>6434</v>
          </cell>
          <cell r="AJ158">
            <v>7486</v>
          </cell>
          <cell r="AK158">
            <v>8493</v>
          </cell>
          <cell r="AL158">
            <v>8980</v>
          </cell>
        </row>
        <row r="159">
          <cell r="AE159" t="str">
            <v>THORSON MD,STUART H</v>
          </cell>
          <cell r="AG159">
            <v>4762</v>
          </cell>
          <cell r="AH159">
            <v>5332</v>
          </cell>
          <cell r="AI159">
            <v>5818</v>
          </cell>
          <cell r="AJ159">
            <v>6581</v>
          </cell>
          <cell r="AK159">
            <v>7661</v>
          </cell>
          <cell r="AL159">
            <v>8199</v>
          </cell>
        </row>
      </sheetData>
      <sheetData sheetId="3"/>
      <sheetData sheetId="4">
        <row r="4">
          <cell r="S4">
            <v>26572.058200000112</v>
          </cell>
        </row>
      </sheetData>
      <sheetData sheetId="5"/>
      <sheetData sheetId="6"/>
      <sheetData sheetId="7">
        <row r="2">
          <cell r="A2" t="str">
            <v>ALLERGY &amp; IMMUNOLOGY</v>
          </cell>
        </row>
      </sheetData>
      <sheetData sheetId="8"/>
      <sheetData sheetId="9"/>
      <sheetData sheetId="10"/>
      <sheetData sheetId="11">
        <row r="28">
          <cell r="A28" t="str">
            <v>ALLERGY &amp; IMMUNOLOGY</v>
          </cell>
        </row>
      </sheetData>
      <sheetData sheetId="12"/>
      <sheetData sheetId="13"/>
      <sheetData sheetId="14">
        <row r="5">
          <cell r="B5" t="str">
            <v>BAN MD,STEVEN</v>
          </cell>
        </row>
      </sheetData>
      <sheetData sheetId="15"/>
      <sheetData sheetId="16">
        <row r="6">
          <cell r="A6" t="str">
            <v>Row Labels</v>
          </cell>
        </row>
      </sheetData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1 Report"/>
    </sheetNames>
    <sheetDataSet>
      <sheetData sheetId="0">
        <row r="1">
          <cell r="A1" t="str">
            <v>MEALS SERVED</v>
          </cell>
        </row>
        <row r="2">
          <cell r="A2" t="str">
            <v xml:space="preserve">WEEK OF </v>
          </cell>
        </row>
        <row r="4">
          <cell r="A4" t="str">
            <v>DIETARY MEALS</v>
          </cell>
          <cell r="D4" t="str">
            <v>/ 3.50</v>
          </cell>
          <cell r="E4" t="str">
            <v>=</v>
          </cell>
          <cell r="F4">
            <v>0</v>
          </cell>
        </row>
        <row r="5">
          <cell r="A5" t="str">
            <v>DOCTOR MEALS</v>
          </cell>
          <cell r="D5" t="str">
            <v>/ 3.50</v>
          </cell>
          <cell r="E5" t="str">
            <v>=</v>
          </cell>
          <cell r="F5">
            <v>0</v>
          </cell>
        </row>
        <row r="6">
          <cell r="A6" t="str">
            <v>DEPT. CHARGES</v>
          </cell>
          <cell r="D6" t="str">
            <v>/ 3.50</v>
          </cell>
          <cell r="E6" t="str">
            <v>=</v>
          </cell>
          <cell r="F6">
            <v>0</v>
          </cell>
        </row>
        <row r="7">
          <cell r="A7" t="str">
            <v>VOLUNTEER</v>
          </cell>
          <cell r="D7" t="str">
            <v>/ 3.50</v>
          </cell>
          <cell r="E7" t="str">
            <v>=</v>
          </cell>
          <cell r="F7">
            <v>0</v>
          </cell>
        </row>
        <row r="8">
          <cell r="A8" t="str">
            <v>VENDING</v>
          </cell>
          <cell r="D8" t="str">
            <v>/ 3.50</v>
          </cell>
          <cell r="E8" t="str">
            <v>=</v>
          </cell>
          <cell r="F8">
            <v>0</v>
          </cell>
        </row>
        <row r="9">
          <cell r="A9" t="str">
            <v>CATERING</v>
          </cell>
          <cell r="D9" t="str">
            <v>/ 3.50</v>
          </cell>
          <cell r="E9" t="str">
            <v>=</v>
          </cell>
          <cell r="F9">
            <v>0</v>
          </cell>
        </row>
        <row r="10">
          <cell r="A10" t="str">
            <v>CAFETERIA CASH</v>
          </cell>
          <cell r="D10" t="str">
            <v>/ 3.50</v>
          </cell>
          <cell r="E10" t="str">
            <v>=</v>
          </cell>
          <cell r="F10">
            <v>0</v>
          </cell>
        </row>
        <row r="11">
          <cell r="A11" t="str">
            <v>TECH TIME</v>
          </cell>
          <cell r="D11" t="str">
            <v>/ 3.50</v>
          </cell>
          <cell r="E11" t="str">
            <v>=</v>
          </cell>
          <cell r="F11">
            <v>0</v>
          </cell>
        </row>
        <row r="13">
          <cell r="A13" t="str">
            <v>TOTAL</v>
          </cell>
          <cell r="B13">
            <v>0</v>
          </cell>
          <cell r="F13">
            <v>0</v>
          </cell>
        </row>
        <row r="15">
          <cell r="A15" t="str">
            <v>PATIENT MEALS</v>
          </cell>
          <cell r="D15" t="str">
            <v>*2.80</v>
          </cell>
          <cell r="E15" t="str">
            <v>=</v>
          </cell>
          <cell r="F15">
            <v>0</v>
          </cell>
        </row>
        <row r="16">
          <cell r="D16" t="str">
            <v>*2.80</v>
          </cell>
          <cell r="F16">
            <v>0</v>
          </cell>
        </row>
        <row r="17">
          <cell r="A17" t="str">
            <v xml:space="preserve">                                                                                                                                                                     </v>
          </cell>
          <cell r="F17">
            <v>0</v>
          </cell>
        </row>
        <row r="19">
          <cell r="A19" t="str">
            <v>TOTAL FOOD COST/WEEK</v>
          </cell>
          <cell r="C19" t="str">
            <v>TOTAL MEALS</v>
          </cell>
          <cell r="F19" t="str">
            <v>TOTAL FOOD COST/MEAL</v>
          </cell>
        </row>
        <row r="20">
          <cell r="C20">
            <v>0</v>
          </cell>
          <cell r="F20" t="e">
            <v>#DIV/0!</v>
          </cell>
        </row>
        <row r="23">
          <cell r="A23" t="str">
            <v xml:space="preserve"> </v>
          </cell>
          <cell r="C23" t="str">
            <v>WEEKLY PRODUCTIVITY MONITOR</v>
          </cell>
        </row>
        <row r="24">
          <cell r="A24" t="str">
            <v>DIETARY/CAFETERIA</v>
          </cell>
          <cell r="C24" t="str">
            <v>MEALS</v>
          </cell>
        </row>
        <row r="25">
          <cell r="A25" t="str">
            <v xml:space="preserve">  DEPARTMENT</v>
          </cell>
          <cell r="C25" t="str">
            <v>UNITS OF MEASURE</v>
          </cell>
          <cell r="G25" t="str">
            <v>2/1/98</v>
          </cell>
        </row>
        <row r="26">
          <cell r="A26">
            <v>0</v>
          </cell>
          <cell r="D26">
            <v>1100</v>
          </cell>
          <cell r="G26" t="e">
            <v>#DIV/0!</v>
          </cell>
        </row>
        <row r="27">
          <cell r="A27" t="str">
            <v>NO OF UNITS OF MEASURE</v>
          </cell>
          <cell r="D27" t="str">
            <v>HOURS WORKED</v>
          </cell>
          <cell r="G27" t="str">
            <v>ACTUAL HOURS</v>
          </cell>
        </row>
        <row r="28">
          <cell r="G28" t="str">
            <v>PER UNIT OF MEAS.</v>
          </cell>
        </row>
        <row r="30">
          <cell r="A30">
            <v>0.22420000000000001</v>
          </cell>
          <cell r="B30" t="str">
            <v xml:space="preserve"> </v>
          </cell>
          <cell r="D30" t="str">
            <v>100%</v>
          </cell>
          <cell r="G30" t="e">
            <v>#DIV/0!</v>
          </cell>
        </row>
        <row r="31">
          <cell r="A31" t="str">
            <v>BUDGETED HOURS PER UNIT</v>
          </cell>
          <cell r="D31" t="str">
            <v>BUDGETED PROD.</v>
          </cell>
          <cell r="G31" t="str">
            <v>ACTUAL PROD.</v>
          </cell>
        </row>
        <row r="34">
          <cell r="A34" t="str">
            <v>EXPLANATION IF BELOW 100%: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Pmt Ltr"/>
      <sheetName val="Over Pmt Ltr"/>
      <sheetName val="Rate Chg Request"/>
      <sheetName val="Database_AP_AR"/>
      <sheetName val="Provider Tax Actg"/>
      <sheetName val="Non-Provider Tax Actg"/>
      <sheetName val="Provider Tax"/>
      <sheetName val="Settlement Summary"/>
      <sheetName val="Payment Detail"/>
      <sheetName val="Medicaid RCCs"/>
      <sheetName val="IP Per Diems"/>
      <sheetName val="Revenue Code Map to MCR Line No"/>
      <sheetName val="Settlement Detail"/>
      <sheetName val="Outlier Detail"/>
      <sheetName val="Interim Rates"/>
      <sheetName val="Historical Rates"/>
      <sheetName val="S-3,1"/>
      <sheetName val="A-8"/>
      <sheetName val="A-8-2"/>
      <sheetName val="B, Pt1"/>
      <sheetName val="C, Pt1"/>
      <sheetName val="D-1,Pt2 (Hosp)"/>
      <sheetName val="D-1,Pt1 (Hosp)"/>
      <sheetName val="D-1,Pt1 (Sub1)"/>
      <sheetName val="D-1,Pt1 (Sub2)"/>
      <sheetName val="Bal Due Provider Ltr"/>
      <sheetName val="Bal Due DMAP Ltr"/>
      <sheetName val="IP Rev Code to MCR Cost Cntrs"/>
      <sheetName val="OP Rev Code to MCR Cost Cntr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0110.0000"/>
      <sheetName val="10110.0006"/>
      <sheetName val="10110.0007"/>
      <sheetName val="10110.0009"/>
      <sheetName val="10120.0001"/>
      <sheetName val="10140.0000"/>
      <sheetName val="10170.0000"/>
      <sheetName val="11150.0000"/>
      <sheetName val="11150.0001"/>
      <sheetName val="11159.000X"/>
      <sheetName val="Interest"/>
      <sheetName val="10300.0000"/>
      <sheetName val="Sheet5"/>
      <sheetName val="10300.0003 "/>
      <sheetName val="Antrim-Phamis"/>
      <sheetName val="552"/>
      <sheetName val="10300.0015"/>
      <sheetName val="10301.0000 "/>
      <sheetName val="10301.0015"/>
      <sheetName val="10305.0000"/>
      <sheetName val="10305.0015"/>
      <sheetName val="10306.0000"/>
      <sheetName val="10320.0001"/>
      <sheetName val="10320.0003"/>
      <sheetName val="10320.0005"/>
      <sheetName val="10590.0000"/>
      <sheetName val="QB to GL"/>
      <sheetName val="10600.0000"/>
      <sheetName val="10630.000 &amp; 10631.0000"/>
      <sheetName val="10670.0000"/>
      <sheetName val="Budget est."/>
      <sheetName val="10670.0004"/>
      <sheetName val="10670.0005"/>
      <sheetName val="10670.0013"/>
      <sheetName val="10670.0014"/>
      <sheetName val="10670.0053"/>
      <sheetName val="10670.0065"/>
      <sheetName val="10670.0066"/>
      <sheetName val="10670.0099"/>
      <sheetName val="10680.0009"/>
      <sheetName val="10680.0028"/>
      <sheetName val="10699.0099"/>
      <sheetName val="10800.XXXX"/>
      <sheetName val="10900.0000"/>
      <sheetName val="10900.0001"/>
      <sheetName val="10900.0002"/>
      <sheetName val="10900.0003"/>
      <sheetName val="11810.0000"/>
      <sheetName val="Goodwill"/>
      <sheetName val="Beneficial Interest"/>
      <sheetName val="20210.0000"/>
      <sheetName val="20220.0000"/>
      <sheetName val="20220.0001"/>
      <sheetName val="20220.0002"/>
      <sheetName val="20220.0010"/>
      <sheetName val="20220.0019"/>
      <sheetName val="20310.0000"/>
      <sheetName val="20310.0001"/>
      <sheetName val="20310.0005"/>
      <sheetName val="20330.0000"/>
      <sheetName val="20340.0000"/>
      <sheetName val="20350.0000"/>
      <sheetName val="20380.0001"/>
      <sheetName val="20380.0004"/>
      <sheetName val="20380.0024"/>
      <sheetName val="20380.0028"/>
      <sheetName val="20380.0041"/>
      <sheetName val="20410.0000"/>
      <sheetName val="20410.0010"/>
      <sheetName val="21100.0001"/>
      <sheetName val="21100.0002"/>
      <sheetName val="21100.0003"/>
      <sheetName val="22300.0000 &amp; 20410.0000"/>
      <sheetName val="22500.0002"/>
      <sheetName val="22600.0012(new)"/>
      <sheetName val="22600.0012"/>
      <sheetName val="26710.0000"/>
      <sheetName val="Fund Balance FY03"/>
      <sheetName val="Fund Balance FY04"/>
      <sheetName val="26712.0000"/>
      <sheetName val="26714.0000"/>
      <sheetName val="26729.0000"/>
      <sheetName val="26735.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</sheetNames>
    <sheetDataSet>
      <sheetData sheetId="0" refreshError="1"/>
      <sheetData sheetId="1" refreshError="1"/>
      <sheetData sheetId="2">
        <row r="11">
          <cell r="B11">
            <v>1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4</v>
          </cell>
        </row>
        <row r="15">
          <cell r="B15">
            <v>5</v>
          </cell>
        </row>
        <row r="16">
          <cell r="B16">
            <v>6</v>
          </cell>
        </row>
        <row r="17">
          <cell r="B17">
            <v>7</v>
          </cell>
        </row>
        <row r="18">
          <cell r="B18">
            <v>8</v>
          </cell>
        </row>
        <row r="19">
          <cell r="B19">
            <v>9</v>
          </cell>
        </row>
        <row r="20">
          <cell r="B20">
            <v>10</v>
          </cell>
        </row>
        <row r="21">
          <cell r="B21">
            <v>11</v>
          </cell>
        </row>
        <row r="22">
          <cell r="B2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Prior"/>
      <sheetName val="EPSi"/>
      <sheetName val="FY07 mo totals"/>
      <sheetName val="BudCompare"/>
      <sheetName val="FY07 Bud"/>
      <sheetName val="LOS"/>
      <sheetName val="OP"/>
      <sheetName val="Licensed"/>
      <sheetName val="MedSurg Graph"/>
      <sheetName val="Instruc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Detail-Curr Yr"/>
      <sheetName val="Detail-Prior Yr"/>
      <sheetName val="Jun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Report"/>
      <sheetName val="Charts"/>
      <sheetName val="Capital"/>
      <sheetName val="SPMRatings"/>
      <sheetName val="Instructions"/>
      <sheetName val="User"/>
      <sheetName val="Ratios"/>
      <sheetName val="CaseMix"/>
      <sheetName val="KMC"/>
      <sheetName val="Orientation"/>
      <sheetName val="RptClose"/>
      <sheetName val="Hidden"/>
      <sheetName val="Whatcom"/>
      <sheetName val="UnitedGen"/>
      <sheetName val="SJMC"/>
      <sheetName val="PIMC"/>
      <sheetName val="PHMG"/>
      <sheetName val="oip phmg"/>
      <sheetName val="oip"/>
      <sheetName val="oip kmc"/>
      <sheetName val="Settings"/>
      <sheetName val="Delivery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>
        <row r="36">
          <cell r="G36">
            <v>2012</v>
          </cell>
        </row>
      </sheetData>
      <sheetData sheetId="11"/>
      <sheetData sheetId="12" refreshError="1"/>
      <sheetData sheetId="13"/>
      <sheetData sheetId="14">
        <row r="36">
          <cell r="G36">
            <v>2012</v>
          </cell>
        </row>
      </sheetData>
      <sheetData sheetId="15">
        <row r="36">
          <cell r="G36">
            <v>2012</v>
          </cell>
        </row>
      </sheetData>
      <sheetData sheetId="16">
        <row r="36">
          <cell r="G36">
            <v>2012</v>
          </cell>
        </row>
      </sheetData>
      <sheetData sheetId="17">
        <row r="36">
          <cell r="G36">
            <v>2012</v>
          </cell>
        </row>
      </sheetData>
      <sheetData sheetId="18">
        <row r="36">
          <cell r="G36">
            <v>2012</v>
          </cell>
        </row>
      </sheetData>
      <sheetData sheetId="19">
        <row r="36">
          <cell r="G36">
            <v>2012</v>
          </cell>
        </row>
      </sheetData>
      <sheetData sheetId="20">
        <row r="36">
          <cell r="G36">
            <v>2012</v>
          </cell>
        </row>
      </sheetData>
      <sheetData sheetId="21">
        <row r="36">
          <cell r="G36">
            <v>2012</v>
          </cell>
        </row>
      </sheetData>
      <sheetData sheetId="22">
        <row r="31">
          <cell r="C31" t="str">
            <v>Scenario=0</v>
          </cell>
        </row>
      </sheetData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Targets"/>
      <sheetName val="In Scope Dept Categories"/>
      <sheetName val="All Missing Stats Table 6-7-11"/>
      <sheetName val="Table Emailed to Carolyn"/>
      <sheetName val="Sheet1"/>
    </sheetNames>
    <sheetDataSet>
      <sheetData sheetId="0"/>
      <sheetData sheetId="1"/>
      <sheetData sheetId="2">
        <row r="14">
          <cell r="K14" t="str">
            <v>Under Investigation</v>
          </cell>
        </row>
        <row r="15">
          <cell r="K15" t="str">
            <v>Waiting for Stat from Finance</v>
          </cell>
        </row>
        <row r="16">
          <cell r="K16" t="str">
            <v>Waiting for Stat from Dept.</v>
          </cell>
        </row>
        <row r="17">
          <cell r="K17" t="str">
            <v>Resolved - Omit from Tracking</v>
          </cell>
        </row>
        <row r="18">
          <cell r="K18" t="str">
            <v>Resolved - Stats Received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3rd Party Rollforward"/>
      <sheetName val="Bad Debt"/>
      <sheetName val="B-1"/>
      <sheetName val="DME"/>
      <sheetName val="2013 DSH SSI"/>
      <sheetName val="2011 MAC adj "/>
      <sheetName val="2013 as filed CR"/>
      <sheetName val="FYE 20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P32">
            <v>-466718</v>
          </cell>
        </row>
        <row r="33">
          <cell r="P33">
            <v>-3625733</v>
          </cell>
        </row>
        <row r="37">
          <cell r="P37">
            <v>0</v>
          </cell>
        </row>
        <row r="38">
          <cell r="P38">
            <v>372358</v>
          </cell>
        </row>
        <row r="39">
          <cell r="P39">
            <v>-3047386</v>
          </cell>
        </row>
        <row r="41">
          <cell r="P41">
            <v>0</v>
          </cell>
        </row>
        <row r="42">
          <cell r="P42">
            <v>-9840413</v>
          </cell>
        </row>
        <row r="94">
          <cell r="O94">
            <v>-466718</v>
          </cell>
        </row>
        <row r="95">
          <cell r="O95">
            <v>-3625733</v>
          </cell>
        </row>
      </sheetData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>
        <row r="31">
          <cell r="C31" t="str">
            <v>DEPT.Network='NW'</v>
          </cell>
        </row>
      </sheetData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 (2)"/>
      <sheetName val="Chart11"/>
      <sheetName val="1998"/>
      <sheetName val="Chart 11-29"/>
      <sheetName val="Chart1"/>
      <sheetName val="CHTDATA"/>
      <sheetName val="marketshare"/>
      <sheetName val="Chart4"/>
      <sheetName val="chtdata1"/>
      <sheetName val="Chart5"/>
      <sheetName val="Chart6"/>
      <sheetName val="bedsummary"/>
      <sheetName val="BED FORECAST"/>
      <sheetName val="Patient Day Summary"/>
      <sheetName val="chdata2"/>
      <sheetName val="bedneedCH"/>
      <sheetName val="servlinepieCH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B4">
            <v>1997</v>
          </cell>
          <cell r="C4">
            <v>2000</v>
          </cell>
          <cell r="D4">
            <v>2005</v>
          </cell>
          <cell r="E4">
            <v>2010</v>
          </cell>
          <cell r="F4">
            <v>2015</v>
          </cell>
          <cell r="G4">
            <v>2020</v>
          </cell>
        </row>
        <row r="5">
          <cell r="A5" t="str">
            <v>Population</v>
          </cell>
          <cell r="B5">
            <v>200.65535566594176</v>
          </cell>
          <cell r="C5">
            <v>222.45622988085719</v>
          </cell>
          <cell r="D5">
            <v>237.08766659380998</v>
          </cell>
          <cell r="E5">
            <v>255.4443450641169</v>
          </cell>
          <cell r="F5">
            <v>277.794601086032</v>
          </cell>
          <cell r="G5">
            <v>302.83498826292913</v>
          </cell>
        </row>
        <row r="6">
          <cell r="A6" t="str">
            <v>Low</v>
          </cell>
          <cell r="B6">
            <v>200.65535566594176</v>
          </cell>
          <cell r="C6">
            <v>219.67344071824698</v>
          </cell>
          <cell r="D6">
            <v>220.16197415955403</v>
          </cell>
          <cell r="E6">
            <v>237.8327839191991</v>
          </cell>
          <cell r="F6">
            <v>244.01524635417331</v>
          </cell>
          <cell r="G6">
            <v>263.59181467686312</v>
          </cell>
        </row>
        <row r="7">
          <cell r="A7" t="str">
            <v>Medium</v>
          </cell>
          <cell r="B7">
            <v>201.09997251933098</v>
          </cell>
          <cell r="C7">
            <v>228.39096373753495</v>
          </cell>
          <cell r="D7">
            <v>252.21685389124499</v>
          </cell>
          <cell r="E7">
            <v>299.30243453011684</v>
          </cell>
          <cell r="F7">
            <v>334.11306330732236</v>
          </cell>
          <cell r="G7">
            <v>383.88441664955826</v>
          </cell>
        </row>
        <row r="8">
          <cell r="A8" t="str">
            <v>High</v>
          </cell>
          <cell r="B8">
            <v>200.65535566594176</v>
          </cell>
          <cell r="C8">
            <v>235.35122921775056</v>
          </cell>
          <cell r="D8">
            <v>264.82498315621007</v>
          </cell>
          <cell r="E8">
            <v>353.66207992312201</v>
          </cell>
          <cell r="F8">
            <v>454.78462967238028</v>
          </cell>
          <cell r="G8">
            <v>503.03780244999803</v>
          </cell>
        </row>
        <row r="9">
          <cell r="A9" t="str">
            <v>KPMG</v>
          </cell>
          <cell r="E9">
            <v>242</v>
          </cell>
        </row>
        <row r="10">
          <cell r="A10" t="str">
            <v>KPMG</v>
          </cell>
          <cell r="E10">
            <v>215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Noticed"/>
      <sheetName val="Covenant_Benchmarking"/>
      <sheetName val="Gap Summary"/>
      <sheetName val="Gap Summary Series Pivot"/>
      <sheetName val="HistoricalTrendAnalysis(Hours)"/>
      <sheetName val="OR Cases"/>
      <sheetName val="HUCS"/>
      <sheetName val="2008 Census"/>
      <sheetName val="2009 Census"/>
      <sheetName val="COV_HoursByPPE"/>
      <sheetName val="COV_VolumeByPPE"/>
      <sheetName val="Adj Disch"/>
      <sheetName val="HistoricalTrendAnalysis(FTEs)"/>
      <sheetName val="Productivity - All Dpts"/>
      <sheetName val="COV_AOILaborProductivityRatios"/>
      <sheetName val="COV_AOIStaffingConfiguration"/>
      <sheetName val="Covenant_Data"/>
      <sheetName val="Covenant_Data_Pivot"/>
      <sheetName val="Dept&amp;Cost_Ctr_Data_FY08"/>
      <sheetName val="Dept&amp;Cost_Ctr_Data_FY09"/>
      <sheetName val="Covenant_Mapping"/>
      <sheetName val="CovSolucientData"/>
      <sheetName val="Dept List"/>
      <sheetName val="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ver Sheet"/>
      <sheetName val="PT A"/>
      <sheetName val="PT B"/>
      <sheetName val="IP Pt B"/>
      <sheetName val="OPPS "/>
      <sheetName val="ASC"/>
      <sheetName val="RAD"/>
      <sheetName val="O Diag"/>
      <sheetName val="Cap L"/>
      <sheetName val="Ambulance - new"/>
      <sheetName val="sub I 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"/>
      <sheetName val="Payment Summary"/>
      <sheetName val="Medicaid RCCs"/>
      <sheetName val="IP Per Diems Calc"/>
      <sheetName val="IP Rev Code to MCR Cost Cntrs"/>
      <sheetName val="OP Rev Code to MCR Cost Cntrs"/>
      <sheetName val="Revenue Code Settlement"/>
      <sheetName val="OP CL Code Settlement"/>
      <sheetName val="Outlier Settlement"/>
      <sheetName val="Interim Rates"/>
      <sheetName val="S-3,1"/>
      <sheetName val="A-8-2"/>
      <sheetName val="A-8"/>
      <sheetName val="B, Pt1"/>
      <sheetName val="C, Pt1"/>
      <sheetName val="D-1,Pt2 (Hosp)"/>
      <sheetName val="D-1,Pt1 (Hosp)"/>
      <sheetName val="D-1,Pt1 (Sub1)"/>
      <sheetName val="D-1,Pt1 (Sub2)"/>
    </sheetNames>
    <sheetDataSet>
      <sheetData sheetId="0"/>
      <sheetData sheetId="1"/>
      <sheetData sheetId="2">
        <row r="11">
          <cell r="A11">
            <v>30</v>
          </cell>
          <cell r="B11" t="str">
            <v>ADULTS &amp; PEDIATRICS</v>
          </cell>
          <cell r="C11">
            <v>11116588</v>
          </cell>
          <cell r="D11">
            <v>1060159</v>
          </cell>
          <cell r="E11">
            <v>0</v>
          </cell>
          <cell r="F11">
            <v>51811.807785228972</v>
          </cell>
          <cell r="G11">
            <v>12228558.80778523</v>
          </cell>
          <cell r="H11">
            <v>9951877</v>
          </cell>
          <cell r="I11">
            <v>717772</v>
          </cell>
          <cell r="J11">
            <v>10669649</v>
          </cell>
          <cell r="K11">
            <v>1.146107</v>
          </cell>
        </row>
        <row r="12">
          <cell r="A12">
            <v>43</v>
          </cell>
          <cell r="B12" t="str">
            <v>NURSERY</v>
          </cell>
          <cell r="C12">
            <v>244306</v>
          </cell>
          <cell r="D12">
            <v>0</v>
          </cell>
          <cell r="E12">
            <v>0</v>
          </cell>
          <cell r="F12">
            <v>0</v>
          </cell>
          <cell r="G12">
            <v>244306</v>
          </cell>
          <cell r="H12">
            <v>170025</v>
          </cell>
          <cell r="I12">
            <v>0</v>
          </cell>
          <cell r="J12">
            <v>170025</v>
          </cell>
          <cell r="K12">
            <v>1.4368829999999999</v>
          </cell>
        </row>
        <row r="13">
          <cell r="A13">
            <v>50</v>
          </cell>
          <cell r="B13" t="str">
            <v>OPERATING ROOM</v>
          </cell>
          <cell r="C13">
            <v>4296394</v>
          </cell>
          <cell r="D13">
            <v>0</v>
          </cell>
          <cell r="E13">
            <v>777887</v>
          </cell>
          <cell r="F13">
            <v>149338.21407150244</v>
          </cell>
          <cell r="G13">
            <v>5223619.2140715029</v>
          </cell>
          <cell r="H13">
            <v>9846125</v>
          </cell>
          <cell r="I13">
            <v>2068848.65</v>
          </cell>
          <cell r="J13">
            <v>11914973.65</v>
          </cell>
          <cell r="K13">
            <v>0.43840800000000002</v>
          </cell>
        </row>
        <row r="14">
          <cell r="A14">
            <v>51</v>
          </cell>
          <cell r="B14" t="str">
            <v>RECOVERY ROOM</v>
          </cell>
          <cell r="C14">
            <v>1445703</v>
          </cell>
          <cell r="D14">
            <v>0</v>
          </cell>
          <cell r="E14">
            <v>0</v>
          </cell>
          <cell r="F14">
            <v>0</v>
          </cell>
          <cell r="G14">
            <v>1445703</v>
          </cell>
          <cell r="H14">
            <v>1323208</v>
          </cell>
          <cell r="I14">
            <v>0</v>
          </cell>
          <cell r="J14">
            <v>1323208</v>
          </cell>
          <cell r="K14">
            <v>1.0925739999999999</v>
          </cell>
        </row>
        <row r="15">
          <cell r="A15">
            <v>52</v>
          </cell>
          <cell r="B15" t="str">
            <v>DELIVERY ROOM &amp; LABOR ROOM</v>
          </cell>
          <cell r="C15">
            <v>560158</v>
          </cell>
          <cell r="D15">
            <v>0</v>
          </cell>
          <cell r="E15">
            <v>0</v>
          </cell>
          <cell r="F15">
            <v>0</v>
          </cell>
          <cell r="G15">
            <v>560158</v>
          </cell>
          <cell r="H15">
            <v>383863</v>
          </cell>
          <cell r="I15">
            <v>0</v>
          </cell>
          <cell r="J15">
            <v>383863</v>
          </cell>
          <cell r="K15">
            <v>1.459265</v>
          </cell>
        </row>
        <row r="16">
          <cell r="A16">
            <v>54</v>
          </cell>
          <cell r="B16" t="str">
            <v>RADIOLOGY-DIAGNOSTIC</v>
          </cell>
          <cell r="C16">
            <v>2290751</v>
          </cell>
          <cell r="D16">
            <v>0</v>
          </cell>
          <cell r="E16">
            <v>0</v>
          </cell>
          <cell r="F16">
            <v>0</v>
          </cell>
          <cell r="G16">
            <v>2290751</v>
          </cell>
          <cell r="H16">
            <v>3771330</v>
          </cell>
          <cell r="I16">
            <v>0</v>
          </cell>
          <cell r="J16">
            <v>3771330</v>
          </cell>
          <cell r="K16">
            <v>0.60741199999999995</v>
          </cell>
        </row>
        <row r="17">
          <cell r="A17">
            <v>56</v>
          </cell>
          <cell r="B17" t="str">
            <v>RADIOISOTOPE</v>
          </cell>
          <cell r="C17">
            <v>494538</v>
          </cell>
          <cell r="D17">
            <v>0</v>
          </cell>
          <cell r="E17">
            <v>0</v>
          </cell>
          <cell r="F17">
            <v>0</v>
          </cell>
          <cell r="G17">
            <v>494538</v>
          </cell>
          <cell r="H17">
            <v>1608038</v>
          </cell>
          <cell r="I17">
            <v>0</v>
          </cell>
          <cell r="J17">
            <v>1608038</v>
          </cell>
          <cell r="K17">
            <v>0.30754100000000001</v>
          </cell>
        </row>
        <row r="18">
          <cell r="A18">
            <v>57</v>
          </cell>
          <cell r="B18" t="str">
            <v>CT SCAN</v>
          </cell>
          <cell r="C18">
            <v>1191398</v>
          </cell>
          <cell r="D18">
            <v>0</v>
          </cell>
          <cell r="E18">
            <v>0</v>
          </cell>
          <cell r="F18">
            <v>0</v>
          </cell>
          <cell r="G18">
            <v>1191398</v>
          </cell>
          <cell r="H18">
            <v>6542633</v>
          </cell>
          <cell r="I18">
            <v>0</v>
          </cell>
          <cell r="J18">
            <v>6542633</v>
          </cell>
          <cell r="K18">
            <v>0.18209800000000001</v>
          </cell>
        </row>
        <row r="19">
          <cell r="A19">
            <v>58</v>
          </cell>
          <cell r="B19" t="str">
            <v>MAGNETIC RESONANCE IMAGING (MRI)</v>
          </cell>
          <cell r="C19">
            <v>669263</v>
          </cell>
          <cell r="D19">
            <v>0</v>
          </cell>
          <cell r="E19">
            <v>0</v>
          </cell>
          <cell r="F19">
            <v>0</v>
          </cell>
          <cell r="G19">
            <v>669263</v>
          </cell>
          <cell r="H19">
            <v>3415258</v>
          </cell>
          <cell r="I19">
            <v>0</v>
          </cell>
          <cell r="J19">
            <v>3415258</v>
          </cell>
          <cell r="K19">
            <v>0.195963</v>
          </cell>
        </row>
        <row r="20">
          <cell r="A20">
            <v>60</v>
          </cell>
          <cell r="B20" t="str">
            <v>LABORATORY</v>
          </cell>
          <cell r="C20">
            <v>2009428</v>
          </cell>
          <cell r="D20">
            <v>0</v>
          </cell>
          <cell r="E20">
            <v>0</v>
          </cell>
          <cell r="F20">
            <v>0</v>
          </cell>
          <cell r="G20">
            <v>2009428</v>
          </cell>
          <cell r="H20">
            <v>4169937</v>
          </cell>
          <cell r="I20">
            <v>0</v>
          </cell>
          <cell r="J20">
            <v>4169937</v>
          </cell>
          <cell r="K20">
            <v>0.48188399999999998</v>
          </cell>
        </row>
        <row r="21">
          <cell r="A21">
            <v>62</v>
          </cell>
          <cell r="B21" t="str">
            <v>WHOLE BLOOD &amp; PACKED RED BLOOD CELLS</v>
          </cell>
          <cell r="C21">
            <v>214006</v>
          </cell>
          <cell r="D21">
            <v>0</v>
          </cell>
          <cell r="E21">
            <v>0</v>
          </cell>
          <cell r="F21">
            <v>0</v>
          </cell>
          <cell r="G21">
            <v>214006</v>
          </cell>
          <cell r="H21">
            <v>243579</v>
          </cell>
          <cell r="I21">
            <v>0</v>
          </cell>
          <cell r="J21">
            <v>243579</v>
          </cell>
          <cell r="K21">
            <v>0.87858999999999998</v>
          </cell>
        </row>
        <row r="22">
          <cell r="A22">
            <v>65</v>
          </cell>
          <cell r="B22" t="str">
            <v>RESPIRATORY THERAPY</v>
          </cell>
          <cell r="C22">
            <v>1399503</v>
          </cell>
          <cell r="D22">
            <v>0</v>
          </cell>
          <cell r="E22">
            <v>0</v>
          </cell>
          <cell r="F22">
            <v>0</v>
          </cell>
          <cell r="G22">
            <v>1399503</v>
          </cell>
          <cell r="H22">
            <v>2274431</v>
          </cell>
          <cell r="I22">
            <v>0</v>
          </cell>
          <cell r="J22">
            <v>2274431</v>
          </cell>
          <cell r="K22">
            <v>0.61531999999999998</v>
          </cell>
        </row>
        <row r="23">
          <cell r="A23">
            <v>66</v>
          </cell>
          <cell r="B23" t="str">
            <v>PHYSICAL THERAPY</v>
          </cell>
          <cell r="C23">
            <v>2804970</v>
          </cell>
          <cell r="D23">
            <v>0</v>
          </cell>
          <cell r="E23">
            <v>0</v>
          </cell>
          <cell r="F23">
            <v>0</v>
          </cell>
          <cell r="G23">
            <v>2804970</v>
          </cell>
          <cell r="H23">
            <v>3142011</v>
          </cell>
          <cell r="I23">
            <v>0</v>
          </cell>
          <cell r="J23">
            <v>3142011</v>
          </cell>
          <cell r="K23">
            <v>0.89273100000000005</v>
          </cell>
        </row>
        <row r="24">
          <cell r="A24">
            <v>71</v>
          </cell>
          <cell r="B24" t="str">
            <v>MEDICAL SUPPLIES CHARGED TO PATIENTS</v>
          </cell>
          <cell r="C24">
            <v>361841</v>
          </cell>
          <cell r="D24">
            <v>0</v>
          </cell>
          <cell r="E24">
            <v>0</v>
          </cell>
          <cell r="F24">
            <v>0</v>
          </cell>
          <cell r="G24">
            <v>361841</v>
          </cell>
          <cell r="H24">
            <v>955357</v>
          </cell>
          <cell r="I24">
            <v>0</v>
          </cell>
          <cell r="J24">
            <v>955357</v>
          </cell>
          <cell r="K24">
            <v>0.37874999999999998</v>
          </cell>
        </row>
        <row r="25">
          <cell r="A25">
            <v>72</v>
          </cell>
          <cell r="B25" t="str">
            <v>IMPL. DEV. CHARGED TO PATIENTS</v>
          </cell>
          <cell r="C25">
            <v>904677</v>
          </cell>
          <cell r="D25">
            <v>0</v>
          </cell>
          <cell r="E25">
            <v>0</v>
          </cell>
          <cell r="F25">
            <v>0</v>
          </cell>
          <cell r="G25">
            <v>904677</v>
          </cell>
          <cell r="H25">
            <v>1106409</v>
          </cell>
          <cell r="I25">
            <v>0</v>
          </cell>
          <cell r="J25">
            <v>1106409</v>
          </cell>
          <cell r="K25">
            <v>0.81767000000000001</v>
          </cell>
        </row>
        <row r="26">
          <cell r="A26">
            <v>73</v>
          </cell>
          <cell r="B26" t="str">
            <v>DRUGS CHARGED TO PATIENTS</v>
          </cell>
          <cell r="C26">
            <v>4088855</v>
          </cell>
          <cell r="D26">
            <v>0</v>
          </cell>
          <cell r="E26">
            <v>0</v>
          </cell>
          <cell r="F26">
            <v>0</v>
          </cell>
          <cell r="G26">
            <v>4088855</v>
          </cell>
          <cell r="H26">
            <v>6848301</v>
          </cell>
          <cell r="I26">
            <v>0</v>
          </cell>
          <cell r="J26">
            <v>6848301</v>
          </cell>
          <cell r="K26">
            <v>0.59706099999999995</v>
          </cell>
        </row>
        <row r="27">
          <cell r="A27">
            <v>76</v>
          </cell>
          <cell r="B27" t="str">
            <v>ULTRA SOUND</v>
          </cell>
          <cell r="C27">
            <v>463036</v>
          </cell>
          <cell r="D27">
            <v>0</v>
          </cell>
          <cell r="E27">
            <v>0</v>
          </cell>
          <cell r="F27">
            <v>0</v>
          </cell>
          <cell r="G27">
            <v>463036</v>
          </cell>
          <cell r="H27">
            <v>1743871</v>
          </cell>
          <cell r="I27">
            <v>0</v>
          </cell>
          <cell r="J27">
            <v>1743871</v>
          </cell>
          <cell r="K27">
            <v>0.26552199999999998</v>
          </cell>
        </row>
        <row r="28">
          <cell r="A28">
            <v>76.97</v>
          </cell>
          <cell r="B28" t="str">
            <v>CARDIAC REHABILITATION</v>
          </cell>
          <cell r="C28">
            <v>276918</v>
          </cell>
          <cell r="D28">
            <v>0</v>
          </cell>
          <cell r="E28">
            <v>0</v>
          </cell>
          <cell r="F28">
            <v>0</v>
          </cell>
          <cell r="G28">
            <v>276918</v>
          </cell>
          <cell r="H28">
            <v>294052</v>
          </cell>
          <cell r="I28">
            <v>0</v>
          </cell>
          <cell r="J28">
            <v>294052</v>
          </cell>
          <cell r="K28">
            <v>0.94173099999999998</v>
          </cell>
        </row>
        <row r="29">
          <cell r="A29">
            <v>90</v>
          </cell>
          <cell r="B29" t="str">
            <v>CLINIC</v>
          </cell>
          <cell r="C29">
            <v>12008198</v>
          </cell>
          <cell r="D29">
            <v>6747208</v>
          </cell>
          <cell r="E29">
            <v>271619</v>
          </cell>
          <cell r="F29">
            <v>359979.97573771008</v>
          </cell>
          <cell r="G29">
            <v>19387004.97573771</v>
          </cell>
          <cell r="H29">
            <v>10839237</v>
          </cell>
          <cell r="I29">
            <v>4986962.59</v>
          </cell>
          <cell r="J29">
            <v>15826199.59</v>
          </cell>
          <cell r="K29">
            <v>1.2249939999999999</v>
          </cell>
        </row>
        <row r="30">
          <cell r="A30">
            <v>90.01</v>
          </cell>
          <cell r="B30" t="str">
            <v>O/P MENTAL HEALTH</v>
          </cell>
          <cell r="C30">
            <v>643853</v>
          </cell>
          <cell r="D30">
            <v>0</v>
          </cell>
          <cell r="E30">
            <v>0</v>
          </cell>
          <cell r="F30">
            <v>0</v>
          </cell>
          <cell r="G30">
            <v>643853</v>
          </cell>
          <cell r="H30">
            <v>379306</v>
          </cell>
          <cell r="I30">
            <v>0</v>
          </cell>
          <cell r="J30">
            <v>379306</v>
          </cell>
          <cell r="K30">
            <v>1.6974499999999999</v>
          </cell>
        </row>
        <row r="31">
          <cell r="A31">
            <v>91</v>
          </cell>
          <cell r="B31" t="str">
            <v>EMERGENCY</v>
          </cell>
          <cell r="C31">
            <v>4010082</v>
          </cell>
          <cell r="D31">
            <v>1209025</v>
          </cell>
          <cell r="E31">
            <v>0</v>
          </cell>
          <cell r="F31">
            <v>351764.00240555848</v>
          </cell>
          <cell r="G31">
            <v>5570871.0024055587</v>
          </cell>
          <cell r="H31">
            <v>3229437</v>
          </cell>
          <cell r="I31">
            <v>4873143.0599999996</v>
          </cell>
          <cell r="J31">
            <v>8102580.0599999996</v>
          </cell>
          <cell r="K31">
            <v>0.68754300000000002</v>
          </cell>
        </row>
        <row r="32">
          <cell r="A32">
            <v>92</v>
          </cell>
          <cell r="B32" t="str">
            <v>OBSERVATION BEDS (NON-DISTINCT PART)</v>
          </cell>
          <cell r="C32">
            <v>1710690</v>
          </cell>
          <cell r="D32">
            <v>0</v>
          </cell>
          <cell r="E32">
            <v>0</v>
          </cell>
          <cell r="F32">
            <v>0</v>
          </cell>
          <cell r="G32">
            <v>1710690</v>
          </cell>
          <cell r="H32">
            <v>1650025</v>
          </cell>
          <cell r="I32">
            <v>0</v>
          </cell>
          <cell r="J32">
            <v>1650025</v>
          </cell>
          <cell r="K32">
            <v>1.0367660000000001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 t="str">
            <v>TOTALS</v>
          </cell>
          <cell r="C34">
            <v>53205156</v>
          </cell>
          <cell r="D34">
            <v>9016392</v>
          </cell>
          <cell r="E34">
            <v>1049506</v>
          </cell>
          <cell r="F34">
            <v>912894</v>
          </cell>
          <cell r="G34">
            <v>64183948.000000007</v>
          </cell>
          <cell r="H34">
            <v>73888310</v>
          </cell>
          <cell r="I34">
            <v>12646726.300000001</v>
          </cell>
          <cell r="J34">
            <v>86535036.299999997</v>
          </cell>
          <cell r="K34">
            <v>0</v>
          </cell>
        </row>
      </sheetData>
      <sheetData sheetId="3"/>
      <sheetData sheetId="4">
        <row r="1">
          <cell r="A1" t="str">
            <v>Inpatient Medicaid Revenue Code Map to Medicare Cost Report Cost Centers</v>
          </cell>
          <cell r="B1">
            <v>0</v>
          </cell>
          <cell r="C1">
            <v>0</v>
          </cell>
          <cell r="D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Provider:</v>
          </cell>
          <cell r="B3" t="str">
            <v>Peace Harbor Hospital</v>
          </cell>
          <cell r="C3">
            <v>0</v>
          </cell>
          <cell r="D3">
            <v>0</v>
          </cell>
          <cell r="AL3">
            <v>0</v>
          </cell>
        </row>
        <row r="4">
          <cell r="A4" t="str">
            <v>Provider #:</v>
          </cell>
          <cell r="B4" t="str">
            <v>000195</v>
          </cell>
          <cell r="C4">
            <v>0</v>
          </cell>
          <cell r="D4">
            <v>0</v>
          </cell>
          <cell r="AL4">
            <v>0</v>
          </cell>
        </row>
        <row r="5">
          <cell r="A5" t="str">
            <v>Period:</v>
          </cell>
          <cell r="B5" t="str">
            <v>07/01/2011 - 06/30/2012</v>
          </cell>
          <cell r="C5">
            <v>0</v>
          </cell>
          <cell r="D5">
            <v>0</v>
          </cell>
          <cell r="A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AL6">
            <v>0</v>
          </cell>
        </row>
        <row r="7">
          <cell r="A7" t="str">
            <v>Revenue Codes</v>
          </cell>
          <cell r="B7" t="str">
            <v>Revenue Code Description</v>
          </cell>
          <cell r="C7" t="str">
            <v>Rev Code Cvrd</v>
          </cell>
          <cell r="D7" t="str">
            <v>IP Per Diem or MCR Cost Cntr or Split</v>
          </cell>
          <cell r="E7" t="str">
            <v>MCR Line 1</v>
          </cell>
          <cell r="F7" t="str">
            <v>MCR       %       1</v>
          </cell>
          <cell r="G7" t="str">
            <v>MCR RCC     1</v>
          </cell>
          <cell r="H7" t="str">
            <v>MCR Line 2</v>
          </cell>
          <cell r="I7" t="str">
            <v>MCR       %       2</v>
          </cell>
          <cell r="J7" t="str">
            <v>MCR RCC     2</v>
          </cell>
          <cell r="K7" t="str">
            <v>MCR Line 3</v>
          </cell>
          <cell r="L7" t="str">
            <v>MCR       %       3</v>
          </cell>
          <cell r="M7" t="str">
            <v>MCR RCC     3</v>
          </cell>
          <cell r="N7" t="str">
            <v>MCR Line 4</v>
          </cell>
          <cell r="O7" t="str">
            <v>MCR       %       4</v>
          </cell>
          <cell r="P7" t="str">
            <v>MCR RCC     4</v>
          </cell>
          <cell r="Q7" t="str">
            <v>MCR Line 5</v>
          </cell>
          <cell r="R7" t="str">
            <v>MCR       %       5</v>
          </cell>
          <cell r="S7" t="str">
            <v>MCR RCC     5</v>
          </cell>
          <cell r="T7" t="str">
            <v>MCR Line 6</v>
          </cell>
          <cell r="U7" t="str">
            <v>MCR       %       6</v>
          </cell>
          <cell r="V7" t="str">
            <v>MCR RCC     6</v>
          </cell>
          <cell r="W7" t="str">
            <v>MCR Line 7</v>
          </cell>
          <cell r="X7" t="str">
            <v>MCR       %       7</v>
          </cell>
          <cell r="Y7" t="str">
            <v>MCR RCC     7</v>
          </cell>
          <cell r="Z7" t="str">
            <v>MCR Line 8</v>
          </cell>
          <cell r="AA7" t="str">
            <v>MCR       %       8</v>
          </cell>
          <cell r="AB7" t="str">
            <v>MCR RCC     8</v>
          </cell>
          <cell r="AC7" t="str">
            <v>MCR Line 9</v>
          </cell>
          <cell r="AD7" t="str">
            <v>MCR       %       9</v>
          </cell>
          <cell r="AE7" t="str">
            <v>MCR RCC     9</v>
          </cell>
          <cell r="AF7" t="str">
            <v>MCR Line 10</v>
          </cell>
          <cell r="AG7" t="str">
            <v>MCR       %       10</v>
          </cell>
          <cell r="AH7" t="str">
            <v>MCR RCC     10</v>
          </cell>
          <cell r="AI7" t="str">
            <v>Split       %       Sum</v>
          </cell>
          <cell r="AJ7" t="str">
            <v>Billed Covered Total</v>
          </cell>
          <cell r="AK7" t="str">
            <v>Cost Total</v>
          </cell>
          <cell r="AL7" t="str">
            <v>Weighted RCC</v>
          </cell>
        </row>
        <row r="8">
          <cell r="A8" t="str">
            <v>0120</v>
          </cell>
          <cell r="B8" t="str">
            <v xml:space="preserve">ROOM-BOARD/SEMI-PRIVATE                                               </v>
          </cell>
          <cell r="C8" t="str">
            <v>Y</v>
          </cell>
          <cell r="D8">
            <v>2804.41</v>
          </cell>
          <cell r="E8">
            <v>0</v>
          </cell>
          <cell r="F8">
            <v>0</v>
          </cell>
          <cell r="G8" t="str">
            <v>N/A</v>
          </cell>
          <cell r="H8">
            <v>0</v>
          </cell>
          <cell r="I8">
            <v>0</v>
          </cell>
          <cell r="J8" t="str">
            <v>N/A</v>
          </cell>
          <cell r="K8">
            <v>0</v>
          </cell>
          <cell r="L8">
            <v>0</v>
          </cell>
          <cell r="M8" t="str">
            <v>N/A</v>
          </cell>
          <cell r="N8">
            <v>0</v>
          </cell>
          <cell r="O8">
            <v>0</v>
          </cell>
          <cell r="P8" t="str">
            <v>N/A</v>
          </cell>
          <cell r="Q8">
            <v>0</v>
          </cell>
          <cell r="R8">
            <v>0</v>
          </cell>
          <cell r="S8" t="str">
            <v>N/A</v>
          </cell>
          <cell r="T8">
            <v>0</v>
          </cell>
          <cell r="U8">
            <v>0</v>
          </cell>
          <cell r="V8" t="str">
            <v>N/A</v>
          </cell>
          <cell r="W8">
            <v>0</v>
          </cell>
          <cell r="X8">
            <v>0</v>
          </cell>
          <cell r="Y8" t="str">
            <v>N/A</v>
          </cell>
          <cell r="Z8">
            <v>0</v>
          </cell>
          <cell r="AA8">
            <v>0</v>
          </cell>
          <cell r="AB8" t="str">
            <v>N/A</v>
          </cell>
          <cell r="AC8">
            <v>0</v>
          </cell>
          <cell r="AD8">
            <v>0</v>
          </cell>
          <cell r="AE8" t="str">
            <v>N/A</v>
          </cell>
          <cell r="AF8">
            <v>0</v>
          </cell>
          <cell r="AG8">
            <v>0</v>
          </cell>
          <cell r="AH8" t="str">
            <v>N/A</v>
          </cell>
          <cell r="AI8" t="str">
            <v>N/A</v>
          </cell>
          <cell r="AJ8">
            <v>0</v>
          </cell>
          <cell r="AK8">
            <v>0</v>
          </cell>
          <cell r="AL8">
            <v>0</v>
          </cell>
        </row>
        <row r="9">
          <cell r="A9" t="str">
            <v>0122</v>
          </cell>
          <cell r="B9" t="str">
            <v xml:space="preserve">OB/2 BED                                                              </v>
          </cell>
          <cell r="C9" t="str">
            <v>Y</v>
          </cell>
          <cell r="D9">
            <v>2804.41</v>
          </cell>
          <cell r="E9">
            <v>0</v>
          </cell>
          <cell r="F9">
            <v>0</v>
          </cell>
          <cell r="G9" t="str">
            <v>N/A</v>
          </cell>
          <cell r="H9">
            <v>0</v>
          </cell>
          <cell r="I9">
            <v>0</v>
          </cell>
          <cell r="J9" t="str">
            <v>N/A</v>
          </cell>
          <cell r="K9">
            <v>0</v>
          </cell>
          <cell r="L9">
            <v>0</v>
          </cell>
          <cell r="M9" t="str">
            <v>N/A</v>
          </cell>
          <cell r="N9">
            <v>0</v>
          </cell>
          <cell r="O9">
            <v>0</v>
          </cell>
          <cell r="P9" t="str">
            <v>N/A</v>
          </cell>
          <cell r="Q9">
            <v>0</v>
          </cell>
          <cell r="R9">
            <v>0</v>
          </cell>
          <cell r="S9" t="str">
            <v>N/A</v>
          </cell>
          <cell r="T9">
            <v>0</v>
          </cell>
          <cell r="U9">
            <v>0</v>
          </cell>
          <cell r="V9" t="str">
            <v>N/A</v>
          </cell>
          <cell r="W9">
            <v>0</v>
          </cell>
          <cell r="X9">
            <v>0</v>
          </cell>
          <cell r="Y9" t="str">
            <v>N/A</v>
          </cell>
          <cell r="Z9">
            <v>0</v>
          </cell>
          <cell r="AA9">
            <v>0</v>
          </cell>
          <cell r="AB9" t="str">
            <v>N/A</v>
          </cell>
          <cell r="AC9">
            <v>0</v>
          </cell>
          <cell r="AD9">
            <v>0</v>
          </cell>
          <cell r="AE9" t="str">
            <v>N/A</v>
          </cell>
          <cell r="AF9">
            <v>0</v>
          </cell>
          <cell r="AG9">
            <v>0</v>
          </cell>
          <cell r="AH9" t="str">
            <v>N/A</v>
          </cell>
          <cell r="AI9" t="str">
            <v>N/A</v>
          </cell>
          <cell r="AJ9">
            <v>0</v>
          </cell>
          <cell r="AK9">
            <v>0</v>
          </cell>
          <cell r="AL9">
            <v>0</v>
          </cell>
        </row>
        <row r="10">
          <cell r="A10" t="str">
            <v>0170</v>
          </cell>
          <cell r="B10" t="str">
            <v xml:space="preserve">NURSERY                                                               </v>
          </cell>
          <cell r="C10" t="str">
            <v>Y</v>
          </cell>
          <cell r="D10">
            <v>2262.09</v>
          </cell>
          <cell r="E10">
            <v>0</v>
          </cell>
          <cell r="F10">
            <v>0</v>
          </cell>
          <cell r="G10" t="str">
            <v>N/A</v>
          </cell>
          <cell r="H10">
            <v>0</v>
          </cell>
          <cell r="I10">
            <v>0</v>
          </cell>
          <cell r="J10" t="str">
            <v>N/A</v>
          </cell>
          <cell r="K10">
            <v>0</v>
          </cell>
          <cell r="L10">
            <v>0</v>
          </cell>
          <cell r="M10" t="str">
            <v>N/A</v>
          </cell>
          <cell r="N10">
            <v>0</v>
          </cell>
          <cell r="O10">
            <v>0</v>
          </cell>
          <cell r="P10" t="str">
            <v>N/A</v>
          </cell>
          <cell r="Q10">
            <v>0</v>
          </cell>
          <cell r="R10">
            <v>0</v>
          </cell>
          <cell r="S10" t="str">
            <v>N/A</v>
          </cell>
          <cell r="T10">
            <v>0</v>
          </cell>
          <cell r="U10">
            <v>0</v>
          </cell>
          <cell r="V10" t="str">
            <v>N/A</v>
          </cell>
          <cell r="W10">
            <v>0</v>
          </cell>
          <cell r="X10">
            <v>0</v>
          </cell>
          <cell r="Y10" t="str">
            <v>N/A</v>
          </cell>
          <cell r="Z10">
            <v>0</v>
          </cell>
          <cell r="AA10">
            <v>0</v>
          </cell>
          <cell r="AB10" t="str">
            <v>N/A</v>
          </cell>
          <cell r="AC10">
            <v>0</v>
          </cell>
          <cell r="AD10">
            <v>0</v>
          </cell>
          <cell r="AE10" t="str">
            <v>N/A</v>
          </cell>
          <cell r="AF10">
            <v>0</v>
          </cell>
          <cell r="AG10">
            <v>0</v>
          </cell>
          <cell r="AH10" t="str">
            <v>N/A</v>
          </cell>
          <cell r="AI10" t="str">
            <v>N/A</v>
          </cell>
          <cell r="AJ10">
            <v>0</v>
          </cell>
          <cell r="AK10">
            <v>0</v>
          </cell>
          <cell r="AL10">
            <v>0</v>
          </cell>
        </row>
        <row r="11">
          <cell r="A11" t="str">
            <v>0200</v>
          </cell>
          <cell r="B11" t="str">
            <v xml:space="preserve">INTENSIVE CARE (ICU)                                                  </v>
          </cell>
          <cell r="C11" t="str">
            <v>Y</v>
          </cell>
          <cell r="D11">
            <v>2804.41</v>
          </cell>
          <cell r="E11">
            <v>0</v>
          </cell>
          <cell r="F11">
            <v>0</v>
          </cell>
          <cell r="G11" t="str">
            <v>N/A</v>
          </cell>
          <cell r="H11">
            <v>0</v>
          </cell>
          <cell r="I11">
            <v>0</v>
          </cell>
          <cell r="J11" t="str">
            <v>N/A</v>
          </cell>
          <cell r="K11">
            <v>0</v>
          </cell>
          <cell r="L11">
            <v>0</v>
          </cell>
          <cell r="M11" t="str">
            <v>N/A</v>
          </cell>
          <cell r="N11">
            <v>0</v>
          </cell>
          <cell r="O11">
            <v>0</v>
          </cell>
          <cell r="P11" t="str">
            <v>N/A</v>
          </cell>
          <cell r="Q11">
            <v>0</v>
          </cell>
          <cell r="R11">
            <v>0</v>
          </cell>
          <cell r="S11" t="str">
            <v>N/A</v>
          </cell>
          <cell r="T11">
            <v>0</v>
          </cell>
          <cell r="U11">
            <v>0</v>
          </cell>
          <cell r="V11" t="str">
            <v>N/A</v>
          </cell>
          <cell r="W11">
            <v>0</v>
          </cell>
          <cell r="X11">
            <v>0</v>
          </cell>
          <cell r="Y11" t="str">
            <v>N/A</v>
          </cell>
          <cell r="Z11">
            <v>0</v>
          </cell>
          <cell r="AA11">
            <v>0</v>
          </cell>
          <cell r="AB11" t="str">
            <v>N/A</v>
          </cell>
          <cell r="AC11">
            <v>0</v>
          </cell>
          <cell r="AD11">
            <v>0</v>
          </cell>
          <cell r="AE11" t="str">
            <v>N/A</v>
          </cell>
          <cell r="AF11">
            <v>0</v>
          </cell>
          <cell r="AG11">
            <v>0</v>
          </cell>
          <cell r="AH11" t="str">
            <v>N/A</v>
          </cell>
          <cell r="AI11" t="str">
            <v>N/A</v>
          </cell>
          <cell r="AJ11">
            <v>0</v>
          </cell>
          <cell r="AK11">
            <v>0</v>
          </cell>
          <cell r="AL11">
            <v>0</v>
          </cell>
        </row>
        <row r="12">
          <cell r="A12" t="str">
            <v>0250</v>
          </cell>
          <cell r="B12" t="str">
            <v xml:space="preserve">PHARMACY                                                              </v>
          </cell>
          <cell r="C12" t="str">
            <v>Y</v>
          </cell>
          <cell r="D12">
            <v>73</v>
          </cell>
          <cell r="E12">
            <v>0</v>
          </cell>
          <cell r="F12">
            <v>0</v>
          </cell>
          <cell r="G12" t="str">
            <v>N/A</v>
          </cell>
          <cell r="H12">
            <v>0</v>
          </cell>
          <cell r="I12">
            <v>0</v>
          </cell>
          <cell r="J12" t="str">
            <v>N/A</v>
          </cell>
          <cell r="K12">
            <v>0</v>
          </cell>
          <cell r="L12">
            <v>0</v>
          </cell>
          <cell r="M12" t="str">
            <v>N/A</v>
          </cell>
          <cell r="N12">
            <v>0</v>
          </cell>
          <cell r="O12">
            <v>0</v>
          </cell>
          <cell r="P12" t="str">
            <v>N/A</v>
          </cell>
          <cell r="Q12">
            <v>0</v>
          </cell>
          <cell r="R12">
            <v>0</v>
          </cell>
          <cell r="S12" t="str">
            <v>N/A</v>
          </cell>
          <cell r="T12">
            <v>0</v>
          </cell>
          <cell r="U12">
            <v>0</v>
          </cell>
          <cell r="V12" t="str">
            <v>N/A</v>
          </cell>
          <cell r="W12">
            <v>0</v>
          </cell>
          <cell r="X12">
            <v>0</v>
          </cell>
          <cell r="Y12" t="str">
            <v>N/A</v>
          </cell>
          <cell r="Z12">
            <v>0</v>
          </cell>
          <cell r="AA12">
            <v>0</v>
          </cell>
          <cell r="AB12" t="str">
            <v>N/A</v>
          </cell>
          <cell r="AC12">
            <v>0</v>
          </cell>
          <cell r="AD12">
            <v>0</v>
          </cell>
          <cell r="AE12" t="str">
            <v>N/A</v>
          </cell>
          <cell r="AF12">
            <v>0</v>
          </cell>
          <cell r="AG12">
            <v>0</v>
          </cell>
          <cell r="AH12" t="str">
            <v>N/A</v>
          </cell>
          <cell r="AI12" t="str">
            <v>N/A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0255</v>
          </cell>
          <cell r="B13" t="str">
            <v xml:space="preserve">DRUGS INCID TO RADIOLOGY                                              </v>
          </cell>
          <cell r="C13" t="str">
            <v>Y</v>
          </cell>
          <cell r="D13">
            <v>73</v>
          </cell>
          <cell r="E13">
            <v>0</v>
          </cell>
          <cell r="F13">
            <v>0</v>
          </cell>
          <cell r="G13" t="str">
            <v>N/A</v>
          </cell>
          <cell r="H13">
            <v>0</v>
          </cell>
          <cell r="I13">
            <v>0</v>
          </cell>
          <cell r="J13" t="str">
            <v>N/A</v>
          </cell>
          <cell r="K13">
            <v>0</v>
          </cell>
          <cell r="L13">
            <v>0</v>
          </cell>
          <cell r="M13" t="str">
            <v>N/A</v>
          </cell>
          <cell r="N13">
            <v>0</v>
          </cell>
          <cell r="O13">
            <v>0</v>
          </cell>
          <cell r="P13" t="str">
            <v>N/A</v>
          </cell>
          <cell r="Q13">
            <v>0</v>
          </cell>
          <cell r="R13">
            <v>0</v>
          </cell>
          <cell r="S13" t="str">
            <v>N/A</v>
          </cell>
          <cell r="T13">
            <v>0</v>
          </cell>
          <cell r="U13">
            <v>0</v>
          </cell>
          <cell r="V13" t="str">
            <v>N/A</v>
          </cell>
          <cell r="W13">
            <v>0</v>
          </cell>
          <cell r="X13">
            <v>0</v>
          </cell>
          <cell r="Y13" t="str">
            <v>N/A</v>
          </cell>
          <cell r="Z13">
            <v>0</v>
          </cell>
          <cell r="AA13">
            <v>0</v>
          </cell>
          <cell r="AB13" t="str">
            <v>N/A</v>
          </cell>
          <cell r="AC13">
            <v>0</v>
          </cell>
          <cell r="AD13">
            <v>0</v>
          </cell>
          <cell r="AE13" t="str">
            <v>N/A</v>
          </cell>
          <cell r="AF13">
            <v>0</v>
          </cell>
          <cell r="AG13">
            <v>0</v>
          </cell>
          <cell r="AH13" t="str">
            <v>N/A</v>
          </cell>
          <cell r="AI13" t="str">
            <v>N/A</v>
          </cell>
          <cell r="AJ13">
            <v>0</v>
          </cell>
          <cell r="AK13">
            <v>0</v>
          </cell>
          <cell r="AL13">
            <v>0</v>
          </cell>
        </row>
        <row r="14">
          <cell r="A14" t="str">
            <v>0258</v>
          </cell>
          <cell r="B14" t="str">
            <v xml:space="preserve">IV SOLUTIONS                                                          </v>
          </cell>
          <cell r="C14" t="str">
            <v>Y</v>
          </cell>
          <cell r="D14">
            <v>73</v>
          </cell>
          <cell r="E14">
            <v>0</v>
          </cell>
          <cell r="F14">
            <v>0</v>
          </cell>
          <cell r="G14" t="str">
            <v>N/A</v>
          </cell>
          <cell r="H14">
            <v>0</v>
          </cell>
          <cell r="I14">
            <v>0</v>
          </cell>
          <cell r="J14" t="str">
            <v>N/A</v>
          </cell>
          <cell r="K14">
            <v>0</v>
          </cell>
          <cell r="L14">
            <v>0</v>
          </cell>
          <cell r="M14" t="str">
            <v>N/A</v>
          </cell>
          <cell r="N14">
            <v>0</v>
          </cell>
          <cell r="O14">
            <v>0</v>
          </cell>
          <cell r="P14" t="str">
            <v>N/A</v>
          </cell>
          <cell r="Q14">
            <v>0</v>
          </cell>
          <cell r="R14">
            <v>0</v>
          </cell>
          <cell r="S14" t="str">
            <v>N/A</v>
          </cell>
          <cell r="T14">
            <v>0</v>
          </cell>
          <cell r="U14">
            <v>0</v>
          </cell>
          <cell r="V14" t="str">
            <v>N/A</v>
          </cell>
          <cell r="W14">
            <v>0</v>
          </cell>
          <cell r="X14">
            <v>0</v>
          </cell>
          <cell r="Y14" t="str">
            <v>N/A</v>
          </cell>
          <cell r="Z14">
            <v>0</v>
          </cell>
          <cell r="AA14">
            <v>0</v>
          </cell>
          <cell r="AB14" t="str">
            <v>N/A</v>
          </cell>
          <cell r="AC14">
            <v>0</v>
          </cell>
          <cell r="AD14">
            <v>0</v>
          </cell>
          <cell r="AE14" t="str">
            <v>N/A</v>
          </cell>
          <cell r="AF14">
            <v>0</v>
          </cell>
          <cell r="AG14">
            <v>0</v>
          </cell>
          <cell r="AH14" t="str">
            <v>N/A</v>
          </cell>
          <cell r="AI14" t="str">
            <v>N/A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0260</v>
          </cell>
          <cell r="B15" t="str">
            <v xml:space="preserve">IV THERAPY                                                            </v>
          </cell>
          <cell r="C15" t="str">
            <v>Y</v>
          </cell>
          <cell r="D15">
            <v>73</v>
          </cell>
          <cell r="E15">
            <v>0</v>
          </cell>
          <cell r="F15">
            <v>0</v>
          </cell>
          <cell r="G15" t="str">
            <v>N/A</v>
          </cell>
          <cell r="H15">
            <v>0</v>
          </cell>
          <cell r="I15">
            <v>0</v>
          </cell>
          <cell r="J15" t="str">
            <v>N/A</v>
          </cell>
          <cell r="K15">
            <v>0</v>
          </cell>
          <cell r="L15">
            <v>0</v>
          </cell>
          <cell r="M15" t="str">
            <v>N/A</v>
          </cell>
          <cell r="N15">
            <v>0</v>
          </cell>
          <cell r="O15">
            <v>0</v>
          </cell>
          <cell r="P15" t="str">
            <v>N/A</v>
          </cell>
          <cell r="Q15">
            <v>0</v>
          </cell>
          <cell r="R15">
            <v>0</v>
          </cell>
          <cell r="S15" t="str">
            <v>N/A</v>
          </cell>
          <cell r="T15">
            <v>0</v>
          </cell>
          <cell r="U15">
            <v>0</v>
          </cell>
          <cell r="V15" t="str">
            <v>N/A</v>
          </cell>
          <cell r="W15">
            <v>0</v>
          </cell>
          <cell r="X15">
            <v>0</v>
          </cell>
          <cell r="Y15" t="str">
            <v>N/A</v>
          </cell>
          <cell r="Z15">
            <v>0</v>
          </cell>
          <cell r="AA15">
            <v>0</v>
          </cell>
          <cell r="AB15" t="str">
            <v>N/A</v>
          </cell>
          <cell r="AC15">
            <v>0</v>
          </cell>
          <cell r="AD15">
            <v>0</v>
          </cell>
          <cell r="AE15" t="str">
            <v>N/A</v>
          </cell>
          <cell r="AF15">
            <v>0</v>
          </cell>
          <cell r="AG15">
            <v>0</v>
          </cell>
          <cell r="AH15" t="str">
            <v>N/A</v>
          </cell>
          <cell r="AI15" t="str">
            <v>N/A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0271</v>
          </cell>
          <cell r="B16" t="str">
            <v xml:space="preserve">NON-STERILE SUPPLY                                                    </v>
          </cell>
          <cell r="C16" t="str">
            <v>Y</v>
          </cell>
          <cell r="D16">
            <v>71</v>
          </cell>
          <cell r="E16">
            <v>0</v>
          </cell>
          <cell r="F16">
            <v>0</v>
          </cell>
          <cell r="G16" t="str">
            <v>N/A</v>
          </cell>
          <cell r="H16">
            <v>0</v>
          </cell>
          <cell r="I16">
            <v>0</v>
          </cell>
          <cell r="J16" t="str">
            <v>N/A</v>
          </cell>
          <cell r="K16">
            <v>0</v>
          </cell>
          <cell r="L16">
            <v>0</v>
          </cell>
          <cell r="M16" t="str">
            <v>N/A</v>
          </cell>
          <cell r="N16">
            <v>0</v>
          </cell>
          <cell r="O16">
            <v>0</v>
          </cell>
          <cell r="P16" t="str">
            <v>N/A</v>
          </cell>
          <cell r="Q16">
            <v>0</v>
          </cell>
          <cell r="R16">
            <v>0</v>
          </cell>
          <cell r="S16" t="str">
            <v>N/A</v>
          </cell>
          <cell r="T16">
            <v>0</v>
          </cell>
          <cell r="U16">
            <v>0</v>
          </cell>
          <cell r="V16" t="str">
            <v>N/A</v>
          </cell>
          <cell r="W16">
            <v>0</v>
          </cell>
          <cell r="X16">
            <v>0</v>
          </cell>
          <cell r="Y16" t="str">
            <v>N/A</v>
          </cell>
          <cell r="Z16">
            <v>0</v>
          </cell>
          <cell r="AA16">
            <v>0</v>
          </cell>
          <cell r="AB16" t="str">
            <v>N/A</v>
          </cell>
          <cell r="AC16">
            <v>0</v>
          </cell>
          <cell r="AD16">
            <v>0</v>
          </cell>
          <cell r="AE16" t="str">
            <v>N/A</v>
          </cell>
          <cell r="AF16">
            <v>0</v>
          </cell>
          <cell r="AG16">
            <v>0</v>
          </cell>
          <cell r="AH16" t="str">
            <v>N/A</v>
          </cell>
          <cell r="AI16" t="str">
            <v>N/A</v>
          </cell>
          <cell r="AJ16">
            <v>0</v>
          </cell>
          <cell r="AK16">
            <v>0</v>
          </cell>
          <cell r="AL16">
            <v>0</v>
          </cell>
        </row>
        <row r="17">
          <cell r="A17" t="str">
            <v>0272</v>
          </cell>
          <cell r="B17" t="str">
            <v xml:space="preserve">STERILE SUPPLY                                                        </v>
          </cell>
          <cell r="C17" t="str">
            <v>Y</v>
          </cell>
          <cell r="D17">
            <v>71</v>
          </cell>
          <cell r="E17">
            <v>0</v>
          </cell>
          <cell r="F17">
            <v>0</v>
          </cell>
          <cell r="G17" t="str">
            <v>N/A</v>
          </cell>
          <cell r="H17">
            <v>0</v>
          </cell>
          <cell r="I17">
            <v>0</v>
          </cell>
          <cell r="J17" t="str">
            <v>N/A</v>
          </cell>
          <cell r="K17">
            <v>0</v>
          </cell>
          <cell r="L17">
            <v>0</v>
          </cell>
          <cell r="M17" t="str">
            <v>N/A</v>
          </cell>
          <cell r="N17">
            <v>0</v>
          </cell>
          <cell r="O17">
            <v>0</v>
          </cell>
          <cell r="P17" t="str">
            <v>N/A</v>
          </cell>
          <cell r="Q17">
            <v>0</v>
          </cell>
          <cell r="R17">
            <v>0</v>
          </cell>
          <cell r="S17" t="str">
            <v>N/A</v>
          </cell>
          <cell r="T17">
            <v>0</v>
          </cell>
          <cell r="U17">
            <v>0</v>
          </cell>
          <cell r="V17" t="str">
            <v>N/A</v>
          </cell>
          <cell r="W17">
            <v>0</v>
          </cell>
          <cell r="X17">
            <v>0</v>
          </cell>
          <cell r="Y17" t="str">
            <v>N/A</v>
          </cell>
          <cell r="Z17">
            <v>0</v>
          </cell>
          <cell r="AA17">
            <v>0</v>
          </cell>
          <cell r="AB17" t="str">
            <v>N/A</v>
          </cell>
          <cell r="AC17">
            <v>0</v>
          </cell>
          <cell r="AD17">
            <v>0</v>
          </cell>
          <cell r="AE17" t="str">
            <v>N/A</v>
          </cell>
          <cell r="AF17">
            <v>0</v>
          </cell>
          <cell r="AG17">
            <v>0</v>
          </cell>
          <cell r="AH17" t="str">
            <v>N/A</v>
          </cell>
          <cell r="AI17" t="str">
            <v>N/A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0278</v>
          </cell>
          <cell r="B18" t="str">
            <v xml:space="preserve">OTHER IMPLANTS                                                        </v>
          </cell>
          <cell r="C18" t="str">
            <v>Y</v>
          </cell>
          <cell r="D18">
            <v>72</v>
          </cell>
          <cell r="E18">
            <v>0</v>
          </cell>
          <cell r="F18">
            <v>0</v>
          </cell>
          <cell r="G18" t="str">
            <v>N/A</v>
          </cell>
          <cell r="H18">
            <v>0</v>
          </cell>
          <cell r="I18">
            <v>0</v>
          </cell>
          <cell r="J18" t="str">
            <v>N/A</v>
          </cell>
          <cell r="K18">
            <v>0</v>
          </cell>
          <cell r="L18">
            <v>0</v>
          </cell>
          <cell r="M18" t="str">
            <v>N/A</v>
          </cell>
          <cell r="N18">
            <v>0</v>
          </cell>
          <cell r="O18">
            <v>0</v>
          </cell>
          <cell r="P18" t="str">
            <v>N/A</v>
          </cell>
          <cell r="Q18">
            <v>0</v>
          </cell>
          <cell r="R18">
            <v>0</v>
          </cell>
          <cell r="S18" t="str">
            <v>N/A</v>
          </cell>
          <cell r="T18">
            <v>0</v>
          </cell>
          <cell r="U18">
            <v>0</v>
          </cell>
          <cell r="V18" t="str">
            <v>N/A</v>
          </cell>
          <cell r="W18">
            <v>0</v>
          </cell>
          <cell r="X18">
            <v>0</v>
          </cell>
          <cell r="Y18" t="str">
            <v>N/A</v>
          </cell>
          <cell r="Z18">
            <v>0</v>
          </cell>
          <cell r="AA18">
            <v>0</v>
          </cell>
          <cell r="AB18" t="str">
            <v>N/A</v>
          </cell>
          <cell r="AC18">
            <v>0</v>
          </cell>
          <cell r="AD18">
            <v>0</v>
          </cell>
          <cell r="AE18" t="str">
            <v>N/A</v>
          </cell>
          <cell r="AF18">
            <v>0</v>
          </cell>
          <cell r="AG18">
            <v>0</v>
          </cell>
          <cell r="AH18" t="str">
            <v>N/A</v>
          </cell>
          <cell r="AI18" t="str">
            <v>N/A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0300</v>
          </cell>
          <cell r="B19" t="str">
            <v xml:space="preserve">LABORATORY                                                            </v>
          </cell>
          <cell r="C19" t="str">
            <v>Y</v>
          </cell>
          <cell r="D19">
            <v>60</v>
          </cell>
          <cell r="E19">
            <v>0</v>
          </cell>
          <cell r="F19">
            <v>0</v>
          </cell>
          <cell r="G19" t="str">
            <v>N/A</v>
          </cell>
          <cell r="H19">
            <v>0</v>
          </cell>
          <cell r="I19">
            <v>0</v>
          </cell>
          <cell r="J19" t="str">
            <v>N/A</v>
          </cell>
          <cell r="K19">
            <v>0</v>
          </cell>
          <cell r="L19">
            <v>0</v>
          </cell>
          <cell r="M19" t="str">
            <v>N/A</v>
          </cell>
          <cell r="N19">
            <v>0</v>
          </cell>
          <cell r="O19">
            <v>0</v>
          </cell>
          <cell r="P19" t="str">
            <v>N/A</v>
          </cell>
          <cell r="Q19">
            <v>0</v>
          </cell>
          <cell r="R19">
            <v>0</v>
          </cell>
          <cell r="S19" t="str">
            <v>N/A</v>
          </cell>
          <cell r="T19">
            <v>0</v>
          </cell>
          <cell r="U19">
            <v>0</v>
          </cell>
          <cell r="V19" t="str">
            <v>N/A</v>
          </cell>
          <cell r="W19">
            <v>0</v>
          </cell>
          <cell r="X19">
            <v>0</v>
          </cell>
          <cell r="Y19" t="str">
            <v>N/A</v>
          </cell>
          <cell r="Z19">
            <v>0</v>
          </cell>
          <cell r="AA19">
            <v>0</v>
          </cell>
          <cell r="AB19" t="str">
            <v>N/A</v>
          </cell>
          <cell r="AC19">
            <v>0</v>
          </cell>
          <cell r="AD19">
            <v>0</v>
          </cell>
          <cell r="AE19" t="str">
            <v>N/A</v>
          </cell>
          <cell r="AF19">
            <v>0</v>
          </cell>
          <cell r="AG19">
            <v>0</v>
          </cell>
          <cell r="AH19" t="str">
            <v>N/A</v>
          </cell>
          <cell r="AI19" t="str">
            <v>N/A</v>
          </cell>
          <cell r="AJ19">
            <v>0</v>
          </cell>
          <cell r="AK19">
            <v>0</v>
          </cell>
          <cell r="AL19">
            <v>0</v>
          </cell>
        </row>
        <row r="20">
          <cell r="A20" t="str">
            <v>0310</v>
          </cell>
          <cell r="B20" t="str">
            <v xml:space="preserve">LABORATORY PATHOLOGICAL                                               </v>
          </cell>
          <cell r="C20" t="str">
            <v>Y</v>
          </cell>
          <cell r="D20">
            <v>60</v>
          </cell>
          <cell r="E20">
            <v>0</v>
          </cell>
          <cell r="F20">
            <v>0</v>
          </cell>
          <cell r="G20" t="str">
            <v>N/A</v>
          </cell>
          <cell r="H20">
            <v>0</v>
          </cell>
          <cell r="I20">
            <v>0</v>
          </cell>
          <cell r="J20" t="str">
            <v>N/A</v>
          </cell>
          <cell r="K20">
            <v>0</v>
          </cell>
          <cell r="L20">
            <v>0</v>
          </cell>
          <cell r="M20" t="str">
            <v>N/A</v>
          </cell>
          <cell r="N20">
            <v>0</v>
          </cell>
          <cell r="O20">
            <v>0</v>
          </cell>
          <cell r="P20" t="str">
            <v>N/A</v>
          </cell>
          <cell r="Q20">
            <v>0</v>
          </cell>
          <cell r="R20">
            <v>0</v>
          </cell>
          <cell r="S20" t="str">
            <v>N/A</v>
          </cell>
          <cell r="T20">
            <v>0</v>
          </cell>
          <cell r="U20">
            <v>0</v>
          </cell>
          <cell r="V20" t="str">
            <v>N/A</v>
          </cell>
          <cell r="W20">
            <v>0</v>
          </cell>
          <cell r="X20">
            <v>0</v>
          </cell>
          <cell r="Y20" t="str">
            <v>N/A</v>
          </cell>
          <cell r="Z20">
            <v>0</v>
          </cell>
          <cell r="AA20">
            <v>0</v>
          </cell>
          <cell r="AB20" t="str">
            <v>N/A</v>
          </cell>
          <cell r="AC20">
            <v>0</v>
          </cell>
          <cell r="AD20">
            <v>0</v>
          </cell>
          <cell r="AE20" t="str">
            <v>N/A</v>
          </cell>
          <cell r="AF20">
            <v>0</v>
          </cell>
          <cell r="AG20">
            <v>0</v>
          </cell>
          <cell r="AH20" t="str">
            <v>N/A</v>
          </cell>
          <cell r="AI20" t="str">
            <v>N/A</v>
          </cell>
          <cell r="AJ20">
            <v>0</v>
          </cell>
          <cell r="AK20">
            <v>0</v>
          </cell>
          <cell r="AL20">
            <v>0</v>
          </cell>
        </row>
        <row r="21">
          <cell r="A21" t="str">
            <v>0320</v>
          </cell>
          <cell r="B21" t="str">
            <v xml:space="preserve">RADIOLOGY/DIAGNOSTIC                                                  </v>
          </cell>
          <cell r="C21" t="str">
            <v>Y</v>
          </cell>
          <cell r="D21">
            <v>54</v>
          </cell>
          <cell r="E21">
            <v>0</v>
          </cell>
          <cell r="F21">
            <v>0</v>
          </cell>
          <cell r="G21" t="str">
            <v>N/A</v>
          </cell>
          <cell r="H21">
            <v>0</v>
          </cell>
          <cell r="I21">
            <v>0</v>
          </cell>
          <cell r="J21" t="str">
            <v>N/A</v>
          </cell>
          <cell r="K21">
            <v>0</v>
          </cell>
          <cell r="L21">
            <v>0</v>
          </cell>
          <cell r="M21" t="str">
            <v>N/A</v>
          </cell>
          <cell r="N21">
            <v>0</v>
          </cell>
          <cell r="O21">
            <v>0</v>
          </cell>
          <cell r="P21" t="str">
            <v>N/A</v>
          </cell>
          <cell r="Q21">
            <v>0</v>
          </cell>
          <cell r="R21">
            <v>0</v>
          </cell>
          <cell r="S21" t="str">
            <v>N/A</v>
          </cell>
          <cell r="T21">
            <v>0</v>
          </cell>
          <cell r="U21">
            <v>0</v>
          </cell>
          <cell r="V21" t="str">
            <v>N/A</v>
          </cell>
          <cell r="W21">
            <v>0</v>
          </cell>
          <cell r="X21">
            <v>0</v>
          </cell>
          <cell r="Y21" t="str">
            <v>N/A</v>
          </cell>
          <cell r="Z21">
            <v>0</v>
          </cell>
          <cell r="AA21">
            <v>0</v>
          </cell>
          <cell r="AB21" t="str">
            <v>N/A</v>
          </cell>
          <cell r="AC21">
            <v>0</v>
          </cell>
          <cell r="AD21">
            <v>0</v>
          </cell>
          <cell r="AE21" t="str">
            <v>N/A</v>
          </cell>
          <cell r="AF21">
            <v>0</v>
          </cell>
          <cell r="AG21">
            <v>0</v>
          </cell>
          <cell r="AH21" t="str">
            <v>N/A</v>
          </cell>
          <cell r="AI21" t="str">
            <v>N/A</v>
          </cell>
          <cell r="AJ21">
            <v>0</v>
          </cell>
          <cell r="AK21">
            <v>0</v>
          </cell>
          <cell r="AL21">
            <v>0</v>
          </cell>
        </row>
        <row r="22">
          <cell r="A22" t="str">
            <v>0340</v>
          </cell>
          <cell r="B22" t="str">
            <v xml:space="preserve">NUCLEAR MEDICINE/RADIOISOTOPES                                        </v>
          </cell>
          <cell r="C22" t="str">
            <v>Y</v>
          </cell>
          <cell r="D22">
            <v>56</v>
          </cell>
          <cell r="E22">
            <v>0</v>
          </cell>
          <cell r="F22">
            <v>0</v>
          </cell>
          <cell r="G22" t="str">
            <v>N/A</v>
          </cell>
          <cell r="H22">
            <v>0</v>
          </cell>
          <cell r="I22">
            <v>0</v>
          </cell>
          <cell r="J22" t="str">
            <v>N/A</v>
          </cell>
          <cell r="K22">
            <v>0</v>
          </cell>
          <cell r="L22">
            <v>0</v>
          </cell>
          <cell r="M22" t="str">
            <v>N/A</v>
          </cell>
          <cell r="N22">
            <v>0</v>
          </cell>
          <cell r="O22">
            <v>0</v>
          </cell>
          <cell r="P22" t="str">
            <v>N/A</v>
          </cell>
          <cell r="Q22">
            <v>0</v>
          </cell>
          <cell r="R22">
            <v>0</v>
          </cell>
          <cell r="S22" t="str">
            <v>N/A</v>
          </cell>
          <cell r="T22">
            <v>0</v>
          </cell>
          <cell r="U22">
            <v>0</v>
          </cell>
          <cell r="V22" t="str">
            <v>N/A</v>
          </cell>
          <cell r="W22">
            <v>0</v>
          </cell>
          <cell r="X22">
            <v>0</v>
          </cell>
          <cell r="Y22" t="str">
            <v>N/A</v>
          </cell>
          <cell r="Z22">
            <v>0</v>
          </cell>
          <cell r="AA22">
            <v>0</v>
          </cell>
          <cell r="AB22" t="str">
            <v>N/A</v>
          </cell>
          <cell r="AC22">
            <v>0</v>
          </cell>
          <cell r="AD22">
            <v>0</v>
          </cell>
          <cell r="AE22" t="str">
            <v>N/A</v>
          </cell>
          <cell r="AF22">
            <v>0</v>
          </cell>
          <cell r="AG22">
            <v>0</v>
          </cell>
          <cell r="AH22" t="str">
            <v>N/A</v>
          </cell>
          <cell r="AI22" t="str">
            <v>N/A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0343</v>
          </cell>
          <cell r="B23" t="str">
            <v xml:space="preserve">NUC MED/DX RADIOPHARM                                                 </v>
          </cell>
          <cell r="C23" t="str">
            <v>Y</v>
          </cell>
          <cell r="D23">
            <v>56</v>
          </cell>
          <cell r="E23">
            <v>0</v>
          </cell>
          <cell r="F23">
            <v>0</v>
          </cell>
          <cell r="G23" t="str">
            <v>N/A</v>
          </cell>
          <cell r="H23">
            <v>0</v>
          </cell>
          <cell r="I23">
            <v>0</v>
          </cell>
          <cell r="J23" t="str">
            <v>N/A</v>
          </cell>
          <cell r="K23">
            <v>0</v>
          </cell>
          <cell r="L23">
            <v>0</v>
          </cell>
          <cell r="M23" t="str">
            <v>N/A</v>
          </cell>
          <cell r="N23">
            <v>0</v>
          </cell>
          <cell r="O23">
            <v>0</v>
          </cell>
          <cell r="P23" t="str">
            <v>N/A</v>
          </cell>
          <cell r="Q23">
            <v>0</v>
          </cell>
          <cell r="R23">
            <v>0</v>
          </cell>
          <cell r="S23" t="str">
            <v>N/A</v>
          </cell>
          <cell r="T23">
            <v>0</v>
          </cell>
          <cell r="U23">
            <v>0</v>
          </cell>
          <cell r="V23" t="str">
            <v>N/A</v>
          </cell>
          <cell r="W23">
            <v>0</v>
          </cell>
          <cell r="X23">
            <v>0</v>
          </cell>
          <cell r="Y23" t="str">
            <v>N/A</v>
          </cell>
          <cell r="Z23">
            <v>0</v>
          </cell>
          <cell r="AA23">
            <v>0</v>
          </cell>
          <cell r="AB23" t="str">
            <v>N/A</v>
          </cell>
          <cell r="AC23">
            <v>0</v>
          </cell>
          <cell r="AD23">
            <v>0</v>
          </cell>
          <cell r="AE23" t="str">
            <v>N/A</v>
          </cell>
          <cell r="AF23">
            <v>0</v>
          </cell>
          <cell r="AG23">
            <v>0</v>
          </cell>
          <cell r="AH23" t="str">
            <v>N/A</v>
          </cell>
          <cell r="AI23" t="str">
            <v>N/A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0350</v>
          </cell>
          <cell r="B24" t="str">
            <v xml:space="preserve">COMPUTED TOMOGRAPHIC (CT)SCAN                                         </v>
          </cell>
          <cell r="C24" t="str">
            <v>Y</v>
          </cell>
          <cell r="D24">
            <v>57</v>
          </cell>
          <cell r="E24">
            <v>0</v>
          </cell>
          <cell r="F24">
            <v>0</v>
          </cell>
          <cell r="G24" t="str">
            <v>N/A</v>
          </cell>
          <cell r="H24">
            <v>0</v>
          </cell>
          <cell r="I24">
            <v>0</v>
          </cell>
          <cell r="J24" t="str">
            <v>N/A</v>
          </cell>
          <cell r="K24">
            <v>0</v>
          </cell>
          <cell r="L24">
            <v>0</v>
          </cell>
          <cell r="M24" t="str">
            <v>N/A</v>
          </cell>
          <cell r="N24">
            <v>0</v>
          </cell>
          <cell r="O24">
            <v>0</v>
          </cell>
          <cell r="P24" t="str">
            <v>N/A</v>
          </cell>
          <cell r="Q24">
            <v>0</v>
          </cell>
          <cell r="R24">
            <v>0</v>
          </cell>
          <cell r="S24" t="str">
            <v>N/A</v>
          </cell>
          <cell r="T24">
            <v>0</v>
          </cell>
          <cell r="U24">
            <v>0</v>
          </cell>
          <cell r="V24" t="str">
            <v>N/A</v>
          </cell>
          <cell r="W24">
            <v>0</v>
          </cell>
          <cell r="X24">
            <v>0</v>
          </cell>
          <cell r="Y24" t="str">
            <v>N/A</v>
          </cell>
          <cell r="Z24">
            <v>0</v>
          </cell>
          <cell r="AA24">
            <v>0</v>
          </cell>
          <cell r="AB24" t="str">
            <v>N/A</v>
          </cell>
          <cell r="AC24">
            <v>0</v>
          </cell>
          <cell r="AD24">
            <v>0</v>
          </cell>
          <cell r="AE24" t="str">
            <v>N/A</v>
          </cell>
          <cell r="AF24">
            <v>0</v>
          </cell>
          <cell r="AG24">
            <v>0</v>
          </cell>
          <cell r="AH24" t="str">
            <v>N/A</v>
          </cell>
          <cell r="AI24" t="str">
            <v>N/A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0360</v>
          </cell>
          <cell r="B25" t="str">
            <v xml:space="preserve">OPERATING ROOM SERVICES                                               </v>
          </cell>
          <cell r="C25" t="str">
            <v>Y</v>
          </cell>
          <cell r="D25">
            <v>50</v>
          </cell>
          <cell r="E25">
            <v>0</v>
          </cell>
          <cell r="F25">
            <v>0</v>
          </cell>
          <cell r="G25" t="str">
            <v>N/A</v>
          </cell>
          <cell r="H25">
            <v>0</v>
          </cell>
          <cell r="I25">
            <v>0</v>
          </cell>
          <cell r="J25" t="str">
            <v>N/A</v>
          </cell>
          <cell r="K25">
            <v>0</v>
          </cell>
          <cell r="L25">
            <v>0</v>
          </cell>
          <cell r="M25" t="str">
            <v>N/A</v>
          </cell>
          <cell r="N25">
            <v>0</v>
          </cell>
          <cell r="O25">
            <v>0</v>
          </cell>
          <cell r="P25" t="str">
            <v>N/A</v>
          </cell>
          <cell r="Q25">
            <v>0</v>
          </cell>
          <cell r="R25">
            <v>0</v>
          </cell>
          <cell r="S25" t="str">
            <v>N/A</v>
          </cell>
          <cell r="T25">
            <v>0</v>
          </cell>
          <cell r="U25">
            <v>0</v>
          </cell>
          <cell r="V25" t="str">
            <v>N/A</v>
          </cell>
          <cell r="W25">
            <v>0</v>
          </cell>
          <cell r="X25">
            <v>0</v>
          </cell>
          <cell r="Y25" t="str">
            <v>N/A</v>
          </cell>
          <cell r="Z25">
            <v>0</v>
          </cell>
          <cell r="AA25">
            <v>0</v>
          </cell>
          <cell r="AB25" t="str">
            <v>N/A</v>
          </cell>
          <cell r="AC25">
            <v>0</v>
          </cell>
          <cell r="AD25">
            <v>0</v>
          </cell>
          <cell r="AE25" t="str">
            <v>N/A</v>
          </cell>
          <cell r="AF25">
            <v>0</v>
          </cell>
          <cell r="AG25">
            <v>0</v>
          </cell>
          <cell r="AH25" t="str">
            <v>N/A</v>
          </cell>
          <cell r="AI25" t="str">
            <v>N/A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0370</v>
          </cell>
          <cell r="B26" t="str">
            <v xml:space="preserve">ANESTHESIA                                                            </v>
          </cell>
          <cell r="C26" t="str">
            <v>Y</v>
          </cell>
          <cell r="D26">
            <v>50</v>
          </cell>
          <cell r="E26">
            <v>0</v>
          </cell>
          <cell r="F26">
            <v>0</v>
          </cell>
          <cell r="G26" t="str">
            <v>N/A</v>
          </cell>
          <cell r="H26">
            <v>0</v>
          </cell>
          <cell r="I26">
            <v>0</v>
          </cell>
          <cell r="J26" t="str">
            <v>N/A</v>
          </cell>
          <cell r="K26">
            <v>0</v>
          </cell>
          <cell r="L26">
            <v>0</v>
          </cell>
          <cell r="M26" t="str">
            <v>N/A</v>
          </cell>
          <cell r="N26">
            <v>0</v>
          </cell>
          <cell r="O26">
            <v>0</v>
          </cell>
          <cell r="P26" t="str">
            <v>N/A</v>
          </cell>
          <cell r="Q26">
            <v>0</v>
          </cell>
          <cell r="R26">
            <v>0</v>
          </cell>
          <cell r="S26" t="str">
            <v>N/A</v>
          </cell>
          <cell r="T26">
            <v>0</v>
          </cell>
          <cell r="U26">
            <v>0</v>
          </cell>
          <cell r="V26" t="str">
            <v>N/A</v>
          </cell>
          <cell r="W26">
            <v>0</v>
          </cell>
          <cell r="X26">
            <v>0</v>
          </cell>
          <cell r="Y26" t="str">
            <v>N/A</v>
          </cell>
          <cell r="Z26">
            <v>0</v>
          </cell>
          <cell r="AA26">
            <v>0</v>
          </cell>
          <cell r="AB26" t="str">
            <v>N/A</v>
          </cell>
          <cell r="AC26">
            <v>0</v>
          </cell>
          <cell r="AD26">
            <v>0</v>
          </cell>
          <cell r="AE26" t="str">
            <v>N/A</v>
          </cell>
          <cell r="AF26">
            <v>0</v>
          </cell>
          <cell r="AG26">
            <v>0</v>
          </cell>
          <cell r="AH26" t="str">
            <v>N/A</v>
          </cell>
          <cell r="AI26" t="str">
            <v>N/A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0379</v>
          </cell>
          <cell r="B27" t="str">
            <v xml:space="preserve">ANESTHESIA/OTHER                                                      </v>
          </cell>
          <cell r="C27" t="str">
            <v>Y</v>
          </cell>
          <cell r="D27">
            <v>50</v>
          </cell>
          <cell r="E27">
            <v>0</v>
          </cell>
          <cell r="F27">
            <v>0</v>
          </cell>
          <cell r="G27" t="str">
            <v>N/A</v>
          </cell>
          <cell r="H27">
            <v>0</v>
          </cell>
          <cell r="I27">
            <v>0</v>
          </cell>
          <cell r="J27" t="str">
            <v>N/A</v>
          </cell>
          <cell r="K27">
            <v>0</v>
          </cell>
          <cell r="L27">
            <v>0</v>
          </cell>
          <cell r="M27" t="str">
            <v>N/A</v>
          </cell>
          <cell r="N27">
            <v>0</v>
          </cell>
          <cell r="O27">
            <v>0</v>
          </cell>
          <cell r="P27" t="str">
            <v>N/A</v>
          </cell>
          <cell r="Q27">
            <v>0</v>
          </cell>
          <cell r="R27">
            <v>0</v>
          </cell>
          <cell r="S27" t="str">
            <v>N/A</v>
          </cell>
          <cell r="T27">
            <v>0</v>
          </cell>
          <cell r="U27">
            <v>0</v>
          </cell>
          <cell r="V27" t="str">
            <v>N/A</v>
          </cell>
          <cell r="W27">
            <v>0</v>
          </cell>
          <cell r="X27">
            <v>0</v>
          </cell>
          <cell r="Y27" t="str">
            <v>N/A</v>
          </cell>
          <cell r="Z27">
            <v>0</v>
          </cell>
          <cell r="AA27">
            <v>0</v>
          </cell>
          <cell r="AB27" t="str">
            <v>N/A</v>
          </cell>
          <cell r="AC27">
            <v>0</v>
          </cell>
          <cell r="AD27">
            <v>0</v>
          </cell>
          <cell r="AE27" t="str">
            <v>N/A</v>
          </cell>
          <cell r="AF27">
            <v>0</v>
          </cell>
          <cell r="AG27">
            <v>0</v>
          </cell>
          <cell r="AH27" t="str">
            <v>N/A</v>
          </cell>
          <cell r="AI27" t="str">
            <v>N/A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0390</v>
          </cell>
          <cell r="B28" t="str">
            <v xml:space="preserve">BLOOD/STORAGE &amp; PROCESSING                                            </v>
          </cell>
          <cell r="C28" t="str">
            <v>Y</v>
          </cell>
          <cell r="D28">
            <v>62</v>
          </cell>
          <cell r="E28">
            <v>0</v>
          </cell>
          <cell r="F28">
            <v>0</v>
          </cell>
          <cell r="G28" t="str">
            <v>N/A</v>
          </cell>
          <cell r="H28">
            <v>0</v>
          </cell>
          <cell r="I28">
            <v>0</v>
          </cell>
          <cell r="J28" t="str">
            <v>N/A</v>
          </cell>
          <cell r="K28">
            <v>0</v>
          </cell>
          <cell r="L28">
            <v>0</v>
          </cell>
          <cell r="M28" t="str">
            <v>N/A</v>
          </cell>
          <cell r="N28">
            <v>0</v>
          </cell>
          <cell r="O28">
            <v>0</v>
          </cell>
          <cell r="P28" t="str">
            <v>N/A</v>
          </cell>
          <cell r="Q28">
            <v>0</v>
          </cell>
          <cell r="R28">
            <v>0</v>
          </cell>
          <cell r="S28" t="str">
            <v>N/A</v>
          </cell>
          <cell r="T28">
            <v>0</v>
          </cell>
          <cell r="U28">
            <v>0</v>
          </cell>
          <cell r="V28" t="str">
            <v>N/A</v>
          </cell>
          <cell r="W28">
            <v>0</v>
          </cell>
          <cell r="X28">
            <v>0</v>
          </cell>
          <cell r="Y28" t="str">
            <v>N/A</v>
          </cell>
          <cell r="Z28">
            <v>0</v>
          </cell>
          <cell r="AA28">
            <v>0</v>
          </cell>
          <cell r="AB28" t="str">
            <v>N/A</v>
          </cell>
          <cell r="AC28">
            <v>0</v>
          </cell>
          <cell r="AD28">
            <v>0</v>
          </cell>
          <cell r="AE28" t="str">
            <v>N/A</v>
          </cell>
          <cell r="AF28">
            <v>0</v>
          </cell>
          <cell r="AG28">
            <v>0</v>
          </cell>
          <cell r="AH28" t="str">
            <v>N/A</v>
          </cell>
          <cell r="AI28" t="str">
            <v>N/A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0391</v>
          </cell>
          <cell r="B29" t="str">
            <v xml:space="preserve">BLOOD/ADMIN (TRANSFUSIONS)                                            </v>
          </cell>
          <cell r="C29" t="str">
            <v>Y</v>
          </cell>
          <cell r="D29">
            <v>51</v>
          </cell>
          <cell r="E29">
            <v>0</v>
          </cell>
          <cell r="F29">
            <v>0</v>
          </cell>
          <cell r="G29" t="str">
            <v>N/A</v>
          </cell>
          <cell r="H29">
            <v>0</v>
          </cell>
          <cell r="I29">
            <v>0</v>
          </cell>
          <cell r="J29" t="str">
            <v>N/A</v>
          </cell>
          <cell r="K29">
            <v>0</v>
          </cell>
          <cell r="L29">
            <v>0</v>
          </cell>
          <cell r="M29" t="str">
            <v>N/A</v>
          </cell>
          <cell r="N29">
            <v>0</v>
          </cell>
          <cell r="O29">
            <v>0</v>
          </cell>
          <cell r="P29" t="str">
            <v>N/A</v>
          </cell>
          <cell r="Q29">
            <v>0</v>
          </cell>
          <cell r="R29">
            <v>0</v>
          </cell>
          <cell r="S29" t="str">
            <v>N/A</v>
          </cell>
          <cell r="T29">
            <v>0</v>
          </cell>
          <cell r="U29">
            <v>0</v>
          </cell>
          <cell r="V29" t="str">
            <v>N/A</v>
          </cell>
          <cell r="W29">
            <v>0</v>
          </cell>
          <cell r="X29">
            <v>0</v>
          </cell>
          <cell r="Y29" t="str">
            <v>N/A</v>
          </cell>
          <cell r="Z29">
            <v>0</v>
          </cell>
          <cell r="AA29">
            <v>0</v>
          </cell>
          <cell r="AB29" t="str">
            <v>N/A</v>
          </cell>
          <cell r="AC29">
            <v>0</v>
          </cell>
          <cell r="AD29">
            <v>0</v>
          </cell>
          <cell r="AE29" t="str">
            <v>N/A</v>
          </cell>
          <cell r="AF29">
            <v>0</v>
          </cell>
          <cell r="AG29">
            <v>0</v>
          </cell>
          <cell r="AH29" t="str">
            <v>N/A</v>
          </cell>
          <cell r="AI29" t="str">
            <v>N/A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0402</v>
          </cell>
          <cell r="B30" t="str">
            <v xml:space="preserve">ULTRASOUND                                                            </v>
          </cell>
          <cell r="C30" t="str">
            <v>Y</v>
          </cell>
          <cell r="D30">
            <v>76</v>
          </cell>
          <cell r="E30">
            <v>0</v>
          </cell>
          <cell r="F30">
            <v>0</v>
          </cell>
          <cell r="G30" t="str">
            <v>N/A</v>
          </cell>
          <cell r="H30">
            <v>0</v>
          </cell>
          <cell r="I30">
            <v>0</v>
          </cell>
          <cell r="J30" t="str">
            <v>N/A</v>
          </cell>
          <cell r="K30">
            <v>0</v>
          </cell>
          <cell r="L30">
            <v>0</v>
          </cell>
          <cell r="M30" t="str">
            <v>N/A</v>
          </cell>
          <cell r="N30">
            <v>0</v>
          </cell>
          <cell r="O30">
            <v>0</v>
          </cell>
          <cell r="P30" t="str">
            <v>N/A</v>
          </cell>
          <cell r="Q30">
            <v>0</v>
          </cell>
          <cell r="R30">
            <v>0</v>
          </cell>
          <cell r="S30" t="str">
            <v>N/A</v>
          </cell>
          <cell r="T30">
            <v>0</v>
          </cell>
          <cell r="U30">
            <v>0</v>
          </cell>
          <cell r="V30" t="str">
            <v>N/A</v>
          </cell>
          <cell r="W30">
            <v>0</v>
          </cell>
          <cell r="X30">
            <v>0</v>
          </cell>
          <cell r="Y30" t="str">
            <v>N/A</v>
          </cell>
          <cell r="Z30">
            <v>0</v>
          </cell>
          <cell r="AA30">
            <v>0</v>
          </cell>
          <cell r="AB30" t="str">
            <v>N/A</v>
          </cell>
          <cell r="AC30">
            <v>0</v>
          </cell>
          <cell r="AD30">
            <v>0</v>
          </cell>
          <cell r="AE30" t="str">
            <v>N/A</v>
          </cell>
          <cell r="AF30">
            <v>0</v>
          </cell>
          <cell r="AG30">
            <v>0</v>
          </cell>
          <cell r="AH30" t="str">
            <v>N/A</v>
          </cell>
          <cell r="AI30" t="str">
            <v>N/A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0410</v>
          </cell>
          <cell r="B31" t="str">
            <v xml:space="preserve">RESPIRATORY SERVICES                                                  </v>
          </cell>
          <cell r="C31" t="str">
            <v>Y</v>
          </cell>
          <cell r="D31">
            <v>65</v>
          </cell>
          <cell r="E31">
            <v>0</v>
          </cell>
          <cell r="F31">
            <v>0</v>
          </cell>
          <cell r="G31" t="str">
            <v>N/A</v>
          </cell>
          <cell r="H31">
            <v>0</v>
          </cell>
          <cell r="I31">
            <v>0</v>
          </cell>
          <cell r="J31" t="str">
            <v>N/A</v>
          </cell>
          <cell r="K31">
            <v>0</v>
          </cell>
          <cell r="L31">
            <v>0</v>
          </cell>
          <cell r="M31" t="str">
            <v>N/A</v>
          </cell>
          <cell r="N31">
            <v>0</v>
          </cell>
          <cell r="O31">
            <v>0</v>
          </cell>
          <cell r="P31" t="str">
            <v>N/A</v>
          </cell>
          <cell r="Q31">
            <v>0</v>
          </cell>
          <cell r="R31">
            <v>0</v>
          </cell>
          <cell r="S31" t="str">
            <v>N/A</v>
          </cell>
          <cell r="T31">
            <v>0</v>
          </cell>
          <cell r="U31">
            <v>0</v>
          </cell>
          <cell r="V31" t="str">
            <v>N/A</v>
          </cell>
          <cell r="W31">
            <v>0</v>
          </cell>
          <cell r="X31">
            <v>0</v>
          </cell>
          <cell r="Y31" t="str">
            <v>N/A</v>
          </cell>
          <cell r="Z31">
            <v>0</v>
          </cell>
          <cell r="AA31">
            <v>0</v>
          </cell>
          <cell r="AB31" t="str">
            <v>N/A</v>
          </cell>
          <cell r="AC31">
            <v>0</v>
          </cell>
          <cell r="AD31">
            <v>0</v>
          </cell>
          <cell r="AE31" t="str">
            <v>N/A</v>
          </cell>
          <cell r="AF31">
            <v>0</v>
          </cell>
          <cell r="AG31">
            <v>0</v>
          </cell>
          <cell r="AH31" t="str">
            <v>N/A</v>
          </cell>
          <cell r="AI31" t="str">
            <v>N/A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0420</v>
          </cell>
          <cell r="B32" t="str">
            <v xml:space="preserve">PHYSICAL THERAPY (PT)                                                 </v>
          </cell>
          <cell r="C32" t="str">
            <v>Y</v>
          </cell>
          <cell r="D32">
            <v>66</v>
          </cell>
          <cell r="E32">
            <v>0</v>
          </cell>
          <cell r="F32">
            <v>0</v>
          </cell>
          <cell r="G32" t="str">
            <v>N/A</v>
          </cell>
          <cell r="H32">
            <v>0</v>
          </cell>
          <cell r="I32">
            <v>0</v>
          </cell>
          <cell r="J32" t="str">
            <v>N/A</v>
          </cell>
          <cell r="K32">
            <v>0</v>
          </cell>
          <cell r="L32">
            <v>0</v>
          </cell>
          <cell r="M32" t="str">
            <v>N/A</v>
          </cell>
          <cell r="N32">
            <v>0</v>
          </cell>
          <cell r="O32">
            <v>0</v>
          </cell>
          <cell r="P32" t="str">
            <v>N/A</v>
          </cell>
          <cell r="Q32">
            <v>0</v>
          </cell>
          <cell r="R32">
            <v>0</v>
          </cell>
          <cell r="S32" t="str">
            <v>N/A</v>
          </cell>
          <cell r="T32">
            <v>0</v>
          </cell>
          <cell r="U32">
            <v>0</v>
          </cell>
          <cell r="V32" t="str">
            <v>N/A</v>
          </cell>
          <cell r="W32">
            <v>0</v>
          </cell>
          <cell r="X32">
            <v>0</v>
          </cell>
          <cell r="Y32" t="str">
            <v>N/A</v>
          </cell>
          <cell r="Z32">
            <v>0</v>
          </cell>
          <cell r="AA32">
            <v>0</v>
          </cell>
          <cell r="AB32" t="str">
            <v>N/A</v>
          </cell>
          <cell r="AC32">
            <v>0</v>
          </cell>
          <cell r="AD32">
            <v>0</v>
          </cell>
          <cell r="AE32" t="str">
            <v>N/A</v>
          </cell>
          <cell r="AF32">
            <v>0</v>
          </cell>
          <cell r="AG32">
            <v>0</v>
          </cell>
          <cell r="AH32" t="str">
            <v>N/A</v>
          </cell>
          <cell r="AI32" t="str">
            <v>N/A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0424</v>
          </cell>
          <cell r="B33" t="str">
            <v xml:space="preserve">PT/EVALUATION OR RE-EVALUATION                                        </v>
          </cell>
          <cell r="C33" t="str">
            <v>Y</v>
          </cell>
          <cell r="D33">
            <v>66</v>
          </cell>
          <cell r="E33">
            <v>0</v>
          </cell>
          <cell r="F33">
            <v>0</v>
          </cell>
          <cell r="G33" t="str">
            <v>N/A</v>
          </cell>
          <cell r="H33">
            <v>0</v>
          </cell>
          <cell r="I33">
            <v>0</v>
          </cell>
          <cell r="J33" t="str">
            <v>N/A</v>
          </cell>
          <cell r="K33">
            <v>0</v>
          </cell>
          <cell r="L33">
            <v>0</v>
          </cell>
          <cell r="M33" t="str">
            <v>N/A</v>
          </cell>
          <cell r="N33">
            <v>0</v>
          </cell>
          <cell r="O33">
            <v>0</v>
          </cell>
          <cell r="P33" t="str">
            <v>N/A</v>
          </cell>
          <cell r="Q33">
            <v>0</v>
          </cell>
          <cell r="R33">
            <v>0</v>
          </cell>
          <cell r="S33" t="str">
            <v>N/A</v>
          </cell>
          <cell r="T33">
            <v>0</v>
          </cell>
          <cell r="U33">
            <v>0</v>
          </cell>
          <cell r="V33" t="str">
            <v>N/A</v>
          </cell>
          <cell r="W33">
            <v>0</v>
          </cell>
          <cell r="X33">
            <v>0</v>
          </cell>
          <cell r="Y33" t="str">
            <v>N/A</v>
          </cell>
          <cell r="Z33">
            <v>0</v>
          </cell>
          <cell r="AA33">
            <v>0</v>
          </cell>
          <cell r="AB33" t="str">
            <v>N/A</v>
          </cell>
          <cell r="AC33">
            <v>0</v>
          </cell>
          <cell r="AD33">
            <v>0</v>
          </cell>
          <cell r="AE33" t="str">
            <v>N/A</v>
          </cell>
          <cell r="AF33">
            <v>0</v>
          </cell>
          <cell r="AG33">
            <v>0</v>
          </cell>
          <cell r="AH33" t="str">
            <v>N/A</v>
          </cell>
          <cell r="AI33" t="str">
            <v>N/A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0430</v>
          </cell>
          <cell r="B34" t="str">
            <v xml:space="preserve">OCCUPATIONAL THERAPY (OT)                                             </v>
          </cell>
          <cell r="C34" t="str">
            <v>Y</v>
          </cell>
          <cell r="D34">
            <v>66</v>
          </cell>
          <cell r="E34">
            <v>0</v>
          </cell>
          <cell r="F34">
            <v>0</v>
          </cell>
          <cell r="G34" t="str">
            <v>N/A</v>
          </cell>
          <cell r="H34">
            <v>0</v>
          </cell>
          <cell r="I34">
            <v>0</v>
          </cell>
          <cell r="J34" t="str">
            <v>N/A</v>
          </cell>
          <cell r="K34">
            <v>0</v>
          </cell>
          <cell r="L34">
            <v>0</v>
          </cell>
          <cell r="M34" t="str">
            <v>N/A</v>
          </cell>
          <cell r="N34">
            <v>0</v>
          </cell>
          <cell r="O34">
            <v>0</v>
          </cell>
          <cell r="P34" t="str">
            <v>N/A</v>
          </cell>
          <cell r="Q34">
            <v>0</v>
          </cell>
          <cell r="R34">
            <v>0</v>
          </cell>
          <cell r="S34" t="str">
            <v>N/A</v>
          </cell>
          <cell r="T34">
            <v>0</v>
          </cell>
          <cell r="U34">
            <v>0</v>
          </cell>
          <cell r="V34" t="str">
            <v>N/A</v>
          </cell>
          <cell r="W34">
            <v>0</v>
          </cell>
          <cell r="X34">
            <v>0</v>
          </cell>
          <cell r="Y34" t="str">
            <v>N/A</v>
          </cell>
          <cell r="Z34">
            <v>0</v>
          </cell>
          <cell r="AA34">
            <v>0</v>
          </cell>
          <cell r="AB34" t="str">
            <v>N/A</v>
          </cell>
          <cell r="AC34">
            <v>0</v>
          </cell>
          <cell r="AD34">
            <v>0</v>
          </cell>
          <cell r="AE34" t="str">
            <v>N/A</v>
          </cell>
          <cell r="AF34">
            <v>0</v>
          </cell>
          <cell r="AG34">
            <v>0</v>
          </cell>
          <cell r="AH34" t="str">
            <v>N/A</v>
          </cell>
          <cell r="AI34" t="str">
            <v>N/A</v>
          </cell>
          <cell r="AJ34">
            <v>0</v>
          </cell>
          <cell r="AK34">
            <v>0</v>
          </cell>
          <cell r="AL34">
            <v>0</v>
          </cell>
        </row>
        <row r="35">
          <cell r="A35" t="str">
            <v>0434</v>
          </cell>
          <cell r="B35" t="str">
            <v xml:space="preserve">OT/EVALUATION OR RE-EVALUATION                                        </v>
          </cell>
          <cell r="C35" t="str">
            <v>Y</v>
          </cell>
          <cell r="D35">
            <v>66</v>
          </cell>
          <cell r="E35">
            <v>0</v>
          </cell>
          <cell r="F35">
            <v>0</v>
          </cell>
          <cell r="G35" t="str">
            <v>N/A</v>
          </cell>
          <cell r="H35">
            <v>0</v>
          </cell>
          <cell r="I35">
            <v>0</v>
          </cell>
          <cell r="J35" t="str">
            <v>N/A</v>
          </cell>
          <cell r="K35">
            <v>0</v>
          </cell>
          <cell r="L35">
            <v>0</v>
          </cell>
          <cell r="M35" t="str">
            <v>N/A</v>
          </cell>
          <cell r="N35">
            <v>0</v>
          </cell>
          <cell r="O35">
            <v>0</v>
          </cell>
          <cell r="P35" t="str">
            <v>N/A</v>
          </cell>
          <cell r="Q35">
            <v>0</v>
          </cell>
          <cell r="R35">
            <v>0</v>
          </cell>
          <cell r="S35" t="str">
            <v>N/A</v>
          </cell>
          <cell r="T35">
            <v>0</v>
          </cell>
          <cell r="U35">
            <v>0</v>
          </cell>
          <cell r="V35" t="str">
            <v>N/A</v>
          </cell>
          <cell r="W35">
            <v>0</v>
          </cell>
          <cell r="X35">
            <v>0</v>
          </cell>
          <cell r="Y35" t="str">
            <v>N/A</v>
          </cell>
          <cell r="Z35">
            <v>0</v>
          </cell>
          <cell r="AA35">
            <v>0</v>
          </cell>
          <cell r="AB35" t="str">
            <v>N/A</v>
          </cell>
          <cell r="AC35">
            <v>0</v>
          </cell>
          <cell r="AD35">
            <v>0</v>
          </cell>
          <cell r="AE35" t="str">
            <v>N/A</v>
          </cell>
          <cell r="AF35">
            <v>0</v>
          </cell>
          <cell r="AG35">
            <v>0</v>
          </cell>
          <cell r="AH35" t="str">
            <v>N/A</v>
          </cell>
          <cell r="AI35" t="str">
            <v>N/A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0450</v>
          </cell>
          <cell r="B36" t="str">
            <v xml:space="preserve">EMERGENCY ROOM                                                        </v>
          </cell>
          <cell r="C36" t="str">
            <v>Y</v>
          </cell>
          <cell r="D36">
            <v>91</v>
          </cell>
          <cell r="E36">
            <v>0</v>
          </cell>
          <cell r="F36">
            <v>0</v>
          </cell>
          <cell r="G36" t="str">
            <v>N/A</v>
          </cell>
          <cell r="H36">
            <v>0</v>
          </cell>
          <cell r="I36">
            <v>0</v>
          </cell>
          <cell r="J36" t="str">
            <v>N/A</v>
          </cell>
          <cell r="K36">
            <v>0</v>
          </cell>
          <cell r="L36">
            <v>0</v>
          </cell>
          <cell r="M36" t="str">
            <v>N/A</v>
          </cell>
          <cell r="N36">
            <v>0</v>
          </cell>
          <cell r="O36">
            <v>0</v>
          </cell>
          <cell r="P36" t="str">
            <v>N/A</v>
          </cell>
          <cell r="Q36">
            <v>0</v>
          </cell>
          <cell r="R36">
            <v>0</v>
          </cell>
          <cell r="S36" t="str">
            <v>N/A</v>
          </cell>
          <cell r="T36">
            <v>0</v>
          </cell>
          <cell r="U36">
            <v>0</v>
          </cell>
          <cell r="V36" t="str">
            <v>N/A</v>
          </cell>
          <cell r="W36">
            <v>0</v>
          </cell>
          <cell r="X36">
            <v>0</v>
          </cell>
          <cell r="Y36" t="str">
            <v>N/A</v>
          </cell>
          <cell r="Z36">
            <v>0</v>
          </cell>
          <cell r="AA36">
            <v>0</v>
          </cell>
          <cell r="AB36" t="str">
            <v>N/A</v>
          </cell>
          <cell r="AC36">
            <v>0</v>
          </cell>
          <cell r="AD36">
            <v>0</v>
          </cell>
          <cell r="AE36" t="str">
            <v>N/A</v>
          </cell>
          <cell r="AF36">
            <v>0</v>
          </cell>
          <cell r="AG36">
            <v>0</v>
          </cell>
          <cell r="AH36" t="str">
            <v>N/A</v>
          </cell>
          <cell r="AI36" t="str">
            <v>N/A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0460</v>
          </cell>
          <cell r="B37" t="str">
            <v xml:space="preserve">PULMONARY FUNCTION                                                    </v>
          </cell>
          <cell r="C37" t="str">
            <v>Y</v>
          </cell>
          <cell r="D37">
            <v>65</v>
          </cell>
          <cell r="E37">
            <v>0</v>
          </cell>
          <cell r="F37">
            <v>0</v>
          </cell>
          <cell r="G37" t="str">
            <v>N/A</v>
          </cell>
          <cell r="H37">
            <v>0</v>
          </cell>
          <cell r="I37">
            <v>0</v>
          </cell>
          <cell r="J37" t="str">
            <v>N/A</v>
          </cell>
          <cell r="K37">
            <v>0</v>
          </cell>
          <cell r="L37">
            <v>0</v>
          </cell>
          <cell r="M37" t="str">
            <v>N/A</v>
          </cell>
          <cell r="N37">
            <v>0</v>
          </cell>
          <cell r="O37">
            <v>0</v>
          </cell>
          <cell r="P37" t="str">
            <v>N/A</v>
          </cell>
          <cell r="Q37">
            <v>0</v>
          </cell>
          <cell r="R37">
            <v>0</v>
          </cell>
          <cell r="S37" t="str">
            <v>N/A</v>
          </cell>
          <cell r="T37">
            <v>0</v>
          </cell>
          <cell r="U37">
            <v>0</v>
          </cell>
          <cell r="V37" t="str">
            <v>N/A</v>
          </cell>
          <cell r="W37">
            <v>0</v>
          </cell>
          <cell r="X37">
            <v>0</v>
          </cell>
          <cell r="Y37" t="str">
            <v>N/A</v>
          </cell>
          <cell r="Z37">
            <v>0</v>
          </cell>
          <cell r="AA37">
            <v>0</v>
          </cell>
          <cell r="AB37" t="str">
            <v>N/A</v>
          </cell>
          <cell r="AC37">
            <v>0</v>
          </cell>
          <cell r="AD37">
            <v>0</v>
          </cell>
          <cell r="AE37" t="str">
            <v>N/A</v>
          </cell>
          <cell r="AF37">
            <v>0</v>
          </cell>
          <cell r="AG37">
            <v>0</v>
          </cell>
          <cell r="AH37" t="str">
            <v>N/A</v>
          </cell>
          <cell r="AI37" t="str">
            <v>N/A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0480</v>
          </cell>
          <cell r="B38" t="str">
            <v xml:space="preserve">CARDIOLOGY                                                            </v>
          </cell>
          <cell r="C38" t="str">
            <v>Y</v>
          </cell>
          <cell r="D38">
            <v>54</v>
          </cell>
          <cell r="E38">
            <v>0</v>
          </cell>
          <cell r="F38">
            <v>0</v>
          </cell>
          <cell r="G38" t="str">
            <v>N/A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0</v>
          </cell>
          <cell r="M38" t="str">
            <v>N/A</v>
          </cell>
          <cell r="N38">
            <v>0</v>
          </cell>
          <cell r="O38">
            <v>0</v>
          </cell>
          <cell r="P38" t="str">
            <v>N/A</v>
          </cell>
          <cell r="Q38">
            <v>0</v>
          </cell>
          <cell r="R38">
            <v>0</v>
          </cell>
          <cell r="S38" t="str">
            <v>N/A</v>
          </cell>
          <cell r="T38">
            <v>0</v>
          </cell>
          <cell r="U38">
            <v>0</v>
          </cell>
          <cell r="V38" t="str">
            <v>N/A</v>
          </cell>
          <cell r="W38">
            <v>0</v>
          </cell>
          <cell r="X38">
            <v>0</v>
          </cell>
          <cell r="Y38" t="str">
            <v>N/A</v>
          </cell>
          <cell r="Z38">
            <v>0</v>
          </cell>
          <cell r="AA38">
            <v>0</v>
          </cell>
          <cell r="AB38" t="str">
            <v>N/A</v>
          </cell>
          <cell r="AC38">
            <v>0</v>
          </cell>
          <cell r="AD38">
            <v>0</v>
          </cell>
          <cell r="AE38" t="str">
            <v>N/A</v>
          </cell>
          <cell r="AF38">
            <v>0</v>
          </cell>
          <cell r="AG38">
            <v>0</v>
          </cell>
          <cell r="AH38" t="str">
            <v>N/A</v>
          </cell>
          <cell r="AI38" t="str">
            <v>N/A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0482</v>
          </cell>
          <cell r="B39" t="str">
            <v xml:space="preserve">STRESS TEST                                                           </v>
          </cell>
          <cell r="C39" t="str">
            <v>Y</v>
          </cell>
          <cell r="D39">
            <v>65</v>
          </cell>
          <cell r="E39">
            <v>0</v>
          </cell>
          <cell r="F39">
            <v>0</v>
          </cell>
          <cell r="G39" t="str">
            <v>N/A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0</v>
          </cell>
          <cell r="M39" t="str">
            <v>N/A</v>
          </cell>
          <cell r="N39">
            <v>0</v>
          </cell>
          <cell r="O39">
            <v>0</v>
          </cell>
          <cell r="P39" t="str">
            <v>N/A</v>
          </cell>
          <cell r="Q39">
            <v>0</v>
          </cell>
          <cell r="R39">
            <v>0</v>
          </cell>
          <cell r="S39" t="str">
            <v>N/A</v>
          </cell>
          <cell r="T39">
            <v>0</v>
          </cell>
          <cell r="U39">
            <v>0</v>
          </cell>
          <cell r="V39" t="str">
            <v>N/A</v>
          </cell>
          <cell r="W39">
            <v>0</v>
          </cell>
          <cell r="X39">
            <v>0</v>
          </cell>
          <cell r="Y39" t="str">
            <v>N/A</v>
          </cell>
          <cell r="Z39">
            <v>0</v>
          </cell>
          <cell r="AA39">
            <v>0</v>
          </cell>
          <cell r="AB39" t="str">
            <v>N/A</v>
          </cell>
          <cell r="AC39">
            <v>0</v>
          </cell>
          <cell r="AD39">
            <v>0</v>
          </cell>
          <cell r="AE39" t="str">
            <v>N/A</v>
          </cell>
          <cell r="AF39">
            <v>0</v>
          </cell>
          <cell r="AG39">
            <v>0</v>
          </cell>
          <cell r="AH39" t="str">
            <v>N/A</v>
          </cell>
          <cell r="AI39" t="str">
            <v>N/A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0483</v>
          </cell>
          <cell r="B40" t="str">
            <v xml:space="preserve">ENCHOCARDIOLOGY                                                       </v>
          </cell>
          <cell r="C40" t="str">
            <v>Y</v>
          </cell>
          <cell r="D40">
            <v>54</v>
          </cell>
          <cell r="E40">
            <v>0</v>
          </cell>
          <cell r="F40">
            <v>0</v>
          </cell>
          <cell r="G40" t="str">
            <v>N/A</v>
          </cell>
          <cell r="H40">
            <v>0</v>
          </cell>
          <cell r="I40">
            <v>0</v>
          </cell>
          <cell r="J40" t="str">
            <v>N/A</v>
          </cell>
          <cell r="K40">
            <v>0</v>
          </cell>
          <cell r="L40">
            <v>0</v>
          </cell>
          <cell r="M40" t="str">
            <v>N/A</v>
          </cell>
          <cell r="N40">
            <v>0</v>
          </cell>
          <cell r="O40">
            <v>0</v>
          </cell>
          <cell r="P40" t="str">
            <v>N/A</v>
          </cell>
          <cell r="Q40">
            <v>0</v>
          </cell>
          <cell r="R40">
            <v>0</v>
          </cell>
          <cell r="S40" t="str">
            <v>N/A</v>
          </cell>
          <cell r="T40">
            <v>0</v>
          </cell>
          <cell r="U40">
            <v>0</v>
          </cell>
          <cell r="V40" t="str">
            <v>N/A</v>
          </cell>
          <cell r="W40">
            <v>0</v>
          </cell>
          <cell r="X40">
            <v>0</v>
          </cell>
          <cell r="Y40" t="str">
            <v>N/A</v>
          </cell>
          <cell r="Z40">
            <v>0</v>
          </cell>
          <cell r="AA40">
            <v>0</v>
          </cell>
          <cell r="AB40" t="str">
            <v>N/A</v>
          </cell>
          <cell r="AC40">
            <v>0</v>
          </cell>
          <cell r="AD40">
            <v>0</v>
          </cell>
          <cell r="AE40" t="str">
            <v>N/A</v>
          </cell>
          <cell r="AF40">
            <v>0</v>
          </cell>
          <cell r="AG40">
            <v>0</v>
          </cell>
          <cell r="AH40" t="str">
            <v>N/A</v>
          </cell>
          <cell r="AI40" t="str">
            <v>N/A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0510</v>
          </cell>
          <cell r="B41" t="str">
            <v xml:space="preserve">CLINIC                                                                </v>
          </cell>
          <cell r="C41" t="str">
            <v>Y</v>
          </cell>
          <cell r="D41">
            <v>90</v>
          </cell>
          <cell r="E41">
            <v>0</v>
          </cell>
          <cell r="F41">
            <v>0</v>
          </cell>
          <cell r="G41" t="str">
            <v>N/A</v>
          </cell>
          <cell r="H41">
            <v>0</v>
          </cell>
          <cell r="I41">
            <v>0</v>
          </cell>
          <cell r="J41" t="str">
            <v>N/A</v>
          </cell>
          <cell r="K41">
            <v>0</v>
          </cell>
          <cell r="L41">
            <v>0</v>
          </cell>
          <cell r="M41" t="str">
            <v>N/A</v>
          </cell>
          <cell r="N41">
            <v>0</v>
          </cell>
          <cell r="O41">
            <v>0</v>
          </cell>
          <cell r="P41" t="str">
            <v>N/A</v>
          </cell>
          <cell r="Q41">
            <v>0</v>
          </cell>
          <cell r="R41">
            <v>0</v>
          </cell>
          <cell r="S41" t="str">
            <v>N/A</v>
          </cell>
          <cell r="T41">
            <v>0</v>
          </cell>
          <cell r="U41">
            <v>0</v>
          </cell>
          <cell r="V41" t="str">
            <v>N/A</v>
          </cell>
          <cell r="W41">
            <v>0</v>
          </cell>
          <cell r="X41">
            <v>0</v>
          </cell>
          <cell r="Y41" t="str">
            <v>N/A</v>
          </cell>
          <cell r="Z41">
            <v>0</v>
          </cell>
          <cell r="AA41">
            <v>0</v>
          </cell>
          <cell r="AB41" t="str">
            <v>N/A</v>
          </cell>
          <cell r="AC41">
            <v>0</v>
          </cell>
          <cell r="AD41">
            <v>0</v>
          </cell>
          <cell r="AE41" t="str">
            <v>N/A</v>
          </cell>
          <cell r="AF41">
            <v>0</v>
          </cell>
          <cell r="AG41">
            <v>0</v>
          </cell>
          <cell r="AH41" t="str">
            <v>N/A</v>
          </cell>
          <cell r="AI41" t="str">
            <v>N/A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0610</v>
          </cell>
          <cell r="B42" t="str">
            <v xml:space="preserve">MAGNETIC RESONANCE TECH (MRT)                                         </v>
          </cell>
          <cell r="C42" t="str">
            <v>Y</v>
          </cell>
          <cell r="D42">
            <v>58</v>
          </cell>
          <cell r="E42">
            <v>0</v>
          </cell>
          <cell r="F42">
            <v>0</v>
          </cell>
          <cell r="G42" t="str">
            <v>N/A</v>
          </cell>
          <cell r="H42">
            <v>0</v>
          </cell>
          <cell r="I42">
            <v>0</v>
          </cell>
          <cell r="J42" t="str">
            <v>N/A</v>
          </cell>
          <cell r="K42">
            <v>0</v>
          </cell>
          <cell r="L42">
            <v>0</v>
          </cell>
          <cell r="M42" t="str">
            <v>N/A</v>
          </cell>
          <cell r="N42">
            <v>0</v>
          </cell>
          <cell r="O42">
            <v>0</v>
          </cell>
          <cell r="P42" t="str">
            <v>N/A</v>
          </cell>
          <cell r="Q42">
            <v>0</v>
          </cell>
          <cell r="R42">
            <v>0</v>
          </cell>
          <cell r="S42" t="str">
            <v>N/A</v>
          </cell>
          <cell r="T42">
            <v>0</v>
          </cell>
          <cell r="U42">
            <v>0</v>
          </cell>
          <cell r="V42" t="str">
            <v>N/A</v>
          </cell>
          <cell r="W42">
            <v>0</v>
          </cell>
          <cell r="X42">
            <v>0</v>
          </cell>
          <cell r="Y42" t="str">
            <v>N/A</v>
          </cell>
          <cell r="Z42">
            <v>0</v>
          </cell>
          <cell r="AA42">
            <v>0</v>
          </cell>
          <cell r="AB42" t="str">
            <v>N/A</v>
          </cell>
          <cell r="AC42">
            <v>0</v>
          </cell>
          <cell r="AD42">
            <v>0</v>
          </cell>
          <cell r="AE42" t="str">
            <v>N/A</v>
          </cell>
          <cell r="AF42">
            <v>0</v>
          </cell>
          <cell r="AG42">
            <v>0</v>
          </cell>
          <cell r="AH42" t="str">
            <v>N/A</v>
          </cell>
          <cell r="AI42" t="str">
            <v>N/A</v>
          </cell>
          <cell r="AJ42">
            <v>0</v>
          </cell>
          <cell r="AK42">
            <v>0</v>
          </cell>
          <cell r="AL42">
            <v>0</v>
          </cell>
        </row>
        <row r="43">
          <cell r="A43" t="str">
            <v>0611</v>
          </cell>
          <cell r="B43" t="str">
            <v xml:space="preserve">MRI/BRAIN/INCLUDING BRAIN STEM                                        </v>
          </cell>
          <cell r="C43" t="str">
            <v>Y</v>
          </cell>
          <cell r="D43">
            <v>58</v>
          </cell>
          <cell r="E43">
            <v>0</v>
          </cell>
          <cell r="F43">
            <v>0</v>
          </cell>
          <cell r="G43" t="str">
            <v>N/A</v>
          </cell>
          <cell r="H43">
            <v>0</v>
          </cell>
          <cell r="I43">
            <v>0</v>
          </cell>
          <cell r="J43" t="str">
            <v>N/A</v>
          </cell>
          <cell r="K43">
            <v>0</v>
          </cell>
          <cell r="L43">
            <v>0</v>
          </cell>
          <cell r="M43" t="str">
            <v>N/A</v>
          </cell>
          <cell r="N43">
            <v>0</v>
          </cell>
          <cell r="O43">
            <v>0</v>
          </cell>
          <cell r="P43" t="str">
            <v>N/A</v>
          </cell>
          <cell r="Q43">
            <v>0</v>
          </cell>
          <cell r="R43">
            <v>0</v>
          </cell>
          <cell r="S43" t="str">
            <v>N/A</v>
          </cell>
          <cell r="T43">
            <v>0</v>
          </cell>
          <cell r="U43">
            <v>0</v>
          </cell>
          <cell r="V43" t="str">
            <v>N/A</v>
          </cell>
          <cell r="W43">
            <v>0</v>
          </cell>
          <cell r="X43">
            <v>0</v>
          </cell>
          <cell r="Y43" t="str">
            <v>N/A</v>
          </cell>
          <cell r="Z43">
            <v>0</v>
          </cell>
          <cell r="AA43">
            <v>0</v>
          </cell>
          <cell r="AB43" t="str">
            <v>N/A</v>
          </cell>
          <cell r="AC43">
            <v>0</v>
          </cell>
          <cell r="AD43">
            <v>0</v>
          </cell>
          <cell r="AE43" t="str">
            <v>N/A</v>
          </cell>
          <cell r="AF43">
            <v>0</v>
          </cell>
          <cell r="AG43">
            <v>0</v>
          </cell>
          <cell r="AH43" t="str">
            <v>N/A</v>
          </cell>
          <cell r="AI43" t="str">
            <v>N/A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0636</v>
          </cell>
          <cell r="B44" t="str">
            <v xml:space="preserve">DRUGS REQ'G DETAIL CODING                                             </v>
          </cell>
          <cell r="C44" t="str">
            <v>Y</v>
          </cell>
          <cell r="D44">
            <v>73</v>
          </cell>
          <cell r="E44">
            <v>0</v>
          </cell>
          <cell r="F44">
            <v>0</v>
          </cell>
          <cell r="G44" t="str">
            <v>N/A</v>
          </cell>
          <cell r="H44">
            <v>0</v>
          </cell>
          <cell r="I44">
            <v>0</v>
          </cell>
          <cell r="J44" t="str">
            <v>N/A</v>
          </cell>
          <cell r="K44">
            <v>0</v>
          </cell>
          <cell r="L44">
            <v>0</v>
          </cell>
          <cell r="M44" t="str">
            <v>N/A</v>
          </cell>
          <cell r="N44">
            <v>0</v>
          </cell>
          <cell r="O44">
            <v>0</v>
          </cell>
          <cell r="P44" t="str">
            <v>N/A</v>
          </cell>
          <cell r="Q44">
            <v>0</v>
          </cell>
          <cell r="R44">
            <v>0</v>
          </cell>
          <cell r="S44" t="str">
            <v>N/A</v>
          </cell>
          <cell r="T44">
            <v>0</v>
          </cell>
          <cell r="U44">
            <v>0</v>
          </cell>
          <cell r="V44" t="str">
            <v>N/A</v>
          </cell>
          <cell r="W44">
            <v>0</v>
          </cell>
          <cell r="X44">
            <v>0</v>
          </cell>
          <cell r="Y44" t="str">
            <v>N/A</v>
          </cell>
          <cell r="Z44">
            <v>0</v>
          </cell>
          <cell r="AA44">
            <v>0</v>
          </cell>
          <cell r="AB44" t="str">
            <v>N/A</v>
          </cell>
          <cell r="AC44">
            <v>0</v>
          </cell>
          <cell r="AD44">
            <v>0</v>
          </cell>
          <cell r="AE44" t="str">
            <v>N/A</v>
          </cell>
          <cell r="AF44">
            <v>0</v>
          </cell>
          <cell r="AG44">
            <v>0</v>
          </cell>
          <cell r="AH44" t="str">
            <v>N/A</v>
          </cell>
          <cell r="AI44" t="str">
            <v>N/A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0710</v>
          </cell>
          <cell r="B45" t="str">
            <v xml:space="preserve">RECOVERY ROOM                                                         </v>
          </cell>
          <cell r="C45" t="str">
            <v>Y</v>
          </cell>
          <cell r="D45">
            <v>51</v>
          </cell>
          <cell r="E45">
            <v>0</v>
          </cell>
          <cell r="F45">
            <v>0</v>
          </cell>
          <cell r="G45" t="str">
            <v>N/A</v>
          </cell>
          <cell r="H45">
            <v>0</v>
          </cell>
          <cell r="I45">
            <v>0</v>
          </cell>
          <cell r="J45" t="str">
            <v>N/A</v>
          </cell>
          <cell r="K45">
            <v>0</v>
          </cell>
          <cell r="L45">
            <v>0</v>
          </cell>
          <cell r="M45" t="str">
            <v>N/A</v>
          </cell>
          <cell r="N45">
            <v>0</v>
          </cell>
          <cell r="O45">
            <v>0</v>
          </cell>
          <cell r="P45" t="str">
            <v>N/A</v>
          </cell>
          <cell r="Q45">
            <v>0</v>
          </cell>
          <cell r="R45">
            <v>0</v>
          </cell>
          <cell r="S45" t="str">
            <v>N/A</v>
          </cell>
          <cell r="T45">
            <v>0</v>
          </cell>
          <cell r="U45">
            <v>0</v>
          </cell>
          <cell r="V45" t="str">
            <v>N/A</v>
          </cell>
          <cell r="W45">
            <v>0</v>
          </cell>
          <cell r="X45">
            <v>0</v>
          </cell>
          <cell r="Y45" t="str">
            <v>N/A</v>
          </cell>
          <cell r="Z45">
            <v>0</v>
          </cell>
          <cell r="AA45">
            <v>0</v>
          </cell>
          <cell r="AB45" t="str">
            <v>N/A</v>
          </cell>
          <cell r="AC45">
            <v>0</v>
          </cell>
          <cell r="AD45">
            <v>0</v>
          </cell>
          <cell r="AE45" t="str">
            <v>N/A</v>
          </cell>
          <cell r="AF45">
            <v>0</v>
          </cell>
          <cell r="AG45">
            <v>0</v>
          </cell>
          <cell r="AH45" t="str">
            <v>N/A</v>
          </cell>
          <cell r="AI45" t="str">
            <v>N/A</v>
          </cell>
          <cell r="AJ45">
            <v>0</v>
          </cell>
          <cell r="AK45">
            <v>0</v>
          </cell>
          <cell r="AL45">
            <v>0</v>
          </cell>
        </row>
        <row r="46">
          <cell r="A46" t="str">
            <v>0720</v>
          </cell>
          <cell r="B46" t="str">
            <v xml:space="preserve">LABOR ROOM/DELIVERY                                                   </v>
          </cell>
          <cell r="C46" t="str">
            <v>Y</v>
          </cell>
          <cell r="D46">
            <v>52</v>
          </cell>
          <cell r="E46">
            <v>0</v>
          </cell>
          <cell r="F46">
            <v>0</v>
          </cell>
          <cell r="G46" t="str">
            <v>N/A</v>
          </cell>
          <cell r="H46">
            <v>0</v>
          </cell>
          <cell r="I46">
            <v>0</v>
          </cell>
          <cell r="J46" t="str">
            <v>N/A</v>
          </cell>
          <cell r="K46">
            <v>0</v>
          </cell>
          <cell r="L46">
            <v>0</v>
          </cell>
          <cell r="M46" t="str">
            <v>N/A</v>
          </cell>
          <cell r="N46">
            <v>0</v>
          </cell>
          <cell r="O46">
            <v>0</v>
          </cell>
          <cell r="P46" t="str">
            <v>N/A</v>
          </cell>
          <cell r="Q46">
            <v>0</v>
          </cell>
          <cell r="R46">
            <v>0</v>
          </cell>
          <cell r="S46" t="str">
            <v>N/A</v>
          </cell>
          <cell r="T46">
            <v>0</v>
          </cell>
          <cell r="U46">
            <v>0</v>
          </cell>
          <cell r="V46" t="str">
            <v>N/A</v>
          </cell>
          <cell r="W46">
            <v>0</v>
          </cell>
          <cell r="X46">
            <v>0</v>
          </cell>
          <cell r="Y46" t="str">
            <v>N/A</v>
          </cell>
          <cell r="Z46">
            <v>0</v>
          </cell>
          <cell r="AA46">
            <v>0</v>
          </cell>
          <cell r="AB46" t="str">
            <v>N/A</v>
          </cell>
          <cell r="AC46">
            <v>0</v>
          </cell>
          <cell r="AD46">
            <v>0</v>
          </cell>
          <cell r="AE46" t="str">
            <v>N/A</v>
          </cell>
          <cell r="AF46">
            <v>0</v>
          </cell>
          <cell r="AG46">
            <v>0</v>
          </cell>
          <cell r="AH46" t="str">
            <v>N/A</v>
          </cell>
          <cell r="AI46" t="str">
            <v>N/A</v>
          </cell>
          <cell r="AJ46">
            <v>0</v>
          </cell>
          <cell r="AK46">
            <v>0</v>
          </cell>
          <cell r="AL46">
            <v>0</v>
          </cell>
        </row>
        <row r="47">
          <cell r="A47" t="str">
            <v>0721</v>
          </cell>
          <cell r="B47" t="str">
            <v xml:space="preserve">LABOR ROOM                                                            </v>
          </cell>
          <cell r="C47" t="str">
            <v>Y</v>
          </cell>
          <cell r="D47">
            <v>52</v>
          </cell>
          <cell r="E47">
            <v>0</v>
          </cell>
          <cell r="F47">
            <v>0</v>
          </cell>
          <cell r="G47" t="str">
            <v>N/A</v>
          </cell>
          <cell r="H47">
            <v>0</v>
          </cell>
          <cell r="I47">
            <v>0</v>
          </cell>
          <cell r="J47" t="str">
            <v>N/A</v>
          </cell>
          <cell r="K47">
            <v>0</v>
          </cell>
          <cell r="L47">
            <v>0</v>
          </cell>
          <cell r="M47" t="str">
            <v>N/A</v>
          </cell>
          <cell r="N47">
            <v>0</v>
          </cell>
          <cell r="O47">
            <v>0</v>
          </cell>
          <cell r="P47" t="str">
            <v>N/A</v>
          </cell>
          <cell r="Q47">
            <v>0</v>
          </cell>
          <cell r="R47">
            <v>0</v>
          </cell>
          <cell r="S47" t="str">
            <v>N/A</v>
          </cell>
          <cell r="T47">
            <v>0</v>
          </cell>
          <cell r="U47">
            <v>0</v>
          </cell>
          <cell r="V47" t="str">
            <v>N/A</v>
          </cell>
          <cell r="W47">
            <v>0</v>
          </cell>
          <cell r="X47">
            <v>0</v>
          </cell>
          <cell r="Y47" t="str">
            <v>N/A</v>
          </cell>
          <cell r="Z47">
            <v>0</v>
          </cell>
          <cell r="AA47">
            <v>0</v>
          </cell>
          <cell r="AB47" t="str">
            <v>N/A</v>
          </cell>
          <cell r="AC47">
            <v>0</v>
          </cell>
          <cell r="AD47">
            <v>0</v>
          </cell>
          <cell r="AE47" t="str">
            <v>N/A</v>
          </cell>
          <cell r="AF47">
            <v>0</v>
          </cell>
          <cell r="AG47">
            <v>0</v>
          </cell>
          <cell r="AH47" t="str">
            <v>N/A</v>
          </cell>
          <cell r="AI47" t="str">
            <v>N/A</v>
          </cell>
          <cell r="AJ47">
            <v>0</v>
          </cell>
          <cell r="AK47">
            <v>0</v>
          </cell>
          <cell r="AL47">
            <v>0</v>
          </cell>
        </row>
        <row r="48">
          <cell r="A48" t="str">
            <v>0722</v>
          </cell>
          <cell r="B48" t="str">
            <v xml:space="preserve">DELIVERY ROOM                                                         </v>
          </cell>
          <cell r="C48" t="str">
            <v>Y</v>
          </cell>
          <cell r="D48">
            <v>52</v>
          </cell>
          <cell r="E48">
            <v>0</v>
          </cell>
          <cell r="F48">
            <v>0</v>
          </cell>
          <cell r="G48" t="str">
            <v>N/A</v>
          </cell>
          <cell r="H48">
            <v>0</v>
          </cell>
          <cell r="I48">
            <v>0</v>
          </cell>
          <cell r="J48" t="str">
            <v>N/A</v>
          </cell>
          <cell r="K48">
            <v>0</v>
          </cell>
          <cell r="L48">
            <v>0</v>
          </cell>
          <cell r="M48" t="str">
            <v>N/A</v>
          </cell>
          <cell r="N48">
            <v>0</v>
          </cell>
          <cell r="O48">
            <v>0</v>
          </cell>
          <cell r="P48" t="str">
            <v>N/A</v>
          </cell>
          <cell r="Q48">
            <v>0</v>
          </cell>
          <cell r="R48">
            <v>0</v>
          </cell>
          <cell r="S48" t="str">
            <v>N/A</v>
          </cell>
          <cell r="T48">
            <v>0</v>
          </cell>
          <cell r="U48">
            <v>0</v>
          </cell>
          <cell r="V48" t="str">
            <v>N/A</v>
          </cell>
          <cell r="W48">
            <v>0</v>
          </cell>
          <cell r="X48">
            <v>0</v>
          </cell>
          <cell r="Y48" t="str">
            <v>N/A</v>
          </cell>
          <cell r="Z48">
            <v>0</v>
          </cell>
          <cell r="AA48">
            <v>0</v>
          </cell>
          <cell r="AB48" t="str">
            <v>N/A</v>
          </cell>
          <cell r="AC48">
            <v>0</v>
          </cell>
          <cell r="AD48">
            <v>0</v>
          </cell>
          <cell r="AE48" t="str">
            <v>N/A</v>
          </cell>
          <cell r="AF48">
            <v>0</v>
          </cell>
          <cell r="AG48">
            <v>0</v>
          </cell>
          <cell r="AH48" t="str">
            <v>N/A</v>
          </cell>
          <cell r="AI48" t="str">
            <v>N/A</v>
          </cell>
          <cell r="AJ48">
            <v>0</v>
          </cell>
          <cell r="AK48">
            <v>0</v>
          </cell>
          <cell r="AL48">
            <v>0</v>
          </cell>
        </row>
        <row r="49">
          <cell r="A49" t="str">
            <v>0730</v>
          </cell>
          <cell r="B49" t="str">
            <v xml:space="preserve">EKG/ECG (ELECTROCARDIOGRAM)                                           </v>
          </cell>
          <cell r="C49" t="str">
            <v>Y</v>
          </cell>
          <cell r="D49">
            <v>65</v>
          </cell>
          <cell r="E49">
            <v>0</v>
          </cell>
          <cell r="F49">
            <v>0</v>
          </cell>
          <cell r="G49" t="str">
            <v>N/A</v>
          </cell>
          <cell r="H49">
            <v>0</v>
          </cell>
          <cell r="I49">
            <v>0</v>
          </cell>
          <cell r="J49" t="str">
            <v>N/A</v>
          </cell>
          <cell r="K49">
            <v>0</v>
          </cell>
          <cell r="L49">
            <v>0</v>
          </cell>
          <cell r="M49" t="str">
            <v>N/A</v>
          </cell>
          <cell r="N49">
            <v>0</v>
          </cell>
          <cell r="O49">
            <v>0</v>
          </cell>
          <cell r="P49" t="str">
            <v>N/A</v>
          </cell>
          <cell r="Q49">
            <v>0</v>
          </cell>
          <cell r="R49">
            <v>0</v>
          </cell>
          <cell r="S49" t="str">
            <v>N/A</v>
          </cell>
          <cell r="T49">
            <v>0</v>
          </cell>
          <cell r="U49">
            <v>0</v>
          </cell>
          <cell r="V49" t="str">
            <v>N/A</v>
          </cell>
          <cell r="W49">
            <v>0</v>
          </cell>
          <cell r="X49">
            <v>0</v>
          </cell>
          <cell r="Y49" t="str">
            <v>N/A</v>
          </cell>
          <cell r="Z49">
            <v>0</v>
          </cell>
          <cell r="AA49">
            <v>0</v>
          </cell>
          <cell r="AB49" t="str">
            <v>N/A</v>
          </cell>
          <cell r="AC49">
            <v>0</v>
          </cell>
          <cell r="AD49">
            <v>0</v>
          </cell>
          <cell r="AE49" t="str">
            <v>N/A</v>
          </cell>
          <cell r="AF49">
            <v>0</v>
          </cell>
          <cell r="AG49">
            <v>0</v>
          </cell>
          <cell r="AH49" t="str">
            <v>N/A</v>
          </cell>
          <cell r="AI49" t="str">
            <v>N/A</v>
          </cell>
          <cell r="AJ49">
            <v>0</v>
          </cell>
          <cell r="AK49">
            <v>0</v>
          </cell>
          <cell r="AL49">
            <v>0</v>
          </cell>
        </row>
        <row r="50">
          <cell r="A50" t="str">
            <v>0760</v>
          </cell>
          <cell r="B50" t="str">
            <v xml:space="preserve">TRMT/OBSRV ROOM                                                       </v>
          </cell>
          <cell r="C50" t="str">
            <v>Y</v>
          </cell>
          <cell r="D50">
            <v>92</v>
          </cell>
          <cell r="E50">
            <v>0</v>
          </cell>
          <cell r="F50">
            <v>0</v>
          </cell>
          <cell r="G50" t="str">
            <v>N/A</v>
          </cell>
          <cell r="H50">
            <v>0</v>
          </cell>
          <cell r="I50">
            <v>0</v>
          </cell>
          <cell r="J50" t="str">
            <v>N/A</v>
          </cell>
          <cell r="K50">
            <v>0</v>
          </cell>
          <cell r="L50">
            <v>0</v>
          </cell>
          <cell r="M50" t="str">
            <v>N/A</v>
          </cell>
          <cell r="N50">
            <v>0</v>
          </cell>
          <cell r="O50">
            <v>0</v>
          </cell>
          <cell r="P50" t="str">
            <v>N/A</v>
          </cell>
          <cell r="Q50">
            <v>0</v>
          </cell>
          <cell r="R50">
            <v>0</v>
          </cell>
          <cell r="S50" t="str">
            <v>N/A</v>
          </cell>
          <cell r="T50">
            <v>0</v>
          </cell>
          <cell r="U50">
            <v>0</v>
          </cell>
          <cell r="V50" t="str">
            <v>N/A</v>
          </cell>
          <cell r="W50">
            <v>0</v>
          </cell>
          <cell r="X50">
            <v>0</v>
          </cell>
          <cell r="Y50" t="str">
            <v>N/A</v>
          </cell>
          <cell r="Z50">
            <v>0</v>
          </cell>
          <cell r="AA50">
            <v>0</v>
          </cell>
          <cell r="AB50" t="str">
            <v>N/A</v>
          </cell>
          <cell r="AC50">
            <v>0</v>
          </cell>
          <cell r="AD50">
            <v>0</v>
          </cell>
          <cell r="AE50" t="str">
            <v>N/A</v>
          </cell>
          <cell r="AF50">
            <v>0</v>
          </cell>
          <cell r="AG50">
            <v>0</v>
          </cell>
          <cell r="AH50" t="str">
            <v>N/A</v>
          </cell>
          <cell r="AI50" t="str">
            <v>N/A</v>
          </cell>
          <cell r="AJ50">
            <v>0</v>
          </cell>
          <cell r="AK50">
            <v>0</v>
          </cell>
          <cell r="AL50">
            <v>0</v>
          </cell>
        </row>
        <row r="51">
          <cell r="A51" t="str">
            <v>0762</v>
          </cell>
          <cell r="B51" t="str">
            <v xml:space="preserve">OBSERVATION ROOM                                                      </v>
          </cell>
          <cell r="C51" t="str">
            <v>Y</v>
          </cell>
          <cell r="D51">
            <v>92</v>
          </cell>
          <cell r="E51">
            <v>0</v>
          </cell>
          <cell r="F51">
            <v>0</v>
          </cell>
          <cell r="G51" t="str">
            <v>N/A</v>
          </cell>
          <cell r="H51">
            <v>0</v>
          </cell>
          <cell r="I51">
            <v>0</v>
          </cell>
          <cell r="J51" t="str">
            <v>N/A</v>
          </cell>
          <cell r="K51">
            <v>0</v>
          </cell>
          <cell r="L51">
            <v>0</v>
          </cell>
          <cell r="M51" t="str">
            <v>N/A</v>
          </cell>
          <cell r="N51">
            <v>0</v>
          </cell>
          <cell r="O51">
            <v>0</v>
          </cell>
          <cell r="P51" t="str">
            <v>N/A</v>
          </cell>
          <cell r="Q51">
            <v>0</v>
          </cell>
          <cell r="R51">
            <v>0</v>
          </cell>
          <cell r="S51" t="str">
            <v>N/A</v>
          </cell>
          <cell r="T51">
            <v>0</v>
          </cell>
          <cell r="U51">
            <v>0</v>
          </cell>
          <cell r="V51" t="str">
            <v>N/A</v>
          </cell>
          <cell r="W51">
            <v>0</v>
          </cell>
          <cell r="X51">
            <v>0</v>
          </cell>
          <cell r="Y51" t="str">
            <v>N/A</v>
          </cell>
          <cell r="Z51">
            <v>0</v>
          </cell>
          <cell r="AA51">
            <v>0</v>
          </cell>
          <cell r="AB51" t="str">
            <v>N/A</v>
          </cell>
          <cell r="AC51">
            <v>0</v>
          </cell>
          <cell r="AD51">
            <v>0</v>
          </cell>
          <cell r="AE51" t="str">
            <v>N/A</v>
          </cell>
          <cell r="AF51">
            <v>0</v>
          </cell>
          <cell r="AG51">
            <v>0</v>
          </cell>
          <cell r="AH51" t="str">
            <v>N/A</v>
          </cell>
          <cell r="AI51" t="str">
            <v>N/A</v>
          </cell>
          <cell r="AJ51">
            <v>0</v>
          </cell>
          <cell r="AK51">
            <v>0</v>
          </cell>
          <cell r="AL51">
            <v>0</v>
          </cell>
        </row>
        <row r="52">
          <cell r="A52" t="str">
            <v>0771</v>
          </cell>
          <cell r="B52" t="str">
            <v xml:space="preserve">VACCINE ADMINISTRATION                                                </v>
          </cell>
          <cell r="C52" t="str">
            <v>Y</v>
          </cell>
          <cell r="D52">
            <v>91</v>
          </cell>
          <cell r="E52">
            <v>0</v>
          </cell>
          <cell r="F52">
            <v>0</v>
          </cell>
          <cell r="G52" t="str">
            <v>N/A</v>
          </cell>
          <cell r="H52">
            <v>0</v>
          </cell>
          <cell r="I52">
            <v>0</v>
          </cell>
          <cell r="J52" t="str">
            <v>N/A</v>
          </cell>
          <cell r="K52">
            <v>0</v>
          </cell>
          <cell r="L52">
            <v>0</v>
          </cell>
          <cell r="M52" t="str">
            <v>N/A</v>
          </cell>
          <cell r="N52">
            <v>0</v>
          </cell>
          <cell r="O52">
            <v>0</v>
          </cell>
          <cell r="P52" t="str">
            <v>N/A</v>
          </cell>
          <cell r="Q52">
            <v>0</v>
          </cell>
          <cell r="R52">
            <v>0</v>
          </cell>
          <cell r="S52" t="str">
            <v>N/A</v>
          </cell>
          <cell r="T52">
            <v>0</v>
          </cell>
          <cell r="U52">
            <v>0</v>
          </cell>
          <cell r="V52" t="str">
            <v>N/A</v>
          </cell>
          <cell r="W52">
            <v>0</v>
          </cell>
          <cell r="X52">
            <v>0</v>
          </cell>
          <cell r="Y52" t="str">
            <v>N/A</v>
          </cell>
          <cell r="Z52">
            <v>0</v>
          </cell>
          <cell r="AA52">
            <v>0</v>
          </cell>
          <cell r="AB52" t="str">
            <v>N/A</v>
          </cell>
          <cell r="AC52">
            <v>0</v>
          </cell>
          <cell r="AD52">
            <v>0</v>
          </cell>
          <cell r="AE52" t="str">
            <v>N/A</v>
          </cell>
          <cell r="AF52">
            <v>0</v>
          </cell>
          <cell r="AG52">
            <v>0</v>
          </cell>
          <cell r="AH52" t="str">
            <v>N/A</v>
          </cell>
          <cell r="AI52" t="str">
            <v>N/A</v>
          </cell>
          <cell r="AJ52">
            <v>0</v>
          </cell>
          <cell r="AK52">
            <v>0</v>
          </cell>
          <cell r="AL52">
            <v>0</v>
          </cell>
        </row>
        <row r="53">
          <cell r="A53" t="str">
            <v>0920</v>
          </cell>
          <cell r="B53" t="str">
            <v xml:space="preserve">OTHER DIAGNOSTIC SERVICES                                             </v>
          </cell>
          <cell r="C53" t="str">
            <v>Y</v>
          </cell>
          <cell r="D53">
            <v>91</v>
          </cell>
          <cell r="E53">
            <v>0</v>
          </cell>
          <cell r="F53">
            <v>0</v>
          </cell>
          <cell r="G53" t="str">
            <v>N/A</v>
          </cell>
          <cell r="H53">
            <v>0</v>
          </cell>
          <cell r="I53">
            <v>0</v>
          </cell>
          <cell r="J53" t="str">
            <v>N/A</v>
          </cell>
          <cell r="K53">
            <v>0</v>
          </cell>
          <cell r="L53">
            <v>0</v>
          </cell>
          <cell r="M53" t="str">
            <v>N/A</v>
          </cell>
          <cell r="N53">
            <v>0</v>
          </cell>
          <cell r="O53">
            <v>0</v>
          </cell>
          <cell r="P53" t="str">
            <v>N/A</v>
          </cell>
          <cell r="Q53">
            <v>0</v>
          </cell>
          <cell r="R53">
            <v>0</v>
          </cell>
          <cell r="S53" t="str">
            <v>N/A</v>
          </cell>
          <cell r="T53">
            <v>0</v>
          </cell>
          <cell r="U53">
            <v>0</v>
          </cell>
          <cell r="V53" t="str">
            <v>N/A</v>
          </cell>
          <cell r="W53">
            <v>0</v>
          </cell>
          <cell r="X53">
            <v>0</v>
          </cell>
          <cell r="Y53" t="str">
            <v>N/A</v>
          </cell>
          <cell r="Z53">
            <v>0</v>
          </cell>
          <cell r="AA53">
            <v>0</v>
          </cell>
          <cell r="AB53" t="str">
            <v>N/A</v>
          </cell>
          <cell r="AC53">
            <v>0</v>
          </cell>
          <cell r="AD53">
            <v>0</v>
          </cell>
          <cell r="AE53" t="str">
            <v>N/A</v>
          </cell>
          <cell r="AF53">
            <v>0</v>
          </cell>
          <cell r="AG53">
            <v>0</v>
          </cell>
          <cell r="AH53" t="str">
            <v>N/A</v>
          </cell>
          <cell r="AI53" t="str">
            <v>N/A</v>
          </cell>
          <cell r="AJ53">
            <v>0</v>
          </cell>
          <cell r="AK53">
            <v>0</v>
          </cell>
          <cell r="AL53">
            <v>0</v>
          </cell>
        </row>
        <row r="54">
          <cell r="A54" t="str">
            <v>0921</v>
          </cell>
          <cell r="B54" t="str">
            <v xml:space="preserve">PERIPHERAL VASCULAR LAB                                               </v>
          </cell>
          <cell r="C54" t="str">
            <v>Y</v>
          </cell>
          <cell r="D54">
            <v>76</v>
          </cell>
          <cell r="E54">
            <v>0</v>
          </cell>
          <cell r="F54">
            <v>0</v>
          </cell>
          <cell r="G54" t="str">
            <v>N/A</v>
          </cell>
          <cell r="H54">
            <v>0</v>
          </cell>
          <cell r="I54">
            <v>0</v>
          </cell>
          <cell r="J54" t="str">
            <v>N/A</v>
          </cell>
          <cell r="K54">
            <v>0</v>
          </cell>
          <cell r="L54">
            <v>0</v>
          </cell>
          <cell r="M54" t="str">
            <v>N/A</v>
          </cell>
          <cell r="N54">
            <v>0</v>
          </cell>
          <cell r="O54">
            <v>0</v>
          </cell>
          <cell r="P54" t="str">
            <v>N/A</v>
          </cell>
          <cell r="Q54">
            <v>0</v>
          </cell>
          <cell r="R54">
            <v>0</v>
          </cell>
          <cell r="S54" t="str">
            <v>N/A</v>
          </cell>
          <cell r="T54">
            <v>0</v>
          </cell>
          <cell r="U54">
            <v>0</v>
          </cell>
          <cell r="V54" t="str">
            <v>N/A</v>
          </cell>
          <cell r="W54">
            <v>0</v>
          </cell>
          <cell r="X54">
            <v>0</v>
          </cell>
          <cell r="Y54" t="str">
            <v>N/A</v>
          </cell>
          <cell r="Z54">
            <v>0</v>
          </cell>
          <cell r="AA54">
            <v>0</v>
          </cell>
          <cell r="AB54" t="str">
            <v>N/A</v>
          </cell>
          <cell r="AC54">
            <v>0</v>
          </cell>
          <cell r="AD54">
            <v>0</v>
          </cell>
          <cell r="AE54" t="str">
            <v>N/A</v>
          </cell>
          <cell r="AF54">
            <v>0</v>
          </cell>
          <cell r="AG54">
            <v>0</v>
          </cell>
          <cell r="AH54" t="str">
            <v>N/A</v>
          </cell>
          <cell r="AI54" t="str">
            <v>N/A</v>
          </cell>
          <cell r="AJ54">
            <v>0</v>
          </cell>
          <cell r="AK54">
            <v>0</v>
          </cell>
          <cell r="AL54">
            <v>0</v>
          </cell>
        </row>
        <row r="55">
          <cell r="A55" t="str">
            <v>0940</v>
          </cell>
          <cell r="B55" t="str">
            <v xml:space="preserve">OTHER THERAPEUTIC SERVICES                                            </v>
          </cell>
          <cell r="C55" t="str">
            <v>Y</v>
          </cell>
          <cell r="D55">
            <v>73</v>
          </cell>
          <cell r="E55">
            <v>0</v>
          </cell>
          <cell r="F55">
            <v>0</v>
          </cell>
          <cell r="G55" t="str">
            <v>N/A</v>
          </cell>
          <cell r="H55">
            <v>0</v>
          </cell>
          <cell r="I55">
            <v>0</v>
          </cell>
          <cell r="J55" t="str">
            <v>N/A</v>
          </cell>
          <cell r="K55">
            <v>0</v>
          </cell>
          <cell r="L55">
            <v>0</v>
          </cell>
          <cell r="M55" t="str">
            <v>N/A</v>
          </cell>
          <cell r="N55">
            <v>0</v>
          </cell>
          <cell r="O55">
            <v>0</v>
          </cell>
          <cell r="P55" t="str">
            <v>N/A</v>
          </cell>
          <cell r="Q55">
            <v>0</v>
          </cell>
          <cell r="R55">
            <v>0</v>
          </cell>
          <cell r="S55" t="str">
            <v>N/A</v>
          </cell>
          <cell r="T55">
            <v>0</v>
          </cell>
          <cell r="U55">
            <v>0</v>
          </cell>
          <cell r="V55" t="str">
            <v>N/A</v>
          </cell>
          <cell r="W55">
            <v>0</v>
          </cell>
          <cell r="X55">
            <v>0</v>
          </cell>
          <cell r="Y55" t="str">
            <v>N/A</v>
          </cell>
          <cell r="Z55">
            <v>0</v>
          </cell>
          <cell r="AA55">
            <v>0</v>
          </cell>
          <cell r="AB55" t="str">
            <v>N/A</v>
          </cell>
          <cell r="AC55">
            <v>0</v>
          </cell>
          <cell r="AD55">
            <v>0</v>
          </cell>
          <cell r="AE55" t="str">
            <v>N/A</v>
          </cell>
          <cell r="AF55">
            <v>0</v>
          </cell>
          <cell r="AG55">
            <v>0</v>
          </cell>
          <cell r="AH55" t="str">
            <v>N/A</v>
          </cell>
          <cell r="AI55" t="str">
            <v>N/A</v>
          </cell>
          <cell r="AJ55">
            <v>0</v>
          </cell>
          <cell r="AK55">
            <v>0</v>
          </cell>
          <cell r="AL55">
            <v>0</v>
          </cell>
        </row>
        <row r="56">
          <cell r="A56" t="str">
            <v>0960</v>
          </cell>
          <cell r="B56" t="str">
            <v xml:space="preserve">PROFESSIONAL FEES                                                     </v>
          </cell>
          <cell r="C56" t="str">
            <v>Y</v>
          </cell>
          <cell r="D56">
            <v>90</v>
          </cell>
          <cell r="E56">
            <v>0</v>
          </cell>
          <cell r="F56">
            <v>0</v>
          </cell>
          <cell r="G56" t="str">
            <v>N/A</v>
          </cell>
          <cell r="H56">
            <v>0</v>
          </cell>
          <cell r="I56">
            <v>0</v>
          </cell>
          <cell r="J56" t="str">
            <v>N/A</v>
          </cell>
          <cell r="K56">
            <v>0</v>
          </cell>
          <cell r="L56">
            <v>0</v>
          </cell>
          <cell r="M56" t="str">
            <v>N/A</v>
          </cell>
          <cell r="N56">
            <v>0</v>
          </cell>
          <cell r="O56">
            <v>0</v>
          </cell>
          <cell r="P56" t="str">
            <v>N/A</v>
          </cell>
          <cell r="Q56">
            <v>0</v>
          </cell>
          <cell r="R56">
            <v>0</v>
          </cell>
          <cell r="S56" t="str">
            <v>N/A</v>
          </cell>
          <cell r="T56">
            <v>0</v>
          </cell>
          <cell r="U56">
            <v>0</v>
          </cell>
          <cell r="V56" t="str">
            <v>N/A</v>
          </cell>
          <cell r="W56">
            <v>0</v>
          </cell>
          <cell r="X56">
            <v>0</v>
          </cell>
          <cell r="Y56" t="str">
            <v>N/A</v>
          </cell>
          <cell r="Z56">
            <v>0</v>
          </cell>
          <cell r="AA56">
            <v>0</v>
          </cell>
          <cell r="AB56" t="str">
            <v>N/A</v>
          </cell>
          <cell r="AC56">
            <v>0</v>
          </cell>
          <cell r="AD56">
            <v>0</v>
          </cell>
          <cell r="AE56" t="str">
            <v>N/A</v>
          </cell>
          <cell r="AF56">
            <v>0</v>
          </cell>
          <cell r="AG56">
            <v>0</v>
          </cell>
          <cell r="AH56" t="str">
            <v>N/A</v>
          </cell>
          <cell r="AI56" t="str">
            <v>N/A</v>
          </cell>
          <cell r="AJ56">
            <v>0</v>
          </cell>
          <cell r="AK56">
            <v>0</v>
          </cell>
          <cell r="AL56">
            <v>0</v>
          </cell>
        </row>
        <row r="57">
          <cell r="A57" t="str">
            <v>0964</v>
          </cell>
          <cell r="B57" t="str">
            <v xml:space="preserve">PROF FEE/ANESTHETIST (CRNA)                                           </v>
          </cell>
          <cell r="C57" t="str">
            <v>Y</v>
          </cell>
          <cell r="D57">
            <v>50</v>
          </cell>
          <cell r="E57">
            <v>0</v>
          </cell>
          <cell r="F57">
            <v>0</v>
          </cell>
          <cell r="G57" t="str">
            <v>N/A</v>
          </cell>
          <cell r="H57">
            <v>0</v>
          </cell>
          <cell r="I57">
            <v>0</v>
          </cell>
          <cell r="J57" t="str">
            <v>N/A</v>
          </cell>
          <cell r="K57">
            <v>0</v>
          </cell>
          <cell r="L57">
            <v>0</v>
          </cell>
          <cell r="M57" t="str">
            <v>N/A</v>
          </cell>
          <cell r="N57">
            <v>0</v>
          </cell>
          <cell r="O57">
            <v>0</v>
          </cell>
          <cell r="P57" t="str">
            <v>N/A</v>
          </cell>
          <cell r="Q57">
            <v>0</v>
          </cell>
          <cell r="R57">
            <v>0</v>
          </cell>
          <cell r="S57" t="str">
            <v>N/A</v>
          </cell>
          <cell r="T57">
            <v>0</v>
          </cell>
          <cell r="U57">
            <v>0</v>
          </cell>
          <cell r="V57" t="str">
            <v>N/A</v>
          </cell>
          <cell r="W57">
            <v>0</v>
          </cell>
          <cell r="X57">
            <v>0</v>
          </cell>
          <cell r="Y57" t="str">
            <v>N/A</v>
          </cell>
          <cell r="Z57">
            <v>0</v>
          </cell>
          <cell r="AA57">
            <v>0</v>
          </cell>
          <cell r="AB57" t="str">
            <v>N/A</v>
          </cell>
          <cell r="AC57">
            <v>0</v>
          </cell>
          <cell r="AD57">
            <v>0</v>
          </cell>
          <cell r="AE57" t="str">
            <v>N/A</v>
          </cell>
          <cell r="AF57">
            <v>0</v>
          </cell>
          <cell r="AG57">
            <v>0</v>
          </cell>
          <cell r="AH57" t="str">
            <v>N/A</v>
          </cell>
          <cell r="AI57" t="str">
            <v>N/A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0972</v>
          </cell>
          <cell r="B58" t="str">
            <v xml:space="preserve">PROF FEE/RADIOLOGY/DIAGNOSTIC                                         </v>
          </cell>
          <cell r="C58" t="str">
            <v>Y</v>
          </cell>
          <cell r="D58">
            <v>54</v>
          </cell>
          <cell r="E58">
            <v>0</v>
          </cell>
          <cell r="F58">
            <v>0</v>
          </cell>
          <cell r="G58" t="str">
            <v>N/A</v>
          </cell>
          <cell r="H58">
            <v>0</v>
          </cell>
          <cell r="I58">
            <v>0</v>
          </cell>
          <cell r="J58" t="str">
            <v>N/A</v>
          </cell>
          <cell r="K58">
            <v>0</v>
          </cell>
          <cell r="L58">
            <v>0</v>
          </cell>
          <cell r="M58" t="str">
            <v>N/A</v>
          </cell>
          <cell r="N58">
            <v>0</v>
          </cell>
          <cell r="O58">
            <v>0</v>
          </cell>
          <cell r="P58" t="str">
            <v>N/A</v>
          </cell>
          <cell r="Q58">
            <v>0</v>
          </cell>
          <cell r="R58">
            <v>0</v>
          </cell>
          <cell r="S58" t="str">
            <v>N/A</v>
          </cell>
          <cell r="T58">
            <v>0</v>
          </cell>
          <cell r="U58">
            <v>0</v>
          </cell>
          <cell r="V58" t="str">
            <v>N/A</v>
          </cell>
          <cell r="W58">
            <v>0</v>
          </cell>
          <cell r="X58">
            <v>0</v>
          </cell>
          <cell r="Y58" t="str">
            <v>N/A</v>
          </cell>
          <cell r="Z58">
            <v>0</v>
          </cell>
          <cell r="AA58">
            <v>0</v>
          </cell>
          <cell r="AB58" t="str">
            <v>N/A</v>
          </cell>
          <cell r="AC58">
            <v>0</v>
          </cell>
          <cell r="AD58">
            <v>0</v>
          </cell>
          <cell r="AE58" t="str">
            <v>N/A</v>
          </cell>
          <cell r="AF58">
            <v>0</v>
          </cell>
          <cell r="AG58">
            <v>0</v>
          </cell>
          <cell r="AH58" t="str">
            <v>N/A</v>
          </cell>
          <cell r="AI58" t="str">
            <v>N/A</v>
          </cell>
          <cell r="AJ58">
            <v>0</v>
          </cell>
          <cell r="AK58">
            <v>0</v>
          </cell>
          <cell r="AL58">
            <v>0</v>
          </cell>
        </row>
        <row r="59">
          <cell r="A59" t="str">
            <v>0981</v>
          </cell>
          <cell r="B59" t="str">
            <v xml:space="preserve">PROF FEE/EMERGENCY ROOM                                               </v>
          </cell>
          <cell r="C59" t="str">
            <v>Y</v>
          </cell>
          <cell r="D59">
            <v>91</v>
          </cell>
          <cell r="E59">
            <v>0</v>
          </cell>
          <cell r="F59">
            <v>0</v>
          </cell>
          <cell r="G59" t="str">
            <v>N/A</v>
          </cell>
          <cell r="H59">
            <v>0</v>
          </cell>
          <cell r="I59">
            <v>0</v>
          </cell>
          <cell r="J59" t="str">
            <v>N/A</v>
          </cell>
          <cell r="K59">
            <v>0</v>
          </cell>
          <cell r="L59">
            <v>0</v>
          </cell>
          <cell r="M59" t="str">
            <v>N/A</v>
          </cell>
          <cell r="N59">
            <v>0</v>
          </cell>
          <cell r="O59">
            <v>0</v>
          </cell>
          <cell r="P59" t="str">
            <v>N/A</v>
          </cell>
          <cell r="Q59">
            <v>0</v>
          </cell>
          <cell r="R59">
            <v>0</v>
          </cell>
          <cell r="S59" t="str">
            <v>N/A</v>
          </cell>
          <cell r="T59">
            <v>0</v>
          </cell>
          <cell r="U59">
            <v>0</v>
          </cell>
          <cell r="V59" t="str">
            <v>N/A</v>
          </cell>
          <cell r="W59">
            <v>0</v>
          </cell>
          <cell r="X59">
            <v>0</v>
          </cell>
          <cell r="Y59" t="str">
            <v>N/A</v>
          </cell>
          <cell r="Z59">
            <v>0</v>
          </cell>
          <cell r="AA59">
            <v>0</v>
          </cell>
          <cell r="AB59" t="str">
            <v>N/A</v>
          </cell>
          <cell r="AC59">
            <v>0</v>
          </cell>
          <cell r="AD59">
            <v>0</v>
          </cell>
          <cell r="AE59" t="str">
            <v>N/A</v>
          </cell>
          <cell r="AF59">
            <v>0</v>
          </cell>
          <cell r="AG59">
            <v>0</v>
          </cell>
          <cell r="AH59" t="str">
            <v>N/A</v>
          </cell>
          <cell r="AI59" t="str">
            <v>N/A</v>
          </cell>
          <cell r="AJ59">
            <v>0</v>
          </cell>
          <cell r="AK59">
            <v>0</v>
          </cell>
          <cell r="AL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N/A</v>
          </cell>
          <cell r="H60">
            <v>0</v>
          </cell>
          <cell r="I60">
            <v>0</v>
          </cell>
          <cell r="J60" t="str">
            <v>N/A</v>
          </cell>
          <cell r="K60">
            <v>0</v>
          </cell>
          <cell r="L60">
            <v>0</v>
          </cell>
          <cell r="M60" t="str">
            <v>N/A</v>
          </cell>
          <cell r="N60">
            <v>0</v>
          </cell>
          <cell r="O60">
            <v>0</v>
          </cell>
          <cell r="P60" t="str">
            <v>N/A</v>
          </cell>
          <cell r="Q60">
            <v>0</v>
          </cell>
          <cell r="R60">
            <v>0</v>
          </cell>
          <cell r="S60" t="str">
            <v>N/A</v>
          </cell>
          <cell r="T60">
            <v>0</v>
          </cell>
          <cell r="U60">
            <v>0</v>
          </cell>
          <cell r="V60" t="str">
            <v>N/A</v>
          </cell>
          <cell r="W60">
            <v>0</v>
          </cell>
          <cell r="X60">
            <v>0</v>
          </cell>
          <cell r="Y60" t="str">
            <v>N/A</v>
          </cell>
          <cell r="Z60">
            <v>0</v>
          </cell>
          <cell r="AA60">
            <v>0</v>
          </cell>
          <cell r="AB60" t="str">
            <v>N/A</v>
          </cell>
          <cell r="AC60">
            <v>0</v>
          </cell>
          <cell r="AD60">
            <v>0</v>
          </cell>
          <cell r="AE60" t="str">
            <v>N/A</v>
          </cell>
          <cell r="AF60">
            <v>0</v>
          </cell>
          <cell r="AG60">
            <v>0</v>
          </cell>
          <cell r="AH60" t="str">
            <v>N/A</v>
          </cell>
          <cell r="AI60" t="str">
            <v>N/A</v>
          </cell>
          <cell r="AJ60">
            <v>0</v>
          </cell>
          <cell r="AK60">
            <v>0</v>
          </cell>
          <cell r="AL60">
            <v>0</v>
          </cell>
        </row>
      </sheetData>
      <sheetData sheetId="5">
        <row r="1">
          <cell r="A1" t="str">
            <v>Outpatient Medicaid Revenue Code Map to Medicare Cost Report Cost Centers</v>
          </cell>
          <cell r="B1">
            <v>0</v>
          </cell>
          <cell r="C1">
            <v>0</v>
          </cell>
          <cell r="D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Provider:</v>
          </cell>
          <cell r="B3" t="str">
            <v>Peace Harbor Hospital</v>
          </cell>
          <cell r="C3">
            <v>0</v>
          </cell>
          <cell r="D3">
            <v>0</v>
          </cell>
          <cell r="AL3">
            <v>0</v>
          </cell>
        </row>
        <row r="4">
          <cell r="A4" t="str">
            <v>Provider #:</v>
          </cell>
          <cell r="B4" t="str">
            <v>000195</v>
          </cell>
          <cell r="C4">
            <v>0</v>
          </cell>
          <cell r="D4">
            <v>0</v>
          </cell>
          <cell r="AL4">
            <v>0</v>
          </cell>
        </row>
        <row r="5">
          <cell r="A5" t="str">
            <v>Period:</v>
          </cell>
          <cell r="B5" t="str">
            <v>07/01/2011 - 06/30/2012</v>
          </cell>
          <cell r="C5">
            <v>0</v>
          </cell>
          <cell r="D5">
            <v>0</v>
          </cell>
          <cell r="A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AL6">
            <v>0</v>
          </cell>
        </row>
        <row r="7">
          <cell r="A7" t="str">
            <v>Revenue Codes</v>
          </cell>
          <cell r="B7" t="str">
            <v>Revenue Code Description</v>
          </cell>
          <cell r="C7" t="str">
            <v>Rev Code Cvrd</v>
          </cell>
          <cell r="D7" t="str">
            <v>MCR Cost Center or Split</v>
          </cell>
          <cell r="E7" t="str">
            <v>MCR Line 1</v>
          </cell>
          <cell r="F7" t="str">
            <v>MCR       %       1</v>
          </cell>
          <cell r="G7" t="str">
            <v>MCR RCC     1</v>
          </cell>
          <cell r="H7" t="str">
            <v>MCR Line 2</v>
          </cell>
          <cell r="I7" t="str">
            <v>MCR       %       2</v>
          </cell>
          <cell r="J7" t="str">
            <v>MCR RCC     2</v>
          </cell>
          <cell r="K7" t="str">
            <v>MCR Line 3</v>
          </cell>
          <cell r="L7" t="str">
            <v>MCR       %       3</v>
          </cell>
          <cell r="M7" t="str">
            <v>MCR RCC     3</v>
          </cell>
          <cell r="N7" t="str">
            <v>MCR Line 4</v>
          </cell>
          <cell r="O7" t="str">
            <v>MCR       %       4</v>
          </cell>
          <cell r="P7" t="str">
            <v>MCR RCC     4</v>
          </cell>
          <cell r="Q7" t="str">
            <v>MCR Line 5</v>
          </cell>
          <cell r="R7" t="str">
            <v>MCR       %       5</v>
          </cell>
          <cell r="S7" t="str">
            <v>MCR RCC     5</v>
          </cell>
          <cell r="T7" t="str">
            <v>MCR Line 6</v>
          </cell>
          <cell r="U7" t="str">
            <v>MCR       %       6</v>
          </cell>
          <cell r="V7" t="str">
            <v>MCR RCC     6</v>
          </cell>
          <cell r="W7" t="str">
            <v>MCR Line 7</v>
          </cell>
          <cell r="X7" t="str">
            <v>MCR       %       7</v>
          </cell>
          <cell r="Y7" t="str">
            <v>MCR RCC     7</v>
          </cell>
          <cell r="Z7" t="str">
            <v>MCR Line 8</v>
          </cell>
          <cell r="AA7" t="str">
            <v>MCR       %       8</v>
          </cell>
          <cell r="AB7" t="str">
            <v>MCR RCC     8</v>
          </cell>
          <cell r="AC7" t="str">
            <v>MCR Line 9</v>
          </cell>
          <cell r="AD7" t="str">
            <v>MCR       %       9</v>
          </cell>
          <cell r="AE7" t="str">
            <v>MCR RCC     9</v>
          </cell>
          <cell r="AF7" t="str">
            <v>MCR Line 10</v>
          </cell>
          <cell r="AG7" t="str">
            <v>MCR       %       10</v>
          </cell>
          <cell r="AH7" t="str">
            <v>MCR RCC     10</v>
          </cell>
          <cell r="AI7" t="str">
            <v>Split       %       Sum</v>
          </cell>
          <cell r="AJ7" t="str">
            <v>Billed Covered Total</v>
          </cell>
          <cell r="AK7" t="str">
            <v>Cost Total</v>
          </cell>
          <cell r="AL7" t="str">
            <v>Weighted RCC</v>
          </cell>
        </row>
        <row r="8">
          <cell r="A8" t="str">
            <v>0250</v>
          </cell>
          <cell r="B8" t="str">
            <v xml:space="preserve">0250 - PHARMACY                                                              </v>
          </cell>
          <cell r="C8" t="str">
            <v>Y</v>
          </cell>
          <cell r="D8">
            <v>73</v>
          </cell>
          <cell r="E8">
            <v>0</v>
          </cell>
          <cell r="F8">
            <v>0</v>
          </cell>
          <cell r="G8" t="str">
            <v>N/A</v>
          </cell>
          <cell r="H8">
            <v>0</v>
          </cell>
          <cell r="I8">
            <v>0</v>
          </cell>
          <cell r="J8" t="str">
            <v>N/A</v>
          </cell>
          <cell r="K8">
            <v>0</v>
          </cell>
          <cell r="L8">
            <v>0</v>
          </cell>
          <cell r="M8" t="str">
            <v>N/A</v>
          </cell>
          <cell r="N8">
            <v>0</v>
          </cell>
          <cell r="O8">
            <v>0</v>
          </cell>
          <cell r="P8" t="str">
            <v>N/A</v>
          </cell>
          <cell r="Q8">
            <v>0</v>
          </cell>
          <cell r="R8">
            <v>0</v>
          </cell>
          <cell r="S8" t="str">
            <v>N/A</v>
          </cell>
          <cell r="T8">
            <v>0</v>
          </cell>
          <cell r="U8">
            <v>0</v>
          </cell>
          <cell r="V8" t="str">
            <v>N/A</v>
          </cell>
          <cell r="W8">
            <v>0</v>
          </cell>
          <cell r="X8">
            <v>0</v>
          </cell>
          <cell r="Y8" t="str">
            <v>N/A</v>
          </cell>
          <cell r="Z8">
            <v>0</v>
          </cell>
          <cell r="AA8">
            <v>0</v>
          </cell>
          <cell r="AB8" t="str">
            <v>N/A</v>
          </cell>
          <cell r="AC8">
            <v>0</v>
          </cell>
          <cell r="AD8">
            <v>0</v>
          </cell>
          <cell r="AE8" t="str">
            <v>N/A</v>
          </cell>
          <cell r="AF8">
            <v>0</v>
          </cell>
          <cell r="AG8">
            <v>0</v>
          </cell>
          <cell r="AH8" t="str">
            <v>N/A</v>
          </cell>
          <cell r="AI8" t="str">
            <v>N/A</v>
          </cell>
          <cell r="AJ8">
            <v>0</v>
          </cell>
          <cell r="AK8">
            <v>0</v>
          </cell>
          <cell r="AL8">
            <v>0</v>
          </cell>
        </row>
        <row r="9">
          <cell r="A9" t="str">
            <v>0255</v>
          </cell>
          <cell r="B9" t="str">
            <v xml:space="preserve">0255 - DRUGS INCID TO RADIOLOGY                                              </v>
          </cell>
          <cell r="C9" t="str">
            <v>Y</v>
          </cell>
          <cell r="D9">
            <v>73</v>
          </cell>
          <cell r="E9">
            <v>0</v>
          </cell>
          <cell r="F9">
            <v>0</v>
          </cell>
          <cell r="G9" t="str">
            <v>N/A</v>
          </cell>
          <cell r="H9">
            <v>0</v>
          </cell>
          <cell r="I9">
            <v>0</v>
          </cell>
          <cell r="J9" t="str">
            <v>N/A</v>
          </cell>
          <cell r="K9">
            <v>0</v>
          </cell>
          <cell r="L9">
            <v>0</v>
          </cell>
          <cell r="M9" t="str">
            <v>N/A</v>
          </cell>
          <cell r="N9">
            <v>0</v>
          </cell>
          <cell r="O9">
            <v>0</v>
          </cell>
          <cell r="P9" t="str">
            <v>N/A</v>
          </cell>
          <cell r="Q9">
            <v>0</v>
          </cell>
          <cell r="R9">
            <v>0</v>
          </cell>
          <cell r="S9" t="str">
            <v>N/A</v>
          </cell>
          <cell r="T9">
            <v>0</v>
          </cell>
          <cell r="U9">
            <v>0</v>
          </cell>
          <cell r="V9" t="str">
            <v>N/A</v>
          </cell>
          <cell r="W9">
            <v>0</v>
          </cell>
          <cell r="X9">
            <v>0</v>
          </cell>
          <cell r="Y9" t="str">
            <v>N/A</v>
          </cell>
          <cell r="Z9">
            <v>0</v>
          </cell>
          <cell r="AA9">
            <v>0</v>
          </cell>
          <cell r="AB9" t="str">
            <v>N/A</v>
          </cell>
          <cell r="AC9">
            <v>0</v>
          </cell>
          <cell r="AD9">
            <v>0</v>
          </cell>
          <cell r="AE9" t="str">
            <v>N/A</v>
          </cell>
          <cell r="AF9">
            <v>0</v>
          </cell>
          <cell r="AG9">
            <v>0</v>
          </cell>
          <cell r="AH9" t="str">
            <v>N/A</v>
          </cell>
          <cell r="AI9" t="str">
            <v>N/A</v>
          </cell>
          <cell r="AJ9">
            <v>0</v>
          </cell>
          <cell r="AK9">
            <v>0</v>
          </cell>
          <cell r="AL9">
            <v>0</v>
          </cell>
        </row>
        <row r="10">
          <cell r="A10" t="str">
            <v>0258</v>
          </cell>
          <cell r="B10" t="str">
            <v xml:space="preserve">0258 - IV SOLUTIONS                                                          </v>
          </cell>
          <cell r="C10" t="str">
            <v>Y</v>
          </cell>
          <cell r="D10">
            <v>73</v>
          </cell>
          <cell r="E10">
            <v>0</v>
          </cell>
          <cell r="F10">
            <v>0</v>
          </cell>
          <cell r="G10" t="str">
            <v>N/A</v>
          </cell>
          <cell r="H10">
            <v>0</v>
          </cell>
          <cell r="I10">
            <v>0</v>
          </cell>
          <cell r="J10" t="str">
            <v>N/A</v>
          </cell>
          <cell r="K10">
            <v>0</v>
          </cell>
          <cell r="L10">
            <v>0</v>
          </cell>
          <cell r="M10" t="str">
            <v>N/A</v>
          </cell>
          <cell r="N10">
            <v>0</v>
          </cell>
          <cell r="O10">
            <v>0</v>
          </cell>
          <cell r="P10" t="str">
            <v>N/A</v>
          </cell>
          <cell r="Q10">
            <v>0</v>
          </cell>
          <cell r="R10">
            <v>0</v>
          </cell>
          <cell r="S10" t="str">
            <v>N/A</v>
          </cell>
          <cell r="T10">
            <v>0</v>
          </cell>
          <cell r="U10">
            <v>0</v>
          </cell>
          <cell r="V10" t="str">
            <v>N/A</v>
          </cell>
          <cell r="W10">
            <v>0</v>
          </cell>
          <cell r="X10">
            <v>0</v>
          </cell>
          <cell r="Y10" t="str">
            <v>N/A</v>
          </cell>
          <cell r="Z10">
            <v>0</v>
          </cell>
          <cell r="AA10">
            <v>0</v>
          </cell>
          <cell r="AB10" t="str">
            <v>N/A</v>
          </cell>
          <cell r="AC10">
            <v>0</v>
          </cell>
          <cell r="AD10">
            <v>0</v>
          </cell>
          <cell r="AE10" t="str">
            <v>N/A</v>
          </cell>
          <cell r="AF10">
            <v>0</v>
          </cell>
          <cell r="AG10">
            <v>0</v>
          </cell>
          <cell r="AH10" t="str">
            <v>N/A</v>
          </cell>
          <cell r="AI10" t="str">
            <v>N/A</v>
          </cell>
          <cell r="AJ10">
            <v>0</v>
          </cell>
          <cell r="AK10">
            <v>0</v>
          </cell>
          <cell r="AL10">
            <v>0</v>
          </cell>
        </row>
        <row r="11">
          <cell r="A11" t="str">
            <v>0260</v>
          </cell>
          <cell r="B11" t="str">
            <v xml:space="preserve">0260 - IV THERAPY                                                            </v>
          </cell>
          <cell r="C11" t="str">
            <v>Y</v>
          </cell>
          <cell r="D11">
            <v>73</v>
          </cell>
          <cell r="E11">
            <v>0</v>
          </cell>
          <cell r="F11">
            <v>0</v>
          </cell>
          <cell r="G11" t="str">
            <v>N/A</v>
          </cell>
          <cell r="H11">
            <v>0</v>
          </cell>
          <cell r="I11">
            <v>0</v>
          </cell>
          <cell r="J11" t="str">
            <v>N/A</v>
          </cell>
          <cell r="K11">
            <v>0</v>
          </cell>
          <cell r="L11">
            <v>0</v>
          </cell>
          <cell r="M11" t="str">
            <v>N/A</v>
          </cell>
          <cell r="N11">
            <v>0</v>
          </cell>
          <cell r="O11">
            <v>0</v>
          </cell>
          <cell r="P11" t="str">
            <v>N/A</v>
          </cell>
          <cell r="Q11">
            <v>0</v>
          </cell>
          <cell r="R11">
            <v>0</v>
          </cell>
          <cell r="S11" t="str">
            <v>N/A</v>
          </cell>
          <cell r="T11">
            <v>0</v>
          </cell>
          <cell r="U11">
            <v>0</v>
          </cell>
          <cell r="V11" t="str">
            <v>N/A</v>
          </cell>
          <cell r="W11">
            <v>0</v>
          </cell>
          <cell r="X11">
            <v>0</v>
          </cell>
          <cell r="Y11" t="str">
            <v>N/A</v>
          </cell>
          <cell r="Z11">
            <v>0</v>
          </cell>
          <cell r="AA11">
            <v>0</v>
          </cell>
          <cell r="AB11" t="str">
            <v>N/A</v>
          </cell>
          <cell r="AC11">
            <v>0</v>
          </cell>
          <cell r="AD11">
            <v>0</v>
          </cell>
          <cell r="AE11" t="str">
            <v>N/A</v>
          </cell>
          <cell r="AF11">
            <v>0</v>
          </cell>
          <cell r="AG11">
            <v>0</v>
          </cell>
          <cell r="AH11" t="str">
            <v>N/A</v>
          </cell>
          <cell r="AI11" t="str">
            <v>N/A</v>
          </cell>
          <cell r="AJ11">
            <v>0</v>
          </cell>
          <cell r="AK11">
            <v>0</v>
          </cell>
          <cell r="AL11">
            <v>0</v>
          </cell>
        </row>
        <row r="12">
          <cell r="A12" t="str">
            <v>0270</v>
          </cell>
          <cell r="B12" t="str">
            <v xml:space="preserve">0270 - MEDICAL/SURGICAL SUPPLIES                                             </v>
          </cell>
          <cell r="C12" t="str">
            <v>Y</v>
          </cell>
          <cell r="D12">
            <v>71</v>
          </cell>
          <cell r="E12">
            <v>0</v>
          </cell>
          <cell r="F12">
            <v>0</v>
          </cell>
          <cell r="G12" t="str">
            <v>N/A</v>
          </cell>
          <cell r="H12">
            <v>0</v>
          </cell>
          <cell r="I12">
            <v>0</v>
          </cell>
          <cell r="J12" t="str">
            <v>N/A</v>
          </cell>
          <cell r="K12">
            <v>0</v>
          </cell>
          <cell r="L12">
            <v>0</v>
          </cell>
          <cell r="M12" t="str">
            <v>N/A</v>
          </cell>
          <cell r="N12">
            <v>0</v>
          </cell>
          <cell r="O12">
            <v>0</v>
          </cell>
          <cell r="P12" t="str">
            <v>N/A</v>
          </cell>
          <cell r="Q12">
            <v>0</v>
          </cell>
          <cell r="R12">
            <v>0</v>
          </cell>
          <cell r="S12" t="str">
            <v>N/A</v>
          </cell>
          <cell r="T12">
            <v>0</v>
          </cell>
          <cell r="U12">
            <v>0</v>
          </cell>
          <cell r="V12" t="str">
            <v>N/A</v>
          </cell>
          <cell r="W12">
            <v>0</v>
          </cell>
          <cell r="X12">
            <v>0</v>
          </cell>
          <cell r="Y12" t="str">
            <v>N/A</v>
          </cell>
          <cell r="Z12">
            <v>0</v>
          </cell>
          <cell r="AA12">
            <v>0</v>
          </cell>
          <cell r="AB12" t="str">
            <v>N/A</v>
          </cell>
          <cell r="AC12">
            <v>0</v>
          </cell>
          <cell r="AD12">
            <v>0</v>
          </cell>
          <cell r="AE12" t="str">
            <v>N/A</v>
          </cell>
          <cell r="AF12">
            <v>0</v>
          </cell>
          <cell r="AG12">
            <v>0</v>
          </cell>
          <cell r="AH12" t="str">
            <v>N/A</v>
          </cell>
          <cell r="AI12" t="str">
            <v>N/A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0271</v>
          </cell>
          <cell r="B13" t="str">
            <v xml:space="preserve">0271 - NON-STERILE SUPPLY                                                    </v>
          </cell>
          <cell r="C13" t="str">
            <v>Y</v>
          </cell>
          <cell r="D13">
            <v>71</v>
          </cell>
          <cell r="E13">
            <v>0</v>
          </cell>
          <cell r="F13">
            <v>0</v>
          </cell>
          <cell r="G13" t="str">
            <v>N/A</v>
          </cell>
          <cell r="H13">
            <v>0</v>
          </cell>
          <cell r="I13">
            <v>0</v>
          </cell>
          <cell r="J13" t="str">
            <v>N/A</v>
          </cell>
          <cell r="K13">
            <v>0</v>
          </cell>
          <cell r="L13">
            <v>0</v>
          </cell>
          <cell r="M13" t="str">
            <v>N/A</v>
          </cell>
          <cell r="N13">
            <v>0</v>
          </cell>
          <cell r="O13">
            <v>0</v>
          </cell>
          <cell r="P13" t="str">
            <v>N/A</v>
          </cell>
          <cell r="Q13">
            <v>0</v>
          </cell>
          <cell r="R13">
            <v>0</v>
          </cell>
          <cell r="S13" t="str">
            <v>N/A</v>
          </cell>
          <cell r="T13">
            <v>0</v>
          </cell>
          <cell r="U13">
            <v>0</v>
          </cell>
          <cell r="V13" t="str">
            <v>N/A</v>
          </cell>
          <cell r="W13">
            <v>0</v>
          </cell>
          <cell r="X13">
            <v>0</v>
          </cell>
          <cell r="Y13" t="str">
            <v>N/A</v>
          </cell>
          <cell r="Z13">
            <v>0</v>
          </cell>
          <cell r="AA13">
            <v>0</v>
          </cell>
          <cell r="AB13" t="str">
            <v>N/A</v>
          </cell>
          <cell r="AC13">
            <v>0</v>
          </cell>
          <cell r="AD13">
            <v>0</v>
          </cell>
          <cell r="AE13" t="str">
            <v>N/A</v>
          </cell>
          <cell r="AF13">
            <v>0</v>
          </cell>
          <cell r="AG13">
            <v>0</v>
          </cell>
          <cell r="AH13" t="str">
            <v>N/A</v>
          </cell>
          <cell r="AI13" t="str">
            <v>N/A</v>
          </cell>
          <cell r="AJ13">
            <v>0</v>
          </cell>
          <cell r="AK13">
            <v>0</v>
          </cell>
          <cell r="AL13">
            <v>0</v>
          </cell>
        </row>
        <row r="14">
          <cell r="A14" t="str">
            <v>0272</v>
          </cell>
          <cell r="B14" t="str">
            <v xml:space="preserve">0272 - STERILE SUPPLY                                                        </v>
          </cell>
          <cell r="C14" t="str">
            <v>Y</v>
          </cell>
          <cell r="D14">
            <v>71</v>
          </cell>
          <cell r="E14">
            <v>0</v>
          </cell>
          <cell r="F14">
            <v>0</v>
          </cell>
          <cell r="G14" t="str">
            <v>N/A</v>
          </cell>
          <cell r="H14">
            <v>0</v>
          </cell>
          <cell r="I14">
            <v>0</v>
          </cell>
          <cell r="J14" t="str">
            <v>N/A</v>
          </cell>
          <cell r="K14">
            <v>0</v>
          </cell>
          <cell r="L14">
            <v>0</v>
          </cell>
          <cell r="M14" t="str">
            <v>N/A</v>
          </cell>
          <cell r="N14">
            <v>0</v>
          </cell>
          <cell r="O14">
            <v>0</v>
          </cell>
          <cell r="P14" t="str">
            <v>N/A</v>
          </cell>
          <cell r="Q14">
            <v>0</v>
          </cell>
          <cell r="R14">
            <v>0</v>
          </cell>
          <cell r="S14" t="str">
            <v>N/A</v>
          </cell>
          <cell r="T14">
            <v>0</v>
          </cell>
          <cell r="U14">
            <v>0</v>
          </cell>
          <cell r="V14" t="str">
            <v>N/A</v>
          </cell>
          <cell r="W14">
            <v>0</v>
          </cell>
          <cell r="X14">
            <v>0</v>
          </cell>
          <cell r="Y14" t="str">
            <v>N/A</v>
          </cell>
          <cell r="Z14">
            <v>0</v>
          </cell>
          <cell r="AA14">
            <v>0</v>
          </cell>
          <cell r="AB14" t="str">
            <v>N/A</v>
          </cell>
          <cell r="AC14">
            <v>0</v>
          </cell>
          <cell r="AD14">
            <v>0</v>
          </cell>
          <cell r="AE14" t="str">
            <v>N/A</v>
          </cell>
          <cell r="AF14">
            <v>0</v>
          </cell>
          <cell r="AG14">
            <v>0</v>
          </cell>
          <cell r="AH14" t="str">
            <v>N/A</v>
          </cell>
          <cell r="AI14" t="str">
            <v>N/A</v>
          </cell>
          <cell r="AJ14">
            <v>0</v>
          </cell>
          <cell r="AK14">
            <v>0</v>
          </cell>
          <cell r="AL14">
            <v>0</v>
          </cell>
        </row>
        <row r="15">
          <cell r="A15" t="str">
            <v>0274</v>
          </cell>
          <cell r="B15" t="str">
            <v xml:space="preserve">0274 - PROSTHETIC/ORTHOTIC DEVICES                                           </v>
          </cell>
          <cell r="C15" t="str">
            <v>Y</v>
          </cell>
          <cell r="D15">
            <v>71</v>
          </cell>
          <cell r="E15">
            <v>0</v>
          </cell>
          <cell r="F15">
            <v>0</v>
          </cell>
          <cell r="G15" t="str">
            <v>N/A</v>
          </cell>
          <cell r="H15">
            <v>0</v>
          </cell>
          <cell r="I15">
            <v>0</v>
          </cell>
          <cell r="J15" t="str">
            <v>N/A</v>
          </cell>
          <cell r="K15">
            <v>0</v>
          </cell>
          <cell r="L15">
            <v>0</v>
          </cell>
          <cell r="M15" t="str">
            <v>N/A</v>
          </cell>
          <cell r="N15">
            <v>0</v>
          </cell>
          <cell r="O15">
            <v>0</v>
          </cell>
          <cell r="P15" t="str">
            <v>N/A</v>
          </cell>
          <cell r="Q15">
            <v>0</v>
          </cell>
          <cell r="R15">
            <v>0</v>
          </cell>
          <cell r="S15" t="str">
            <v>N/A</v>
          </cell>
          <cell r="T15">
            <v>0</v>
          </cell>
          <cell r="U15">
            <v>0</v>
          </cell>
          <cell r="V15" t="str">
            <v>N/A</v>
          </cell>
          <cell r="W15">
            <v>0</v>
          </cell>
          <cell r="X15">
            <v>0</v>
          </cell>
          <cell r="Y15" t="str">
            <v>N/A</v>
          </cell>
          <cell r="Z15">
            <v>0</v>
          </cell>
          <cell r="AA15">
            <v>0</v>
          </cell>
          <cell r="AB15" t="str">
            <v>N/A</v>
          </cell>
          <cell r="AC15">
            <v>0</v>
          </cell>
          <cell r="AD15">
            <v>0</v>
          </cell>
          <cell r="AE15" t="str">
            <v>N/A</v>
          </cell>
          <cell r="AF15">
            <v>0</v>
          </cell>
          <cell r="AG15">
            <v>0</v>
          </cell>
          <cell r="AH15" t="str">
            <v>N/A</v>
          </cell>
          <cell r="AI15" t="str">
            <v>N/A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0278</v>
          </cell>
          <cell r="B16" t="str">
            <v xml:space="preserve">0278 - OTHER IMPLANTS                                                        </v>
          </cell>
          <cell r="C16" t="str">
            <v>Y</v>
          </cell>
          <cell r="D16">
            <v>72</v>
          </cell>
          <cell r="E16">
            <v>0</v>
          </cell>
          <cell r="F16">
            <v>0</v>
          </cell>
          <cell r="G16" t="str">
            <v>N/A</v>
          </cell>
          <cell r="H16">
            <v>0</v>
          </cell>
          <cell r="I16">
            <v>0</v>
          </cell>
          <cell r="J16" t="str">
            <v>N/A</v>
          </cell>
          <cell r="K16">
            <v>0</v>
          </cell>
          <cell r="L16">
            <v>0</v>
          </cell>
          <cell r="M16" t="str">
            <v>N/A</v>
          </cell>
          <cell r="N16">
            <v>0</v>
          </cell>
          <cell r="O16">
            <v>0</v>
          </cell>
          <cell r="P16" t="str">
            <v>N/A</v>
          </cell>
          <cell r="Q16">
            <v>0</v>
          </cell>
          <cell r="R16">
            <v>0</v>
          </cell>
          <cell r="S16" t="str">
            <v>N/A</v>
          </cell>
          <cell r="T16">
            <v>0</v>
          </cell>
          <cell r="U16">
            <v>0</v>
          </cell>
          <cell r="V16" t="str">
            <v>N/A</v>
          </cell>
          <cell r="W16">
            <v>0</v>
          </cell>
          <cell r="X16">
            <v>0</v>
          </cell>
          <cell r="Y16" t="str">
            <v>N/A</v>
          </cell>
          <cell r="Z16">
            <v>0</v>
          </cell>
          <cell r="AA16">
            <v>0</v>
          </cell>
          <cell r="AB16" t="str">
            <v>N/A</v>
          </cell>
          <cell r="AC16">
            <v>0</v>
          </cell>
          <cell r="AD16">
            <v>0</v>
          </cell>
          <cell r="AE16" t="str">
            <v>N/A</v>
          </cell>
          <cell r="AF16">
            <v>0</v>
          </cell>
          <cell r="AG16">
            <v>0</v>
          </cell>
          <cell r="AH16" t="str">
            <v>N/A</v>
          </cell>
          <cell r="AI16" t="str">
            <v>N/A</v>
          </cell>
          <cell r="AJ16">
            <v>0</v>
          </cell>
          <cell r="AK16">
            <v>0</v>
          </cell>
          <cell r="AL16">
            <v>0</v>
          </cell>
        </row>
        <row r="17">
          <cell r="A17" t="str">
            <v>0300</v>
          </cell>
          <cell r="B17" t="str">
            <v xml:space="preserve">0300 - LABORATORY                                                            </v>
          </cell>
          <cell r="C17" t="str">
            <v>Y</v>
          </cell>
          <cell r="D17">
            <v>60</v>
          </cell>
          <cell r="E17">
            <v>0</v>
          </cell>
          <cell r="F17">
            <v>0</v>
          </cell>
          <cell r="G17" t="str">
            <v>N/A</v>
          </cell>
          <cell r="H17">
            <v>0</v>
          </cell>
          <cell r="I17">
            <v>0</v>
          </cell>
          <cell r="J17" t="str">
            <v>N/A</v>
          </cell>
          <cell r="K17">
            <v>0</v>
          </cell>
          <cell r="L17">
            <v>0</v>
          </cell>
          <cell r="M17" t="str">
            <v>N/A</v>
          </cell>
          <cell r="N17">
            <v>0</v>
          </cell>
          <cell r="O17">
            <v>0</v>
          </cell>
          <cell r="P17" t="str">
            <v>N/A</v>
          </cell>
          <cell r="Q17">
            <v>0</v>
          </cell>
          <cell r="R17">
            <v>0</v>
          </cell>
          <cell r="S17" t="str">
            <v>N/A</v>
          </cell>
          <cell r="T17">
            <v>0</v>
          </cell>
          <cell r="U17">
            <v>0</v>
          </cell>
          <cell r="V17" t="str">
            <v>N/A</v>
          </cell>
          <cell r="W17">
            <v>0</v>
          </cell>
          <cell r="X17">
            <v>0</v>
          </cell>
          <cell r="Y17" t="str">
            <v>N/A</v>
          </cell>
          <cell r="Z17">
            <v>0</v>
          </cell>
          <cell r="AA17">
            <v>0</v>
          </cell>
          <cell r="AB17" t="str">
            <v>N/A</v>
          </cell>
          <cell r="AC17">
            <v>0</v>
          </cell>
          <cell r="AD17">
            <v>0</v>
          </cell>
          <cell r="AE17" t="str">
            <v>N/A</v>
          </cell>
          <cell r="AF17">
            <v>0</v>
          </cell>
          <cell r="AG17">
            <v>0</v>
          </cell>
          <cell r="AH17" t="str">
            <v>N/A</v>
          </cell>
          <cell r="AI17" t="str">
            <v>N/A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0310</v>
          </cell>
          <cell r="B18" t="str">
            <v xml:space="preserve">0310 - LABORATORY PATHOLOGICAL                                               </v>
          </cell>
          <cell r="C18" t="str">
            <v>Y</v>
          </cell>
          <cell r="D18">
            <v>60</v>
          </cell>
          <cell r="E18">
            <v>0</v>
          </cell>
          <cell r="F18">
            <v>0</v>
          </cell>
          <cell r="G18" t="str">
            <v>N/A</v>
          </cell>
          <cell r="H18">
            <v>0</v>
          </cell>
          <cell r="I18">
            <v>0</v>
          </cell>
          <cell r="J18" t="str">
            <v>N/A</v>
          </cell>
          <cell r="K18">
            <v>0</v>
          </cell>
          <cell r="L18">
            <v>0</v>
          </cell>
          <cell r="M18" t="str">
            <v>N/A</v>
          </cell>
          <cell r="N18">
            <v>0</v>
          </cell>
          <cell r="O18">
            <v>0</v>
          </cell>
          <cell r="P18" t="str">
            <v>N/A</v>
          </cell>
          <cell r="Q18">
            <v>0</v>
          </cell>
          <cell r="R18">
            <v>0</v>
          </cell>
          <cell r="S18" t="str">
            <v>N/A</v>
          </cell>
          <cell r="T18">
            <v>0</v>
          </cell>
          <cell r="U18">
            <v>0</v>
          </cell>
          <cell r="V18" t="str">
            <v>N/A</v>
          </cell>
          <cell r="W18">
            <v>0</v>
          </cell>
          <cell r="X18">
            <v>0</v>
          </cell>
          <cell r="Y18" t="str">
            <v>N/A</v>
          </cell>
          <cell r="Z18">
            <v>0</v>
          </cell>
          <cell r="AA18">
            <v>0</v>
          </cell>
          <cell r="AB18" t="str">
            <v>N/A</v>
          </cell>
          <cell r="AC18">
            <v>0</v>
          </cell>
          <cell r="AD18">
            <v>0</v>
          </cell>
          <cell r="AE18" t="str">
            <v>N/A</v>
          </cell>
          <cell r="AF18">
            <v>0</v>
          </cell>
          <cell r="AG18">
            <v>0</v>
          </cell>
          <cell r="AH18" t="str">
            <v>N/A</v>
          </cell>
          <cell r="AI18" t="str">
            <v>N/A</v>
          </cell>
          <cell r="AJ18">
            <v>0</v>
          </cell>
          <cell r="AK18">
            <v>0</v>
          </cell>
          <cell r="AL18">
            <v>0</v>
          </cell>
        </row>
        <row r="19">
          <cell r="A19" t="str">
            <v>0320</v>
          </cell>
          <cell r="B19" t="str">
            <v xml:space="preserve">0320 - RADIOLOGY/DIAGNOSTIC                                                  </v>
          </cell>
          <cell r="C19" t="str">
            <v>Y</v>
          </cell>
          <cell r="D19">
            <v>54</v>
          </cell>
          <cell r="E19">
            <v>0</v>
          </cell>
          <cell r="F19">
            <v>0</v>
          </cell>
          <cell r="G19" t="str">
            <v>N/A</v>
          </cell>
          <cell r="H19">
            <v>0</v>
          </cell>
          <cell r="I19">
            <v>0</v>
          </cell>
          <cell r="J19" t="str">
            <v>N/A</v>
          </cell>
          <cell r="K19">
            <v>0</v>
          </cell>
          <cell r="L19">
            <v>0</v>
          </cell>
          <cell r="M19" t="str">
            <v>N/A</v>
          </cell>
          <cell r="N19">
            <v>0</v>
          </cell>
          <cell r="O19">
            <v>0</v>
          </cell>
          <cell r="P19" t="str">
            <v>N/A</v>
          </cell>
          <cell r="Q19">
            <v>0</v>
          </cell>
          <cell r="R19">
            <v>0</v>
          </cell>
          <cell r="S19" t="str">
            <v>N/A</v>
          </cell>
          <cell r="T19">
            <v>0</v>
          </cell>
          <cell r="U19">
            <v>0</v>
          </cell>
          <cell r="V19" t="str">
            <v>N/A</v>
          </cell>
          <cell r="W19">
            <v>0</v>
          </cell>
          <cell r="X19">
            <v>0</v>
          </cell>
          <cell r="Y19" t="str">
            <v>N/A</v>
          </cell>
          <cell r="Z19">
            <v>0</v>
          </cell>
          <cell r="AA19">
            <v>0</v>
          </cell>
          <cell r="AB19" t="str">
            <v>N/A</v>
          </cell>
          <cell r="AC19">
            <v>0</v>
          </cell>
          <cell r="AD19">
            <v>0</v>
          </cell>
          <cell r="AE19" t="str">
            <v>N/A</v>
          </cell>
          <cell r="AF19">
            <v>0</v>
          </cell>
          <cell r="AG19">
            <v>0</v>
          </cell>
          <cell r="AH19" t="str">
            <v>N/A</v>
          </cell>
          <cell r="AI19" t="str">
            <v>N/A</v>
          </cell>
          <cell r="AJ19">
            <v>0</v>
          </cell>
          <cell r="AK19">
            <v>0</v>
          </cell>
          <cell r="AL19">
            <v>0</v>
          </cell>
        </row>
        <row r="20">
          <cell r="A20" t="str">
            <v>0340</v>
          </cell>
          <cell r="B20" t="str">
            <v xml:space="preserve">0340 - NUCLEAR MEDICINE/RADIOISOTOPES                                        </v>
          </cell>
          <cell r="C20" t="str">
            <v>Y</v>
          </cell>
          <cell r="D20">
            <v>56</v>
          </cell>
          <cell r="E20">
            <v>0</v>
          </cell>
          <cell r="F20">
            <v>0</v>
          </cell>
          <cell r="G20" t="str">
            <v>N/A</v>
          </cell>
          <cell r="H20">
            <v>0</v>
          </cell>
          <cell r="I20">
            <v>0</v>
          </cell>
          <cell r="J20" t="str">
            <v>N/A</v>
          </cell>
          <cell r="K20">
            <v>0</v>
          </cell>
          <cell r="L20">
            <v>0</v>
          </cell>
          <cell r="M20" t="str">
            <v>N/A</v>
          </cell>
          <cell r="N20">
            <v>0</v>
          </cell>
          <cell r="O20">
            <v>0</v>
          </cell>
          <cell r="P20" t="str">
            <v>N/A</v>
          </cell>
          <cell r="Q20">
            <v>0</v>
          </cell>
          <cell r="R20">
            <v>0</v>
          </cell>
          <cell r="S20" t="str">
            <v>N/A</v>
          </cell>
          <cell r="T20">
            <v>0</v>
          </cell>
          <cell r="U20">
            <v>0</v>
          </cell>
          <cell r="V20" t="str">
            <v>N/A</v>
          </cell>
          <cell r="W20">
            <v>0</v>
          </cell>
          <cell r="X20">
            <v>0</v>
          </cell>
          <cell r="Y20" t="str">
            <v>N/A</v>
          </cell>
          <cell r="Z20">
            <v>0</v>
          </cell>
          <cell r="AA20">
            <v>0</v>
          </cell>
          <cell r="AB20" t="str">
            <v>N/A</v>
          </cell>
          <cell r="AC20">
            <v>0</v>
          </cell>
          <cell r="AD20">
            <v>0</v>
          </cell>
          <cell r="AE20" t="str">
            <v>N/A</v>
          </cell>
          <cell r="AF20">
            <v>0</v>
          </cell>
          <cell r="AG20">
            <v>0</v>
          </cell>
          <cell r="AH20" t="str">
            <v>N/A</v>
          </cell>
          <cell r="AI20" t="str">
            <v>N/A</v>
          </cell>
          <cell r="AJ20">
            <v>0</v>
          </cell>
          <cell r="AK20">
            <v>0</v>
          </cell>
          <cell r="AL20">
            <v>0</v>
          </cell>
        </row>
        <row r="21">
          <cell r="A21" t="str">
            <v>0341</v>
          </cell>
          <cell r="B21" t="str">
            <v xml:space="preserve">0341 - NUC MED/DIAGNOSTIC PROCEDURE                                          </v>
          </cell>
          <cell r="C21" t="str">
            <v>Y</v>
          </cell>
          <cell r="D21">
            <v>56</v>
          </cell>
          <cell r="E21">
            <v>0</v>
          </cell>
          <cell r="F21">
            <v>0</v>
          </cell>
          <cell r="G21" t="str">
            <v>N/A</v>
          </cell>
          <cell r="H21">
            <v>0</v>
          </cell>
          <cell r="I21">
            <v>0</v>
          </cell>
          <cell r="J21" t="str">
            <v>N/A</v>
          </cell>
          <cell r="K21">
            <v>0</v>
          </cell>
          <cell r="L21">
            <v>0</v>
          </cell>
          <cell r="M21" t="str">
            <v>N/A</v>
          </cell>
          <cell r="N21">
            <v>0</v>
          </cell>
          <cell r="O21">
            <v>0</v>
          </cell>
          <cell r="P21" t="str">
            <v>N/A</v>
          </cell>
          <cell r="Q21">
            <v>0</v>
          </cell>
          <cell r="R21">
            <v>0</v>
          </cell>
          <cell r="S21" t="str">
            <v>N/A</v>
          </cell>
          <cell r="T21">
            <v>0</v>
          </cell>
          <cell r="U21">
            <v>0</v>
          </cell>
          <cell r="V21" t="str">
            <v>N/A</v>
          </cell>
          <cell r="W21">
            <v>0</v>
          </cell>
          <cell r="X21">
            <v>0</v>
          </cell>
          <cell r="Y21" t="str">
            <v>N/A</v>
          </cell>
          <cell r="Z21">
            <v>0</v>
          </cell>
          <cell r="AA21">
            <v>0</v>
          </cell>
          <cell r="AB21" t="str">
            <v>N/A</v>
          </cell>
          <cell r="AC21">
            <v>0</v>
          </cell>
          <cell r="AD21">
            <v>0</v>
          </cell>
          <cell r="AE21" t="str">
            <v>N/A</v>
          </cell>
          <cell r="AF21">
            <v>0</v>
          </cell>
          <cell r="AG21">
            <v>0</v>
          </cell>
          <cell r="AH21" t="str">
            <v>N/A</v>
          </cell>
          <cell r="AI21" t="str">
            <v>N/A</v>
          </cell>
          <cell r="AJ21">
            <v>0</v>
          </cell>
          <cell r="AK21">
            <v>0</v>
          </cell>
          <cell r="AL21">
            <v>0</v>
          </cell>
        </row>
        <row r="22">
          <cell r="A22" t="str">
            <v>0343</v>
          </cell>
          <cell r="B22" t="str">
            <v xml:space="preserve">0343 - NUC MED/DX RADIOPHARM                                                 </v>
          </cell>
          <cell r="C22" t="str">
            <v>Y</v>
          </cell>
          <cell r="D22">
            <v>56</v>
          </cell>
          <cell r="E22">
            <v>0</v>
          </cell>
          <cell r="F22">
            <v>0</v>
          </cell>
          <cell r="G22" t="str">
            <v>N/A</v>
          </cell>
          <cell r="H22">
            <v>0</v>
          </cell>
          <cell r="I22">
            <v>0</v>
          </cell>
          <cell r="J22" t="str">
            <v>N/A</v>
          </cell>
          <cell r="K22">
            <v>0</v>
          </cell>
          <cell r="L22">
            <v>0</v>
          </cell>
          <cell r="M22" t="str">
            <v>N/A</v>
          </cell>
          <cell r="N22">
            <v>0</v>
          </cell>
          <cell r="O22">
            <v>0</v>
          </cell>
          <cell r="P22" t="str">
            <v>N/A</v>
          </cell>
          <cell r="Q22">
            <v>0</v>
          </cell>
          <cell r="R22">
            <v>0</v>
          </cell>
          <cell r="S22" t="str">
            <v>N/A</v>
          </cell>
          <cell r="T22">
            <v>0</v>
          </cell>
          <cell r="U22">
            <v>0</v>
          </cell>
          <cell r="V22" t="str">
            <v>N/A</v>
          </cell>
          <cell r="W22">
            <v>0</v>
          </cell>
          <cell r="X22">
            <v>0</v>
          </cell>
          <cell r="Y22" t="str">
            <v>N/A</v>
          </cell>
          <cell r="Z22">
            <v>0</v>
          </cell>
          <cell r="AA22">
            <v>0</v>
          </cell>
          <cell r="AB22" t="str">
            <v>N/A</v>
          </cell>
          <cell r="AC22">
            <v>0</v>
          </cell>
          <cell r="AD22">
            <v>0</v>
          </cell>
          <cell r="AE22" t="str">
            <v>N/A</v>
          </cell>
          <cell r="AF22">
            <v>0</v>
          </cell>
          <cell r="AG22">
            <v>0</v>
          </cell>
          <cell r="AH22" t="str">
            <v>N/A</v>
          </cell>
          <cell r="AI22" t="str">
            <v>N/A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0350</v>
          </cell>
          <cell r="B23" t="str">
            <v xml:space="preserve">0350 - COMPUTED TOMOGRAPHIC (CT)SCAN                                         </v>
          </cell>
          <cell r="C23" t="str">
            <v>Y</v>
          </cell>
          <cell r="D23">
            <v>57</v>
          </cell>
          <cell r="E23">
            <v>0</v>
          </cell>
          <cell r="F23">
            <v>0</v>
          </cell>
          <cell r="G23" t="str">
            <v>N/A</v>
          </cell>
          <cell r="H23">
            <v>0</v>
          </cell>
          <cell r="I23">
            <v>0</v>
          </cell>
          <cell r="J23" t="str">
            <v>N/A</v>
          </cell>
          <cell r="K23">
            <v>0</v>
          </cell>
          <cell r="L23">
            <v>0</v>
          </cell>
          <cell r="M23" t="str">
            <v>N/A</v>
          </cell>
          <cell r="N23">
            <v>0</v>
          </cell>
          <cell r="O23">
            <v>0</v>
          </cell>
          <cell r="P23" t="str">
            <v>N/A</v>
          </cell>
          <cell r="Q23">
            <v>0</v>
          </cell>
          <cell r="R23">
            <v>0</v>
          </cell>
          <cell r="S23" t="str">
            <v>N/A</v>
          </cell>
          <cell r="T23">
            <v>0</v>
          </cell>
          <cell r="U23">
            <v>0</v>
          </cell>
          <cell r="V23" t="str">
            <v>N/A</v>
          </cell>
          <cell r="W23">
            <v>0</v>
          </cell>
          <cell r="X23">
            <v>0</v>
          </cell>
          <cell r="Y23" t="str">
            <v>N/A</v>
          </cell>
          <cell r="Z23">
            <v>0</v>
          </cell>
          <cell r="AA23">
            <v>0</v>
          </cell>
          <cell r="AB23" t="str">
            <v>N/A</v>
          </cell>
          <cell r="AC23">
            <v>0</v>
          </cell>
          <cell r="AD23">
            <v>0</v>
          </cell>
          <cell r="AE23" t="str">
            <v>N/A</v>
          </cell>
          <cell r="AF23">
            <v>0</v>
          </cell>
          <cell r="AG23">
            <v>0</v>
          </cell>
          <cell r="AH23" t="str">
            <v>N/A</v>
          </cell>
          <cell r="AI23" t="str">
            <v>N/A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0360</v>
          </cell>
          <cell r="B24" t="str">
            <v xml:space="preserve">0360 - OPERATING ROOM SERVICES                                               </v>
          </cell>
          <cell r="C24" t="str">
            <v>Y</v>
          </cell>
          <cell r="D24">
            <v>50</v>
          </cell>
          <cell r="E24">
            <v>0</v>
          </cell>
          <cell r="F24">
            <v>0</v>
          </cell>
          <cell r="G24" t="str">
            <v>N/A</v>
          </cell>
          <cell r="H24">
            <v>0</v>
          </cell>
          <cell r="I24">
            <v>0</v>
          </cell>
          <cell r="J24" t="str">
            <v>N/A</v>
          </cell>
          <cell r="K24">
            <v>0</v>
          </cell>
          <cell r="L24">
            <v>0</v>
          </cell>
          <cell r="M24" t="str">
            <v>N/A</v>
          </cell>
          <cell r="N24">
            <v>0</v>
          </cell>
          <cell r="O24">
            <v>0</v>
          </cell>
          <cell r="P24" t="str">
            <v>N/A</v>
          </cell>
          <cell r="Q24">
            <v>0</v>
          </cell>
          <cell r="R24">
            <v>0</v>
          </cell>
          <cell r="S24" t="str">
            <v>N/A</v>
          </cell>
          <cell r="T24">
            <v>0</v>
          </cell>
          <cell r="U24">
            <v>0</v>
          </cell>
          <cell r="V24" t="str">
            <v>N/A</v>
          </cell>
          <cell r="W24">
            <v>0</v>
          </cell>
          <cell r="X24">
            <v>0</v>
          </cell>
          <cell r="Y24" t="str">
            <v>N/A</v>
          </cell>
          <cell r="Z24">
            <v>0</v>
          </cell>
          <cell r="AA24">
            <v>0</v>
          </cell>
          <cell r="AB24" t="str">
            <v>N/A</v>
          </cell>
          <cell r="AC24">
            <v>0</v>
          </cell>
          <cell r="AD24">
            <v>0</v>
          </cell>
          <cell r="AE24" t="str">
            <v>N/A</v>
          </cell>
          <cell r="AF24">
            <v>0</v>
          </cell>
          <cell r="AG24">
            <v>0</v>
          </cell>
          <cell r="AH24" t="str">
            <v>N/A</v>
          </cell>
          <cell r="AI24" t="str">
            <v>N/A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0370</v>
          </cell>
          <cell r="B25" t="str">
            <v xml:space="preserve">0370 - ANESTHESIA                                                            </v>
          </cell>
          <cell r="C25" t="str">
            <v>Y</v>
          </cell>
          <cell r="D25">
            <v>50</v>
          </cell>
          <cell r="E25">
            <v>0</v>
          </cell>
          <cell r="F25">
            <v>0</v>
          </cell>
          <cell r="G25" t="str">
            <v>N/A</v>
          </cell>
          <cell r="H25">
            <v>0</v>
          </cell>
          <cell r="I25">
            <v>0</v>
          </cell>
          <cell r="J25" t="str">
            <v>N/A</v>
          </cell>
          <cell r="K25">
            <v>0</v>
          </cell>
          <cell r="L25">
            <v>0</v>
          </cell>
          <cell r="M25" t="str">
            <v>N/A</v>
          </cell>
          <cell r="N25">
            <v>0</v>
          </cell>
          <cell r="O25">
            <v>0</v>
          </cell>
          <cell r="P25" t="str">
            <v>N/A</v>
          </cell>
          <cell r="Q25">
            <v>0</v>
          </cell>
          <cell r="R25">
            <v>0</v>
          </cell>
          <cell r="S25" t="str">
            <v>N/A</v>
          </cell>
          <cell r="T25">
            <v>0</v>
          </cell>
          <cell r="U25">
            <v>0</v>
          </cell>
          <cell r="V25" t="str">
            <v>N/A</v>
          </cell>
          <cell r="W25">
            <v>0</v>
          </cell>
          <cell r="X25">
            <v>0</v>
          </cell>
          <cell r="Y25" t="str">
            <v>N/A</v>
          </cell>
          <cell r="Z25">
            <v>0</v>
          </cell>
          <cell r="AA25">
            <v>0</v>
          </cell>
          <cell r="AB25" t="str">
            <v>N/A</v>
          </cell>
          <cell r="AC25">
            <v>0</v>
          </cell>
          <cell r="AD25">
            <v>0</v>
          </cell>
          <cell r="AE25" t="str">
            <v>N/A</v>
          </cell>
          <cell r="AF25">
            <v>0</v>
          </cell>
          <cell r="AG25">
            <v>0</v>
          </cell>
          <cell r="AH25" t="str">
            <v>N/A</v>
          </cell>
          <cell r="AI25" t="str">
            <v>N/A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0379</v>
          </cell>
          <cell r="B26" t="str">
            <v xml:space="preserve">0379 - ANESTHESIA/OTHER                                                      </v>
          </cell>
          <cell r="C26" t="str">
            <v>Y</v>
          </cell>
          <cell r="D26">
            <v>50</v>
          </cell>
          <cell r="E26">
            <v>0</v>
          </cell>
          <cell r="F26">
            <v>0</v>
          </cell>
          <cell r="G26" t="str">
            <v>N/A</v>
          </cell>
          <cell r="H26">
            <v>0</v>
          </cell>
          <cell r="I26">
            <v>0</v>
          </cell>
          <cell r="J26" t="str">
            <v>N/A</v>
          </cell>
          <cell r="K26">
            <v>0</v>
          </cell>
          <cell r="L26">
            <v>0</v>
          </cell>
          <cell r="M26" t="str">
            <v>N/A</v>
          </cell>
          <cell r="N26">
            <v>0</v>
          </cell>
          <cell r="O26">
            <v>0</v>
          </cell>
          <cell r="P26" t="str">
            <v>N/A</v>
          </cell>
          <cell r="Q26">
            <v>0</v>
          </cell>
          <cell r="R26">
            <v>0</v>
          </cell>
          <cell r="S26" t="str">
            <v>N/A</v>
          </cell>
          <cell r="T26">
            <v>0</v>
          </cell>
          <cell r="U26">
            <v>0</v>
          </cell>
          <cell r="V26" t="str">
            <v>N/A</v>
          </cell>
          <cell r="W26">
            <v>0</v>
          </cell>
          <cell r="X26">
            <v>0</v>
          </cell>
          <cell r="Y26" t="str">
            <v>N/A</v>
          </cell>
          <cell r="Z26">
            <v>0</v>
          </cell>
          <cell r="AA26">
            <v>0</v>
          </cell>
          <cell r="AB26" t="str">
            <v>N/A</v>
          </cell>
          <cell r="AC26">
            <v>0</v>
          </cell>
          <cell r="AD26">
            <v>0</v>
          </cell>
          <cell r="AE26" t="str">
            <v>N/A</v>
          </cell>
          <cell r="AF26">
            <v>0</v>
          </cell>
          <cell r="AG26">
            <v>0</v>
          </cell>
          <cell r="AH26" t="str">
            <v>N/A</v>
          </cell>
          <cell r="AI26" t="str">
            <v>N/A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0391</v>
          </cell>
          <cell r="B27" t="str">
            <v xml:space="preserve">0391 - BLOOD/ADMIN (TRANSFUSIONS)                                            </v>
          </cell>
          <cell r="C27" t="str">
            <v>Y</v>
          </cell>
          <cell r="D27">
            <v>51</v>
          </cell>
          <cell r="E27">
            <v>0</v>
          </cell>
          <cell r="F27">
            <v>0</v>
          </cell>
          <cell r="G27" t="str">
            <v>N/A</v>
          </cell>
          <cell r="H27">
            <v>0</v>
          </cell>
          <cell r="I27">
            <v>0</v>
          </cell>
          <cell r="J27" t="str">
            <v>N/A</v>
          </cell>
          <cell r="K27">
            <v>0</v>
          </cell>
          <cell r="L27">
            <v>0</v>
          </cell>
          <cell r="M27" t="str">
            <v>N/A</v>
          </cell>
          <cell r="N27">
            <v>0</v>
          </cell>
          <cell r="O27">
            <v>0</v>
          </cell>
          <cell r="P27" t="str">
            <v>N/A</v>
          </cell>
          <cell r="Q27">
            <v>0</v>
          </cell>
          <cell r="R27">
            <v>0</v>
          </cell>
          <cell r="S27" t="str">
            <v>N/A</v>
          </cell>
          <cell r="T27">
            <v>0</v>
          </cell>
          <cell r="U27">
            <v>0</v>
          </cell>
          <cell r="V27" t="str">
            <v>N/A</v>
          </cell>
          <cell r="W27">
            <v>0</v>
          </cell>
          <cell r="X27">
            <v>0</v>
          </cell>
          <cell r="Y27" t="str">
            <v>N/A</v>
          </cell>
          <cell r="Z27">
            <v>0</v>
          </cell>
          <cell r="AA27">
            <v>0</v>
          </cell>
          <cell r="AB27" t="str">
            <v>N/A</v>
          </cell>
          <cell r="AC27">
            <v>0</v>
          </cell>
          <cell r="AD27">
            <v>0</v>
          </cell>
          <cell r="AE27" t="str">
            <v>N/A</v>
          </cell>
          <cell r="AF27">
            <v>0</v>
          </cell>
          <cell r="AG27">
            <v>0</v>
          </cell>
          <cell r="AH27" t="str">
            <v>N/A</v>
          </cell>
          <cell r="AI27" t="str">
            <v>N/A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0401</v>
          </cell>
          <cell r="B28" t="str">
            <v xml:space="preserve">0401 - DIAGNOSTIC MAMMOGRAPHY                                                </v>
          </cell>
          <cell r="C28" t="str">
            <v>Y</v>
          </cell>
          <cell r="D28">
            <v>54</v>
          </cell>
          <cell r="E28">
            <v>0</v>
          </cell>
          <cell r="F28">
            <v>0</v>
          </cell>
          <cell r="G28" t="str">
            <v>N/A</v>
          </cell>
          <cell r="H28">
            <v>0</v>
          </cell>
          <cell r="I28">
            <v>0</v>
          </cell>
          <cell r="J28" t="str">
            <v>N/A</v>
          </cell>
          <cell r="K28">
            <v>0</v>
          </cell>
          <cell r="L28">
            <v>0</v>
          </cell>
          <cell r="M28" t="str">
            <v>N/A</v>
          </cell>
          <cell r="N28">
            <v>0</v>
          </cell>
          <cell r="O28">
            <v>0</v>
          </cell>
          <cell r="P28" t="str">
            <v>N/A</v>
          </cell>
          <cell r="Q28">
            <v>0</v>
          </cell>
          <cell r="R28">
            <v>0</v>
          </cell>
          <cell r="S28" t="str">
            <v>N/A</v>
          </cell>
          <cell r="T28">
            <v>0</v>
          </cell>
          <cell r="U28">
            <v>0</v>
          </cell>
          <cell r="V28" t="str">
            <v>N/A</v>
          </cell>
          <cell r="W28">
            <v>0</v>
          </cell>
          <cell r="X28">
            <v>0</v>
          </cell>
          <cell r="Y28" t="str">
            <v>N/A</v>
          </cell>
          <cell r="Z28">
            <v>0</v>
          </cell>
          <cell r="AA28">
            <v>0</v>
          </cell>
          <cell r="AB28" t="str">
            <v>N/A</v>
          </cell>
          <cell r="AC28">
            <v>0</v>
          </cell>
          <cell r="AD28">
            <v>0</v>
          </cell>
          <cell r="AE28" t="str">
            <v>N/A</v>
          </cell>
          <cell r="AF28">
            <v>0</v>
          </cell>
          <cell r="AG28">
            <v>0</v>
          </cell>
          <cell r="AH28" t="str">
            <v>N/A</v>
          </cell>
          <cell r="AI28" t="str">
            <v>N/A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0402</v>
          </cell>
          <cell r="B29" t="str">
            <v xml:space="preserve">0402 - ULTRASOUND                                                            </v>
          </cell>
          <cell r="C29" t="str">
            <v>Y</v>
          </cell>
          <cell r="D29">
            <v>76</v>
          </cell>
          <cell r="E29">
            <v>0</v>
          </cell>
          <cell r="F29">
            <v>0</v>
          </cell>
          <cell r="G29" t="str">
            <v>N/A</v>
          </cell>
          <cell r="H29">
            <v>0</v>
          </cell>
          <cell r="I29">
            <v>0</v>
          </cell>
          <cell r="J29" t="str">
            <v>N/A</v>
          </cell>
          <cell r="K29">
            <v>0</v>
          </cell>
          <cell r="L29">
            <v>0</v>
          </cell>
          <cell r="M29" t="str">
            <v>N/A</v>
          </cell>
          <cell r="N29">
            <v>0</v>
          </cell>
          <cell r="O29">
            <v>0</v>
          </cell>
          <cell r="P29" t="str">
            <v>N/A</v>
          </cell>
          <cell r="Q29">
            <v>0</v>
          </cell>
          <cell r="R29">
            <v>0</v>
          </cell>
          <cell r="S29" t="str">
            <v>N/A</v>
          </cell>
          <cell r="T29">
            <v>0</v>
          </cell>
          <cell r="U29">
            <v>0</v>
          </cell>
          <cell r="V29" t="str">
            <v>N/A</v>
          </cell>
          <cell r="W29">
            <v>0</v>
          </cell>
          <cell r="X29">
            <v>0</v>
          </cell>
          <cell r="Y29" t="str">
            <v>N/A</v>
          </cell>
          <cell r="Z29">
            <v>0</v>
          </cell>
          <cell r="AA29">
            <v>0</v>
          </cell>
          <cell r="AB29" t="str">
            <v>N/A</v>
          </cell>
          <cell r="AC29">
            <v>0</v>
          </cell>
          <cell r="AD29">
            <v>0</v>
          </cell>
          <cell r="AE29" t="str">
            <v>N/A</v>
          </cell>
          <cell r="AF29">
            <v>0</v>
          </cell>
          <cell r="AG29">
            <v>0</v>
          </cell>
          <cell r="AH29" t="str">
            <v>N/A</v>
          </cell>
          <cell r="AI29" t="str">
            <v>N/A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0403</v>
          </cell>
          <cell r="B30" t="str">
            <v xml:space="preserve">0403 - SCREENING, MAMMOGRAPHY                                                </v>
          </cell>
          <cell r="C30" t="str">
            <v>Y</v>
          </cell>
          <cell r="D30">
            <v>54</v>
          </cell>
          <cell r="E30">
            <v>0</v>
          </cell>
          <cell r="F30">
            <v>0</v>
          </cell>
          <cell r="G30" t="str">
            <v>N/A</v>
          </cell>
          <cell r="H30">
            <v>0</v>
          </cell>
          <cell r="I30">
            <v>0</v>
          </cell>
          <cell r="J30" t="str">
            <v>N/A</v>
          </cell>
          <cell r="K30">
            <v>0</v>
          </cell>
          <cell r="L30">
            <v>0</v>
          </cell>
          <cell r="M30" t="str">
            <v>N/A</v>
          </cell>
          <cell r="N30">
            <v>0</v>
          </cell>
          <cell r="O30">
            <v>0</v>
          </cell>
          <cell r="P30" t="str">
            <v>N/A</v>
          </cell>
          <cell r="Q30">
            <v>0</v>
          </cell>
          <cell r="R30">
            <v>0</v>
          </cell>
          <cell r="S30" t="str">
            <v>N/A</v>
          </cell>
          <cell r="T30">
            <v>0</v>
          </cell>
          <cell r="U30">
            <v>0</v>
          </cell>
          <cell r="V30" t="str">
            <v>N/A</v>
          </cell>
          <cell r="W30">
            <v>0</v>
          </cell>
          <cell r="X30">
            <v>0</v>
          </cell>
          <cell r="Y30" t="str">
            <v>N/A</v>
          </cell>
          <cell r="Z30">
            <v>0</v>
          </cell>
          <cell r="AA30">
            <v>0</v>
          </cell>
          <cell r="AB30" t="str">
            <v>N/A</v>
          </cell>
          <cell r="AC30">
            <v>0</v>
          </cell>
          <cell r="AD30">
            <v>0</v>
          </cell>
          <cell r="AE30" t="str">
            <v>N/A</v>
          </cell>
          <cell r="AF30">
            <v>0</v>
          </cell>
          <cell r="AG30">
            <v>0</v>
          </cell>
          <cell r="AH30" t="str">
            <v>N/A</v>
          </cell>
          <cell r="AI30" t="str">
            <v>N/A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0410</v>
          </cell>
          <cell r="B31" t="str">
            <v xml:space="preserve">0410 - RESPIRATORY SERVICES                                                  </v>
          </cell>
          <cell r="C31" t="str">
            <v>Y</v>
          </cell>
          <cell r="D31">
            <v>65</v>
          </cell>
          <cell r="E31">
            <v>0</v>
          </cell>
          <cell r="F31">
            <v>0</v>
          </cell>
          <cell r="G31" t="str">
            <v>N/A</v>
          </cell>
          <cell r="H31">
            <v>0</v>
          </cell>
          <cell r="I31">
            <v>0</v>
          </cell>
          <cell r="J31" t="str">
            <v>N/A</v>
          </cell>
          <cell r="K31">
            <v>0</v>
          </cell>
          <cell r="L31">
            <v>0</v>
          </cell>
          <cell r="M31" t="str">
            <v>N/A</v>
          </cell>
          <cell r="N31">
            <v>0</v>
          </cell>
          <cell r="O31">
            <v>0</v>
          </cell>
          <cell r="P31" t="str">
            <v>N/A</v>
          </cell>
          <cell r="Q31">
            <v>0</v>
          </cell>
          <cell r="R31">
            <v>0</v>
          </cell>
          <cell r="S31" t="str">
            <v>N/A</v>
          </cell>
          <cell r="T31">
            <v>0</v>
          </cell>
          <cell r="U31">
            <v>0</v>
          </cell>
          <cell r="V31" t="str">
            <v>N/A</v>
          </cell>
          <cell r="W31">
            <v>0</v>
          </cell>
          <cell r="X31">
            <v>0</v>
          </cell>
          <cell r="Y31" t="str">
            <v>N/A</v>
          </cell>
          <cell r="Z31">
            <v>0</v>
          </cell>
          <cell r="AA31">
            <v>0</v>
          </cell>
          <cell r="AB31" t="str">
            <v>N/A</v>
          </cell>
          <cell r="AC31">
            <v>0</v>
          </cell>
          <cell r="AD31">
            <v>0</v>
          </cell>
          <cell r="AE31" t="str">
            <v>N/A</v>
          </cell>
          <cell r="AF31">
            <v>0</v>
          </cell>
          <cell r="AG31">
            <v>0</v>
          </cell>
          <cell r="AH31" t="str">
            <v>N/A</v>
          </cell>
          <cell r="AI31" t="str">
            <v>N/A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0420</v>
          </cell>
          <cell r="B32" t="str">
            <v xml:space="preserve">0420 - PHYSICAL THERAPY (PT)                                                 </v>
          </cell>
          <cell r="C32" t="str">
            <v>Y</v>
          </cell>
          <cell r="D32">
            <v>66</v>
          </cell>
          <cell r="E32">
            <v>0</v>
          </cell>
          <cell r="F32">
            <v>0</v>
          </cell>
          <cell r="G32" t="str">
            <v>N/A</v>
          </cell>
          <cell r="H32">
            <v>0</v>
          </cell>
          <cell r="I32">
            <v>0</v>
          </cell>
          <cell r="J32" t="str">
            <v>N/A</v>
          </cell>
          <cell r="K32">
            <v>0</v>
          </cell>
          <cell r="L32">
            <v>0</v>
          </cell>
          <cell r="M32" t="str">
            <v>N/A</v>
          </cell>
          <cell r="N32">
            <v>0</v>
          </cell>
          <cell r="O32">
            <v>0</v>
          </cell>
          <cell r="P32" t="str">
            <v>N/A</v>
          </cell>
          <cell r="Q32">
            <v>0</v>
          </cell>
          <cell r="R32">
            <v>0</v>
          </cell>
          <cell r="S32" t="str">
            <v>N/A</v>
          </cell>
          <cell r="T32">
            <v>0</v>
          </cell>
          <cell r="U32">
            <v>0</v>
          </cell>
          <cell r="V32" t="str">
            <v>N/A</v>
          </cell>
          <cell r="W32">
            <v>0</v>
          </cell>
          <cell r="X32">
            <v>0</v>
          </cell>
          <cell r="Y32" t="str">
            <v>N/A</v>
          </cell>
          <cell r="Z32">
            <v>0</v>
          </cell>
          <cell r="AA32">
            <v>0</v>
          </cell>
          <cell r="AB32" t="str">
            <v>N/A</v>
          </cell>
          <cell r="AC32">
            <v>0</v>
          </cell>
          <cell r="AD32">
            <v>0</v>
          </cell>
          <cell r="AE32" t="str">
            <v>N/A</v>
          </cell>
          <cell r="AF32">
            <v>0</v>
          </cell>
          <cell r="AG32">
            <v>0</v>
          </cell>
          <cell r="AH32" t="str">
            <v>N/A</v>
          </cell>
          <cell r="AI32" t="str">
            <v>N/A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0421</v>
          </cell>
          <cell r="B33" t="str">
            <v xml:space="preserve">0421 - PHYS THERAPY/VISIT CHARGE                                             </v>
          </cell>
          <cell r="C33" t="str">
            <v>Y</v>
          </cell>
          <cell r="D33">
            <v>66</v>
          </cell>
          <cell r="E33">
            <v>0</v>
          </cell>
          <cell r="F33">
            <v>0</v>
          </cell>
          <cell r="G33" t="str">
            <v>N/A</v>
          </cell>
          <cell r="H33">
            <v>0</v>
          </cell>
          <cell r="I33">
            <v>0</v>
          </cell>
          <cell r="J33" t="str">
            <v>N/A</v>
          </cell>
          <cell r="K33">
            <v>0</v>
          </cell>
          <cell r="L33">
            <v>0</v>
          </cell>
          <cell r="M33" t="str">
            <v>N/A</v>
          </cell>
          <cell r="N33">
            <v>0</v>
          </cell>
          <cell r="O33">
            <v>0</v>
          </cell>
          <cell r="P33" t="str">
            <v>N/A</v>
          </cell>
          <cell r="Q33">
            <v>0</v>
          </cell>
          <cell r="R33">
            <v>0</v>
          </cell>
          <cell r="S33" t="str">
            <v>N/A</v>
          </cell>
          <cell r="T33">
            <v>0</v>
          </cell>
          <cell r="U33">
            <v>0</v>
          </cell>
          <cell r="V33" t="str">
            <v>N/A</v>
          </cell>
          <cell r="W33">
            <v>0</v>
          </cell>
          <cell r="X33">
            <v>0</v>
          </cell>
          <cell r="Y33" t="str">
            <v>N/A</v>
          </cell>
          <cell r="Z33">
            <v>0</v>
          </cell>
          <cell r="AA33">
            <v>0</v>
          </cell>
          <cell r="AB33" t="str">
            <v>N/A</v>
          </cell>
          <cell r="AC33">
            <v>0</v>
          </cell>
          <cell r="AD33">
            <v>0</v>
          </cell>
          <cell r="AE33" t="str">
            <v>N/A</v>
          </cell>
          <cell r="AF33">
            <v>0</v>
          </cell>
          <cell r="AG33">
            <v>0</v>
          </cell>
          <cell r="AH33" t="str">
            <v>N/A</v>
          </cell>
          <cell r="AI33" t="str">
            <v>N/A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0424</v>
          </cell>
          <cell r="B34" t="str">
            <v xml:space="preserve">0424 - PT/EVALUATION OR RE-EVALUATION                                        </v>
          </cell>
          <cell r="C34" t="str">
            <v>Y</v>
          </cell>
          <cell r="D34">
            <v>66</v>
          </cell>
          <cell r="E34">
            <v>0</v>
          </cell>
          <cell r="F34">
            <v>0</v>
          </cell>
          <cell r="G34" t="str">
            <v>N/A</v>
          </cell>
          <cell r="H34">
            <v>0</v>
          </cell>
          <cell r="I34">
            <v>0</v>
          </cell>
          <cell r="J34" t="str">
            <v>N/A</v>
          </cell>
          <cell r="K34">
            <v>0</v>
          </cell>
          <cell r="L34">
            <v>0</v>
          </cell>
          <cell r="M34" t="str">
            <v>N/A</v>
          </cell>
          <cell r="N34">
            <v>0</v>
          </cell>
          <cell r="O34">
            <v>0</v>
          </cell>
          <cell r="P34" t="str">
            <v>N/A</v>
          </cell>
          <cell r="Q34">
            <v>0</v>
          </cell>
          <cell r="R34">
            <v>0</v>
          </cell>
          <cell r="S34" t="str">
            <v>N/A</v>
          </cell>
          <cell r="T34">
            <v>0</v>
          </cell>
          <cell r="U34">
            <v>0</v>
          </cell>
          <cell r="V34" t="str">
            <v>N/A</v>
          </cell>
          <cell r="W34">
            <v>0</v>
          </cell>
          <cell r="X34">
            <v>0</v>
          </cell>
          <cell r="Y34" t="str">
            <v>N/A</v>
          </cell>
          <cell r="Z34">
            <v>0</v>
          </cell>
          <cell r="AA34">
            <v>0</v>
          </cell>
          <cell r="AB34" t="str">
            <v>N/A</v>
          </cell>
          <cell r="AC34">
            <v>0</v>
          </cell>
          <cell r="AD34">
            <v>0</v>
          </cell>
          <cell r="AE34" t="str">
            <v>N/A</v>
          </cell>
          <cell r="AF34">
            <v>0</v>
          </cell>
          <cell r="AG34">
            <v>0</v>
          </cell>
          <cell r="AH34" t="str">
            <v>N/A</v>
          </cell>
          <cell r="AI34" t="str">
            <v>N/A</v>
          </cell>
          <cell r="AJ34">
            <v>0</v>
          </cell>
          <cell r="AK34">
            <v>0</v>
          </cell>
          <cell r="AL34">
            <v>0</v>
          </cell>
        </row>
        <row r="35">
          <cell r="A35" t="str">
            <v>0430</v>
          </cell>
          <cell r="B35" t="str">
            <v xml:space="preserve">0430 - OCCUPATIONAL THERAPY (OT)                                             </v>
          </cell>
          <cell r="C35" t="str">
            <v>Y</v>
          </cell>
          <cell r="D35">
            <v>66</v>
          </cell>
          <cell r="E35">
            <v>0</v>
          </cell>
          <cell r="F35">
            <v>0</v>
          </cell>
          <cell r="G35" t="str">
            <v>N/A</v>
          </cell>
          <cell r="H35">
            <v>0</v>
          </cell>
          <cell r="I35">
            <v>0</v>
          </cell>
          <cell r="J35" t="str">
            <v>N/A</v>
          </cell>
          <cell r="K35">
            <v>0</v>
          </cell>
          <cell r="L35">
            <v>0</v>
          </cell>
          <cell r="M35" t="str">
            <v>N/A</v>
          </cell>
          <cell r="N35">
            <v>0</v>
          </cell>
          <cell r="O35">
            <v>0</v>
          </cell>
          <cell r="P35" t="str">
            <v>N/A</v>
          </cell>
          <cell r="Q35">
            <v>0</v>
          </cell>
          <cell r="R35">
            <v>0</v>
          </cell>
          <cell r="S35" t="str">
            <v>N/A</v>
          </cell>
          <cell r="T35">
            <v>0</v>
          </cell>
          <cell r="U35">
            <v>0</v>
          </cell>
          <cell r="V35" t="str">
            <v>N/A</v>
          </cell>
          <cell r="W35">
            <v>0</v>
          </cell>
          <cell r="X35">
            <v>0</v>
          </cell>
          <cell r="Y35" t="str">
            <v>N/A</v>
          </cell>
          <cell r="Z35">
            <v>0</v>
          </cell>
          <cell r="AA35">
            <v>0</v>
          </cell>
          <cell r="AB35" t="str">
            <v>N/A</v>
          </cell>
          <cell r="AC35">
            <v>0</v>
          </cell>
          <cell r="AD35">
            <v>0</v>
          </cell>
          <cell r="AE35" t="str">
            <v>N/A</v>
          </cell>
          <cell r="AF35">
            <v>0</v>
          </cell>
          <cell r="AG35">
            <v>0</v>
          </cell>
          <cell r="AH35" t="str">
            <v>N/A</v>
          </cell>
          <cell r="AI35" t="str">
            <v>N/A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0434</v>
          </cell>
          <cell r="B36" t="str">
            <v xml:space="preserve">0434 - OT/EVALUATION OR RE-EVALUATION                                        </v>
          </cell>
          <cell r="C36" t="str">
            <v>Y</v>
          </cell>
          <cell r="D36">
            <v>66</v>
          </cell>
          <cell r="E36">
            <v>0</v>
          </cell>
          <cell r="F36">
            <v>0</v>
          </cell>
          <cell r="G36" t="str">
            <v>N/A</v>
          </cell>
          <cell r="H36">
            <v>0</v>
          </cell>
          <cell r="I36">
            <v>0</v>
          </cell>
          <cell r="J36" t="str">
            <v>N/A</v>
          </cell>
          <cell r="K36">
            <v>0</v>
          </cell>
          <cell r="L36">
            <v>0</v>
          </cell>
          <cell r="M36" t="str">
            <v>N/A</v>
          </cell>
          <cell r="N36">
            <v>0</v>
          </cell>
          <cell r="O36">
            <v>0</v>
          </cell>
          <cell r="P36" t="str">
            <v>N/A</v>
          </cell>
          <cell r="Q36">
            <v>0</v>
          </cell>
          <cell r="R36">
            <v>0</v>
          </cell>
          <cell r="S36" t="str">
            <v>N/A</v>
          </cell>
          <cell r="T36">
            <v>0</v>
          </cell>
          <cell r="U36">
            <v>0</v>
          </cell>
          <cell r="V36" t="str">
            <v>N/A</v>
          </cell>
          <cell r="W36">
            <v>0</v>
          </cell>
          <cell r="X36">
            <v>0</v>
          </cell>
          <cell r="Y36" t="str">
            <v>N/A</v>
          </cell>
          <cell r="Z36">
            <v>0</v>
          </cell>
          <cell r="AA36">
            <v>0</v>
          </cell>
          <cell r="AB36" t="str">
            <v>N/A</v>
          </cell>
          <cell r="AC36">
            <v>0</v>
          </cell>
          <cell r="AD36">
            <v>0</v>
          </cell>
          <cell r="AE36" t="str">
            <v>N/A</v>
          </cell>
          <cell r="AF36">
            <v>0</v>
          </cell>
          <cell r="AG36">
            <v>0</v>
          </cell>
          <cell r="AH36" t="str">
            <v>N/A</v>
          </cell>
          <cell r="AI36" t="str">
            <v>N/A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0440</v>
          </cell>
          <cell r="B37" t="str">
            <v xml:space="preserve">0440 - SPEECH/LANGUAGE PATHOLOGY                                             </v>
          </cell>
          <cell r="C37" t="str">
            <v>Y</v>
          </cell>
          <cell r="D37">
            <v>66</v>
          </cell>
          <cell r="E37">
            <v>0</v>
          </cell>
          <cell r="F37">
            <v>0</v>
          </cell>
          <cell r="G37" t="str">
            <v>N/A</v>
          </cell>
          <cell r="H37">
            <v>0</v>
          </cell>
          <cell r="I37">
            <v>0</v>
          </cell>
          <cell r="J37" t="str">
            <v>N/A</v>
          </cell>
          <cell r="K37">
            <v>0</v>
          </cell>
          <cell r="L37">
            <v>0</v>
          </cell>
          <cell r="M37" t="str">
            <v>N/A</v>
          </cell>
          <cell r="N37">
            <v>0</v>
          </cell>
          <cell r="O37">
            <v>0</v>
          </cell>
          <cell r="P37" t="str">
            <v>N/A</v>
          </cell>
          <cell r="Q37">
            <v>0</v>
          </cell>
          <cell r="R37">
            <v>0</v>
          </cell>
          <cell r="S37" t="str">
            <v>N/A</v>
          </cell>
          <cell r="T37">
            <v>0</v>
          </cell>
          <cell r="U37">
            <v>0</v>
          </cell>
          <cell r="V37" t="str">
            <v>N/A</v>
          </cell>
          <cell r="W37">
            <v>0</v>
          </cell>
          <cell r="X37">
            <v>0</v>
          </cell>
          <cell r="Y37" t="str">
            <v>N/A</v>
          </cell>
          <cell r="Z37">
            <v>0</v>
          </cell>
          <cell r="AA37">
            <v>0</v>
          </cell>
          <cell r="AB37" t="str">
            <v>N/A</v>
          </cell>
          <cell r="AC37">
            <v>0</v>
          </cell>
          <cell r="AD37">
            <v>0</v>
          </cell>
          <cell r="AE37" t="str">
            <v>N/A</v>
          </cell>
          <cell r="AF37">
            <v>0</v>
          </cell>
          <cell r="AG37">
            <v>0</v>
          </cell>
          <cell r="AH37" t="str">
            <v>N/A</v>
          </cell>
          <cell r="AI37" t="str">
            <v>N/A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0444</v>
          </cell>
          <cell r="B38" t="str">
            <v xml:space="preserve">0444 - SPEECH PATH/EVAL OR RE-EVAL                                           </v>
          </cell>
          <cell r="C38" t="str">
            <v>Y</v>
          </cell>
          <cell r="D38">
            <v>66</v>
          </cell>
          <cell r="E38">
            <v>0</v>
          </cell>
          <cell r="F38">
            <v>0</v>
          </cell>
          <cell r="G38" t="str">
            <v>N/A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0</v>
          </cell>
          <cell r="M38" t="str">
            <v>N/A</v>
          </cell>
          <cell r="N38">
            <v>0</v>
          </cell>
          <cell r="O38">
            <v>0</v>
          </cell>
          <cell r="P38" t="str">
            <v>N/A</v>
          </cell>
          <cell r="Q38">
            <v>0</v>
          </cell>
          <cell r="R38">
            <v>0</v>
          </cell>
          <cell r="S38" t="str">
            <v>N/A</v>
          </cell>
          <cell r="T38">
            <v>0</v>
          </cell>
          <cell r="U38">
            <v>0</v>
          </cell>
          <cell r="V38" t="str">
            <v>N/A</v>
          </cell>
          <cell r="W38">
            <v>0</v>
          </cell>
          <cell r="X38">
            <v>0</v>
          </cell>
          <cell r="Y38" t="str">
            <v>N/A</v>
          </cell>
          <cell r="Z38">
            <v>0</v>
          </cell>
          <cell r="AA38">
            <v>0</v>
          </cell>
          <cell r="AB38" t="str">
            <v>N/A</v>
          </cell>
          <cell r="AC38">
            <v>0</v>
          </cell>
          <cell r="AD38">
            <v>0</v>
          </cell>
          <cell r="AE38" t="str">
            <v>N/A</v>
          </cell>
          <cell r="AF38">
            <v>0</v>
          </cell>
          <cell r="AG38">
            <v>0</v>
          </cell>
          <cell r="AH38" t="str">
            <v>N/A</v>
          </cell>
          <cell r="AI38" t="str">
            <v>N/A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0450</v>
          </cell>
          <cell r="B39" t="str">
            <v xml:space="preserve">0450 - EMERGENCY ROOM                                                        </v>
          </cell>
          <cell r="C39" t="str">
            <v>Y</v>
          </cell>
          <cell r="D39">
            <v>91</v>
          </cell>
          <cell r="E39">
            <v>0</v>
          </cell>
          <cell r="F39">
            <v>0</v>
          </cell>
          <cell r="G39" t="str">
            <v>N/A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0</v>
          </cell>
          <cell r="M39" t="str">
            <v>N/A</v>
          </cell>
          <cell r="N39">
            <v>0</v>
          </cell>
          <cell r="O39">
            <v>0</v>
          </cell>
          <cell r="P39" t="str">
            <v>N/A</v>
          </cell>
          <cell r="Q39">
            <v>0</v>
          </cell>
          <cell r="R39">
            <v>0</v>
          </cell>
          <cell r="S39" t="str">
            <v>N/A</v>
          </cell>
          <cell r="T39">
            <v>0</v>
          </cell>
          <cell r="U39">
            <v>0</v>
          </cell>
          <cell r="V39" t="str">
            <v>N/A</v>
          </cell>
          <cell r="W39">
            <v>0</v>
          </cell>
          <cell r="X39">
            <v>0</v>
          </cell>
          <cell r="Y39" t="str">
            <v>N/A</v>
          </cell>
          <cell r="Z39">
            <v>0</v>
          </cell>
          <cell r="AA39">
            <v>0</v>
          </cell>
          <cell r="AB39" t="str">
            <v>N/A</v>
          </cell>
          <cell r="AC39">
            <v>0</v>
          </cell>
          <cell r="AD39">
            <v>0</v>
          </cell>
          <cell r="AE39" t="str">
            <v>N/A</v>
          </cell>
          <cell r="AF39">
            <v>0</v>
          </cell>
          <cell r="AG39">
            <v>0</v>
          </cell>
          <cell r="AH39" t="str">
            <v>N/A</v>
          </cell>
          <cell r="AI39" t="str">
            <v>N/A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0460</v>
          </cell>
          <cell r="B40" t="str">
            <v xml:space="preserve">0460 - PULMONARY FUNCTION                                                    </v>
          </cell>
          <cell r="C40" t="str">
            <v>Y</v>
          </cell>
          <cell r="D40">
            <v>65</v>
          </cell>
          <cell r="E40">
            <v>0</v>
          </cell>
          <cell r="F40">
            <v>0</v>
          </cell>
          <cell r="G40" t="str">
            <v>N/A</v>
          </cell>
          <cell r="H40">
            <v>0</v>
          </cell>
          <cell r="I40">
            <v>0</v>
          </cell>
          <cell r="J40" t="str">
            <v>N/A</v>
          </cell>
          <cell r="K40">
            <v>0</v>
          </cell>
          <cell r="L40">
            <v>0</v>
          </cell>
          <cell r="M40" t="str">
            <v>N/A</v>
          </cell>
          <cell r="N40">
            <v>0</v>
          </cell>
          <cell r="O40">
            <v>0</v>
          </cell>
          <cell r="P40" t="str">
            <v>N/A</v>
          </cell>
          <cell r="Q40">
            <v>0</v>
          </cell>
          <cell r="R40">
            <v>0</v>
          </cell>
          <cell r="S40" t="str">
            <v>N/A</v>
          </cell>
          <cell r="T40">
            <v>0</v>
          </cell>
          <cell r="U40">
            <v>0</v>
          </cell>
          <cell r="V40" t="str">
            <v>N/A</v>
          </cell>
          <cell r="W40">
            <v>0</v>
          </cell>
          <cell r="X40">
            <v>0</v>
          </cell>
          <cell r="Y40" t="str">
            <v>N/A</v>
          </cell>
          <cell r="Z40">
            <v>0</v>
          </cell>
          <cell r="AA40">
            <v>0</v>
          </cell>
          <cell r="AB40" t="str">
            <v>N/A</v>
          </cell>
          <cell r="AC40">
            <v>0</v>
          </cell>
          <cell r="AD40">
            <v>0</v>
          </cell>
          <cell r="AE40" t="str">
            <v>N/A</v>
          </cell>
          <cell r="AF40">
            <v>0</v>
          </cell>
          <cell r="AG40">
            <v>0</v>
          </cell>
          <cell r="AH40" t="str">
            <v>N/A</v>
          </cell>
          <cell r="AI40" t="str">
            <v>N/A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0471</v>
          </cell>
          <cell r="B41" t="str">
            <v xml:space="preserve">0471 - AUDIOLOGY/DIAGNOSTIC                                                  </v>
          </cell>
          <cell r="C41" t="str">
            <v>Y</v>
          </cell>
          <cell r="D41">
            <v>66</v>
          </cell>
          <cell r="E41">
            <v>0</v>
          </cell>
          <cell r="F41">
            <v>0</v>
          </cell>
          <cell r="G41" t="str">
            <v>N/A</v>
          </cell>
          <cell r="H41">
            <v>0</v>
          </cell>
          <cell r="I41">
            <v>0</v>
          </cell>
          <cell r="J41" t="str">
            <v>N/A</v>
          </cell>
          <cell r="K41">
            <v>0</v>
          </cell>
          <cell r="L41">
            <v>0</v>
          </cell>
          <cell r="M41" t="str">
            <v>N/A</v>
          </cell>
          <cell r="N41">
            <v>0</v>
          </cell>
          <cell r="O41">
            <v>0</v>
          </cell>
          <cell r="P41" t="str">
            <v>N/A</v>
          </cell>
          <cell r="Q41">
            <v>0</v>
          </cell>
          <cell r="R41">
            <v>0</v>
          </cell>
          <cell r="S41" t="str">
            <v>N/A</v>
          </cell>
          <cell r="T41">
            <v>0</v>
          </cell>
          <cell r="U41">
            <v>0</v>
          </cell>
          <cell r="V41" t="str">
            <v>N/A</v>
          </cell>
          <cell r="W41">
            <v>0</v>
          </cell>
          <cell r="X41">
            <v>0</v>
          </cell>
          <cell r="Y41" t="str">
            <v>N/A</v>
          </cell>
          <cell r="Z41">
            <v>0</v>
          </cell>
          <cell r="AA41">
            <v>0</v>
          </cell>
          <cell r="AB41" t="str">
            <v>N/A</v>
          </cell>
          <cell r="AC41">
            <v>0</v>
          </cell>
          <cell r="AD41">
            <v>0</v>
          </cell>
          <cell r="AE41" t="str">
            <v>N/A</v>
          </cell>
          <cell r="AF41">
            <v>0</v>
          </cell>
          <cell r="AG41">
            <v>0</v>
          </cell>
          <cell r="AH41" t="str">
            <v>N/A</v>
          </cell>
          <cell r="AI41" t="str">
            <v>N/A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0480</v>
          </cell>
          <cell r="B42" t="str">
            <v xml:space="preserve">0480 - CARDIOLOGY                                                            </v>
          </cell>
          <cell r="C42" t="str">
            <v>Y</v>
          </cell>
          <cell r="D42">
            <v>54</v>
          </cell>
          <cell r="E42">
            <v>0</v>
          </cell>
          <cell r="F42">
            <v>0</v>
          </cell>
          <cell r="G42" t="str">
            <v>N/A</v>
          </cell>
          <cell r="H42">
            <v>0</v>
          </cell>
          <cell r="I42">
            <v>0</v>
          </cell>
          <cell r="J42" t="str">
            <v>N/A</v>
          </cell>
          <cell r="K42">
            <v>0</v>
          </cell>
          <cell r="L42">
            <v>0</v>
          </cell>
          <cell r="M42" t="str">
            <v>N/A</v>
          </cell>
          <cell r="N42">
            <v>0</v>
          </cell>
          <cell r="O42">
            <v>0</v>
          </cell>
          <cell r="P42" t="str">
            <v>N/A</v>
          </cell>
          <cell r="Q42">
            <v>0</v>
          </cell>
          <cell r="R42">
            <v>0</v>
          </cell>
          <cell r="S42" t="str">
            <v>N/A</v>
          </cell>
          <cell r="T42">
            <v>0</v>
          </cell>
          <cell r="U42">
            <v>0</v>
          </cell>
          <cell r="V42" t="str">
            <v>N/A</v>
          </cell>
          <cell r="W42">
            <v>0</v>
          </cell>
          <cell r="X42">
            <v>0</v>
          </cell>
          <cell r="Y42" t="str">
            <v>N/A</v>
          </cell>
          <cell r="Z42">
            <v>0</v>
          </cell>
          <cell r="AA42">
            <v>0</v>
          </cell>
          <cell r="AB42" t="str">
            <v>N/A</v>
          </cell>
          <cell r="AC42">
            <v>0</v>
          </cell>
          <cell r="AD42">
            <v>0</v>
          </cell>
          <cell r="AE42" t="str">
            <v>N/A</v>
          </cell>
          <cell r="AF42">
            <v>0</v>
          </cell>
          <cell r="AG42">
            <v>0</v>
          </cell>
          <cell r="AH42" t="str">
            <v>N/A</v>
          </cell>
          <cell r="AI42" t="str">
            <v>N/A</v>
          </cell>
          <cell r="AJ42">
            <v>0</v>
          </cell>
          <cell r="AK42">
            <v>0</v>
          </cell>
          <cell r="AL42">
            <v>0</v>
          </cell>
        </row>
        <row r="43">
          <cell r="A43" t="str">
            <v>0482</v>
          </cell>
          <cell r="B43" t="str">
            <v xml:space="preserve">0482 - STRESS TEST                                                           </v>
          </cell>
          <cell r="C43" t="str">
            <v>Y</v>
          </cell>
          <cell r="D43">
            <v>65</v>
          </cell>
          <cell r="E43">
            <v>0</v>
          </cell>
          <cell r="F43">
            <v>0</v>
          </cell>
          <cell r="G43" t="str">
            <v>N/A</v>
          </cell>
          <cell r="H43">
            <v>0</v>
          </cell>
          <cell r="I43">
            <v>0</v>
          </cell>
          <cell r="J43" t="str">
            <v>N/A</v>
          </cell>
          <cell r="K43">
            <v>0</v>
          </cell>
          <cell r="L43">
            <v>0</v>
          </cell>
          <cell r="M43" t="str">
            <v>N/A</v>
          </cell>
          <cell r="N43">
            <v>0</v>
          </cell>
          <cell r="O43">
            <v>0</v>
          </cell>
          <cell r="P43" t="str">
            <v>N/A</v>
          </cell>
          <cell r="Q43">
            <v>0</v>
          </cell>
          <cell r="R43">
            <v>0</v>
          </cell>
          <cell r="S43" t="str">
            <v>N/A</v>
          </cell>
          <cell r="T43">
            <v>0</v>
          </cell>
          <cell r="U43">
            <v>0</v>
          </cell>
          <cell r="V43" t="str">
            <v>N/A</v>
          </cell>
          <cell r="W43">
            <v>0</v>
          </cell>
          <cell r="X43">
            <v>0</v>
          </cell>
          <cell r="Y43" t="str">
            <v>N/A</v>
          </cell>
          <cell r="Z43">
            <v>0</v>
          </cell>
          <cell r="AA43">
            <v>0</v>
          </cell>
          <cell r="AB43" t="str">
            <v>N/A</v>
          </cell>
          <cell r="AC43">
            <v>0</v>
          </cell>
          <cell r="AD43">
            <v>0</v>
          </cell>
          <cell r="AE43" t="str">
            <v>N/A</v>
          </cell>
          <cell r="AF43">
            <v>0</v>
          </cell>
          <cell r="AG43">
            <v>0</v>
          </cell>
          <cell r="AH43" t="str">
            <v>N/A</v>
          </cell>
          <cell r="AI43" t="str">
            <v>N/A</v>
          </cell>
          <cell r="AJ43">
            <v>0</v>
          </cell>
          <cell r="AK43">
            <v>0</v>
          </cell>
          <cell r="AL43">
            <v>0</v>
          </cell>
        </row>
        <row r="44">
          <cell r="A44" t="str">
            <v>0483</v>
          </cell>
          <cell r="B44" t="str">
            <v xml:space="preserve">0483 - ENCHOCARDIOLOGY                                                       </v>
          </cell>
          <cell r="C44" t="str">
            <v>Y</v>
          </cell>
          <cell r="D44">
            <v>54</v>
          </cell>
          <cell r="E44">
            <v>0</v>
          </cell>
          <cell r="F44">
            <v>0</v>
          </cell>
          <cell r="G44" t="str">
            <v>N/A</v>
          </cell>
          <cell r="H44">
            <v>0</v>
          </cell>
          <cell r="I44">
            <v>0</v>
          </cell>
          <cell r="J44" t="str">
            <v>N/A</v>
          </cell>
          <cell r="K44">
            <v>0</v>
          </cell>
          <cell r="L44">
            <v>0</v>
          </cell>
          <cell r="M44" t="str">
            <v>N/A</v>
          </cell>
          <cell r="N44">
            <v>0</v>
          </cell>
          <cell r="O44">
            <v>0</v>
          </cell>
          <cell r="P44" t="str">
            <v>N/A</v>
          </cell>
          <cell r="Q44">
            <v>0</v>
          </cell>
          <cell r="R44">
            <v>0</v>
          </cell>
          <cell r="S44" t="str">
            <v>N/A</v>
          </cell>
          <cell r="T44">
            <v>0</v>
          </cell>
          <cell r="U44">
            <v>0</v>
          </cell>
          <cell r="V44" t="str">
            <v>N/A</v>
          </cell>
          <cell r="W44">
            <v>0</v>
          </cell>
          <cell r="X44">
            <v>0</v>
          </cell>
          <cell r="Y44" t="str">
            <v>N/A</v>
          </cell>
          <cell r="Z44">
            <v>0</v>
          </cell>
          <cell r="AA44">
            <v>0</v>
          </cell>
          <cell r="AB44" t="str">
            <v>N/A</v>
          </cell>
          <cell r="AC44">
            <v>0</v>
          </cell>
          <cell r="AD44">
            <v>0</v>
          </cell>
          <cell r="AE44" t="str">
            <v>N/A</v>
          </cell>
          <cell r="AF44">
            <v>0</v>
          </cell>
          <cell r="AG44">
            <v>0</v>
          </cell>
          <cell r="AH44" t="str">
            <v>N/A</v>
          </cell>
          <cell r="AI44" t="str">
            <v>N/A</v>
          </cell>
          <cell r="AJ44">
            <v>0</v>
          </cell>
          <cell r="AK44">
            <v>0</v>
          </cell>
          <cell r="AL44">
            <v>0</v>
          </cell>
        </row>
        <row r="45">
          <cell r="A45" t="str">
            <v>0510</v>
          </cell>
          <cell r="B45" t="str">
            <v xml:space="preserve">0510 - CLINIC                                                                </v>
          </cell>
          <cell r="C45" t="str">
            <v>Y</v>
          </cell>
          <cell r="D45">
            <v>90</v>
          </cell>
          <cell r="E45">
            <v>0</v>
          </cell>
          <cell r="F45">
            <v>0</v>
          </cell>
          <cell r="G45" t="str">
            <v>N/A</v>
          </cell>
          <cell r="H45">
            <v>0</v>
          </cell>
          <cell r="I45">
            <v>0</v>
          </cell>
          <cell r="J45" t="str">
            <v>N/A</v>
          </cell>
          <cell r="K45">
            <v>0</v>
          </cell>
          <cell r="L45">
            <v>0</v>
          </cell>
          <cell r="M45" t="str">
            <v>N/A</v>
          </cell>
          <cell r="N45">
            <v>0</v>
          </cell>
          <cell r="O45">
            <v>0</v>
          </cell>
          <cell r="P45" t="str">
            <v>N/A</v>
          </cell>
          <cell r="Q45">
            <v>0</v>
          </cell>
          <cell r="R45">
            <v>0</v>
          </cell>
          <cell r="S45" t="str">
            <v>N/A</v>
          </cell>
          <cell r="T45">
            <v>0</v>
          </cell>
          <cell r="U45">
            <v>0</v>
          </cell>
          <cell r="V45" t="str">
            <v>N/A</v>
          </cell>
          <cell r="W45">
            <v>0</v>
          </cell>
          <cell r="X45">
            <v>0</v>
          </cell>
          <cell r="Y45" t="str">
            <v>N/A</v>
          </cell>
          <cell r="Z45">
            <v>0</v>
          </cell>
          <cell r="AA45">
            <v>0</v>
          </cell>
          <cell r="AB45" t="str">
            <v>N/A</v>
          </cell>
          <cell r="AC45">
            <v>0</v>
          </cell>
          <cell r="AD45">
            <v>0</v>
          </cell>
          <cell r="AE45" t="str">
            <v>N/A</v>
          </cell>
          <cell r="AF45">
            <v>0</v>
          </cell>
          <cell r="AG45">
            <v>0</v>
          </cell>
          <cell r="AH45" t="str">
            <v>N/A</v>
          </cell>
          <cell r="AI45" t="str">
            <v>N/A</v>
          </cell>
          <cell r="AJ45">
            <v>0</v>
          </cell>
          <cell r="AK45">
            <v>0</v>
          </cell>
          <cell r="AL45">
            <v>0</v>
          </cell>
        </row>
        <row r="46">
          <cell r="A46" t="str">
            <v>0610</v>
          </cell>
          <cell r="B46" t="str">
            <v xml:space="preserve">0610 - MAGNETIC RESONANCE TECH (MRT)                                         </v>
          </cell>
          <cell r="C46" t="str">
            <v>Y</v>
          </cell>
          <cell r="D46">
            <v>58</v>
          </cell>
          <cell r="E46">
            <v>0</v>
          </cell>
          <cell r="F46">
            <v>0</v>
          </cell>
          <cell r="G46" t="str">
            <v>N/A</v>
          </cell>
          <cell r="H46">
            <v>0</v>
          </cell>
          <cell r="I46">
            <v>0</v>
          </cell>
          <cell r="J46" t="str">
            <v>N/A</v>
          </cell>
          <cell r="K46">
            <v>0</v>
          </cell>
          <cell r="L46">
            <v>0</v>
          </cell>
          <cell r="M46" t="str">
            <v>N/A</v>
          </cell>
          <cell r="N46">
            <v>0</v>
          </cell>
          <cell r="O46">
            <v>0</v>
          </cell>
          <cell r="P46" t="str">
            <v>N/A</v>
          </cell>
          <cell r="Q46">
            <v>0</v>
          </cell>
          <cell r="R46">
            <v>0</v>
          </cell>
          <cell r="S46" t="str">
            <v>N/A</v>
          </cell>
          <cell r="T46">
            <v>0</v>
          </cell>
          <cell r="U46">
            <v>0</v>
          </cell>
          <cell r="V46" t="str">
            <v>N/A</v>
          </cell>
          <cell r="W46">
            <v>0</v>
          </cell>
          <cell r="X46">
            <v>0</v>
          </cell>
          <cell r="Y46" t="str">
            <v>N/A</v>
          </cell>
          <cell r="Z46">
            <v>0</v>
          </cell>
          <cell r="AA46">
            <v>0</v>
          </cell>
          <cell r="AB46" t="str">
            <v>N/A</v>
          </cell>
          <cell r="AC46">
            <v>0</v>
          </cell>
          <cell r="AD46">
            <v>0</v>
          </cell>
          <cell r="AE46" t="str">
            <v>N/A</v>
          </cell>
          <cell r="AF46">
            <v>0</v>
          </cell>
          <cell r="AG46">
            <v>0</v>
          </cell>
          <cell r="AH46" t="str">
            <v>N/A</v>
          </cell>
          <cell r="AI46" t="str">
            <v>N/A</v>
          </cell>
          <cell r="AJ46">
            <v>0</v>
          </cell>
          <cell r="AK46">
            <v>0</v>
          </cell>
          <cell r="AL46">
            <v>0</v>
          </cell>
        </row>
        <row r="47">
          <cell r="A47" t="str">
            <v>0611</v>
          </cell>
          <cell r="B47" t="str">
            <v xml:space="preserve">0611 - MRI/BRAIN/INCLUDING BRAIN STEM                                        </v>
          </cell>
          <cell r="C47" t="str">
            <v>Y</v>
          </cell>
          <cell r="D47">
            <v>58</v>
          </cell>
          <cell r="E47">
            <v>0</v>
          </cell>
          <cell r="F47">
            <v>0</v>
          </cell>
          <cell r="G47" t="str">
            <v>N/A</v>
          </cell>
          <cell r="H47">
            <v>0</v>
          </cell>
          <cell r="I47">
            <v>0</v>
          </cell>
          <cell r="J47" t="str">
            <v>N/A</v>
          </cell>
          <cell r="K47">
            <v>0</v>
          </cell>
          <cell r="L47">
            <v>0</v>
          </cell>
          <cell r="M47" t="str">
            <v>N/A</v>
          </cell>
          <cell r="N47">
            <v>0</v>
          </cell>
          <cell r="O47">
            <v>0</v>
          </cell>
          <cell r="P47" t="str">
            <v>N/A</v>
          </cell>
          <cell r="Q47">
            <v>0</v>
          </cell>
          <cell r="R47">
            <v>0</v>
          </cell>
          <cell r="S47" t="str">
            <v>N/A</v>
          </cell>
          <cell r="T47">
            <v>0</v>
          </cell>
          <cell r="U47">
            <v>0</v>
          </cell>
          <cell r="V47" t="str">
            <v>N/A</v>
          </cell>
          <cell r="W47">
            <v>0</v>
          </cell>
          <cell r="X47">
            <v>0</v>
          </cell>
          <cell r="Y47" t="str">
            <v>N/A</v>
          </cell>
          <cell r="Z47">
            <v>0</v>
          </cell>
          <cell r="AA47">
            <v>0</v>
          </cell>
          <cell r="AB47" t="str">
            <v>N/A</v>
          </cell>
          <cell r="AC47">
            <v>0</v>
          </cell>
          <cell r="AD47">
            <v>0</v>
          </cell>
          <cell r="AE47" t="str">
            <v>N/A</v>
          </cell>
          <cell r="AF47">
            <v>0</v>
          </cell>
          <cell r="AG47">
            <v>0</v>
          </cell>
          <cell r="AH47" t="str">
            <v>N/A</v>
          </cell>
          <cell r="AI47" t="str">
            <v>N/A</v>
          </cell>
          <cell r="AJ47">
            <v>0</v>
          </cell>
          <cell r="AK47">
            <v>0</v>
          </cell>
          <cell r="AL47">
            <v>0</v>
          </cell>
        </row>
        <row r="48">
          <cell r="A48" t="str">
            <v>0612</v>
          </cell>
          <cell r="B48" t="str">
            <v xml:space="preserve">0612 - MRI/SPINAL CORD/INCLUDNG SPINE                                        </v>
          </cell>
          <cell r="C48" t="str">
            <v>Y</v>
          </cell>
          <cell r="D48">
            <v>58</v>
          </cell>
          <cell r="E48">
            <v>0</v>
          </cell>
          <cell r="F48">
            <v>0</v>
          </cell>
          <cell r="G48" t="str">
            <v>N/A</v>
          </cell>
          <cell r="H48">
            <v>0</v>
          </cell>
          <cell r="I48">
            <v>0</v>
          </cell>
          <cell r="J48" t="str">
            <v>N/A</v>
          </cell>
          <cell r="K48">
            <v>0</v>
          </cell>
          <cell r="L48">
            <v>0</v>
          </cell>
          <cell r="M48" t="str">
            <v>N/A</v>
          </cell>
          <cell r="N48">
            <v>0</v>
          </cell>
          <cell r="O48">
            <v>0</v>
          </cell>
          <cell r="P48" t="str">
            <v>N/A</v>
          </cell>
          <cell r="Q48">
            <v>0</v>
          </cell>
          <cell r="R48">
            <v>0</v>
          </cell>
          <cell r="S48" t="str">
            <v>N/A</v>
          </cell>
          <cell r="T48">
            <v>0</v>
          </cell>
          <cell r="U48">
            <v>0</v>
          </cell>
          <cell r="V48" t="str">
            <v>N/A</v>
          </cell>
          <cell r="W48">
            <v>0</v>
          </cell>
          <cell r="X48">
            <v>0</v>
          </cell>
          <cell r="Y48" t="str">
            <v>N/A</v>
          </cell>
          <cell r="Z48">
            <v>0</v>
          </cell>
          <cell r="AA48">
            <v>0</v>
          </cell>
          <cell r="AB48" t="str">
            <v>N/A</v>
          </cell>
          <cell r="AC48">
            <v>0</v>
          </cell>
          <cell r="AD48">
            <v>0</v>
          </cell>
          <cell r="AE48" t="str">
            <v>N/A</v>
          </cell>
          <cell r="AF48">
            <v>0</v>
          </cell>
          <cell r="AG48">
            <v>0</v>
          </cell>
          <cell r="AH48" t="str">
            <v>N/A</v>
          </cell>
          <cell r="AI48" t="str">
            <v>N/A</v>
          </cell>
          <cell r="AJ48">
            <v>0</v>
          </cell>
          <cell r="AK48">
            <v>0</v>
          </cell>
          <cell r="AL48">
            <v>0</v>
          </cell>
        </row>
        <row r="49">
          <cell r="A49" t="str">
            <v>0636</v>
          </cell>
          <cell r="B49" t="str">
            <v xml:space="preserve">0636 - DRUGS REQ'G DETAIL CODING                                             </v>
          </cell>
          <cell r="C49" t="str">
            <v>Y</v>
          </cell>
          <cell r="D49">
            <v>73</v>
          </cell>
          <cell r="E49">
            <v>0</v>
          </cell>
          <cell r="F49">
            <v>0</v>
          </cell>
          <cell r="G49" t="str">
            <v>N/A</v>
          </cell>
          <cell r="H49">
            <v>0</v>
          </cell>
          <cell r="I49">
            <v>0</v>
          </cell>
          <cell r="J49" t="str">
            <v>N/A</v>
          </cell>
          <cell r="K49">
            <v>0</v>
          </cell>
          <cell r="L49">
            <v>0</v>
          </cell>
          <cell r="M49" t="str">
            <v>N/A</v>
          </cell>
          <cell r="N49">
            <v>0</v>
          </cell>
          <cell r="O49">
            <v>0</v>
          </cell>
          <cell r="P49" t="str">
            <v>N/A</v>
          </cell>
          <cell r="Q49">
            <v>0</v>
          </cell>
          <cell r="R49">
            <v>0</v>
          </cell>
          <cell r="S49" t="str">
            <v>N/A</v>
          </cell>
          <cell r="T49">
            <v>0</v>
          </cell>
          <cell r="U49">
            <v>0</v>
          </cell>
          <cell r="V49" t="str">
            <v>N/A</v>
          </cell>
          <cell r="W49">
            <v>0</v>
          </cell>
          <cell r="X49">
            <v>0</v>
          </cell>
          <cell r="Y49" t="str">
            <v>N/A</v>
          </cell>
          <cell r="Z49">
            <v>0</v>
          </cell>
          <cell r="AA49">
            <v>0</v>
          </cell>
          <cell r="AB49" t="str">
            <v>N/A</v>
          </cell>
          <cell r="AC49">
            <v>0</v>
          </cell>
          <cell r="AD49">
            <v>0</v>
          </cell>
          <cell r="AE49" t="str">
            <v>N/A</v>
          </cell>
          <cell r="AF49">
            <v>0</v>
          </cell>
          <cell r="AG49">
            <v>0</v>
          </cell>
          <cell r="AH49" t="str">
            <v>N/A</v>
          </cell>
          <cell r="AI49" t="str">
            <v>N/A</v>
          </cell>
          <cell r="AJ49">
            <v>0</v>
          </cell>
          <cell r="AK49">
            <v>0</v>
          </cell>
          <cell r="AL49">
            <v>0</v>
          </cell>
        </row>
        <row r="50">
          <cell r="A50" t="str">
            <v>0637</v>
          </cell>
          <cell r="B50" t="str">
            <v xml:space="preserve">0637 - SELF ADMINISTRABLE DRUGS                                              </v>
          </cell>
          <cell r="C50" t="str">
            <v>Y</v>
          </cell>
          <cell r="D50">
            <v>73</v>
          </cell>
          <cell r="E50">
            <v>0</v>
          </cell>
          <cell r="F50">
            <v>0</v>
          </cell>
          <cell r="G50" t="str">
            <v>N/A</v>
          </cell>
          <cell r="H50">
            <v>0</v>
          </cell>
          <cell r="I50">
            <v>0</v>
          </cell>
          <cell r="J50" t="str">
            <v>N/A</v>
          </cell>
          <cell r="K50">
            <v>0</v>
          </cell>
          <cell r="L50">
            <v>0</v>
          </cell>
          <cell r="M50" t="str">
            <v>N/A</v>
          </cell>
          <cell r="N50">
            <v>0</v>
          </cell>
          <cell r="O50">
            <v>0</v>
          </cell>
          <cell r="P50" t="str">
            <v>N/A</v>
          </cell>
          <cell r="Q50">
            <v>0</v>
          </cell>
          <cell r="R50">
            <v>0</v>
          </cell>
          <cell r="S50" t="str">
            <v>N/A</v>
          </cell>
          <cell r="T50">
            <v>0</v>
          </cell>
          <cell r="U50">
            <v>0</v>
          </cell>
          <cell r="V50" t="str">
            <v>N/A</v>
          </cell>
          <cell r="W50">
            <v>0</v>
          </cell>
          <cell r="X50">
            <v>0</v>
          </cell>
          <cell r="Y50" t="str">
            <v>N/A</v>
          </cell>
          <cell r="Z50">
            <v>0</v>
          </cell>
          <cell r="AA50">
            <v>0</v>
          </cell>
          <cell r="AB50" t="str">
            <v>N/A</v>
          </cell>
          <cell r="AC50">
            <v>0</v>
          </cell>
          <cell r="AD50">
            <v>0</v>
          </cell>
          <cell r="AE50" t="str">
            <v>N/A</v>
          </cell>
          <cell r="AF50">
            <v>0</v>
          </cell>
          <cell r="AG50">
            <v>0</v>
          </cell>
          <cell r="AH50" t="str">
            <v>N/A</v>
          </cell>
          <cell r="AI50" t="str">
            <v>N/A</v>
          </cell>
          <cell r="AJ50">
            <v>0</v>
          </cell>
          <cell r="AK50">
            <v>0</v>
          </cell>
          <cell r="AL50">
            <v>0</v>
          </cell>
        </row>
        <row r="51">
          <cell r="A51" t="str">
            <v>0710</v>
          </cell>
          <cell r="B51" t="str">
            <v xml:space="preserve">0710 - RECOVERY ROOM                                                         </v>
          </cell>
          <cell r="C51" t="str">
            <v>Y</v>
          </cell>
          <cell r="D51">
            <v>51</v>
          </cell>
          <cell r="E51">
            <v>0</v>
          </cell>
          <cell r="F51">
            <v>0</v>
          </cell>
          <cell r="G51" t="str">
            <v>N/A</v>
          </cell>
          <cell r="H51">
            <v>0</v>
          </cell>
          <cell r="I51">
            <v>0</v>
          </cell>
          <cell r="J51" t="str">
            <v>N/A</v>
          </cell>
          <cell r="K51">
            <v>0</v>
          </cell>
          <cell r="L51">
            <v>0</v>
          </cell>
          <cell r="M51" t="str">
            <v>N/A</v>
          </cell>
          <cell r="N51">
            <v>0</v>
          </cell>
          <cell r="O51">
            <v>0</v>
          </cell>
          <cell r="P51" t="str">
            <v>N/A</v>
          </cell>
          <cell r="Q51">
            <v>0</v>
          </cell>
          <cell r="R51">
            <v>0</v>
          </cell>
          <cell r="S51" t="str">
            <v>N/A</v>
          </cell>
          <cell r="T51">
            <v>0</v>
          </cell>
          <cell r="U51">
            <v>0</v>
          </cell>
          <cell r="V51" t="str">
            <v>N/A</v>
          </cell>
          <cell r="W51">
            <v>0</v>
          </cell>
          <cell r="X51">
            <v>0</v>
          </cell>
          <cell r="Y51" t="str">
            <v>N/A</v>
          </cell>
          <cell r="Z51">
            <v>0</v>
          </cell>
          <cell r="AA51">
            <v>0</v>
          </cell>
          <cell r="AB51" t="str">
            <v>N/A</v>
          </cell>
          <cell r="AC51">
            <v>0</v>
          </cell>
          <cell r="AD51">
            <v>0</v>
          </cell>
          <cell r="AE51" t="str">
            <v>N/A</v>
          </cell>
          <cell r="AF51">
            <v>0</v>
          </cell>
          <cell r="AG51">
            <v>0</v>
          </cell>
          <cell r="AH51" t="str">
            <v>N/A</v>
          </cell>
          <cell r="AI51" t="str">
            <v>N/A</v>
          </cell>
          <cell r="AJ51">
            <v>0</v>
          </cell>
          <cell r="AK51">
            <v>0</v>
          </cell>
          <cell r="AL51">
            <v>0</v>
          </cell>
        </row>
        <row r="52">
          <cell r="A52" t="str">
            <v>0720</v>
          </cell>
          <cell r="B52" t="str">
            <v xml:space="preserve">0720 - LABOR ROOM/DELIVERY                                                   </v>
          </cell>
          <cell r="C52" t="str">
            <v>Y</v>
          </cell>
          <cell r="D52">
            <v>52</v>
          </cell>
          <cell r="E52">
            <v>0</v>
          </cell>
          <cell r="F52">
            <v>0</v>
          </cell>
          <cell r="G52" t="str">
            <v>N/A</v>
          </cell>
          <cell r="H52">
            <v>0</v>
          </cell>
          <cell r="I52">
            <v>0</v>
          </cell>
          <cell r="J52" t="str">
            <v>N/A</v>
          </cell>
          <cell r="K52">
            <v>0</v>
          </cell>
          <cell r="L52">
            <v>0</v>
          </cell>
          <cell r="M52" t="str">
            <v>N/A</v>
          </cell>
          <cell r="N52">
            <v>0</v>
          </cell>
          <cell r="O52">
            <v>0</v>
          </cell>
          <cell r="P52" t="str">
            <v>N/A</v>
          </cell>
          <cell r="Q52">
            <v>0</v>
          </cell>
          <cell r="R52">
            <v>0</v>
          </cell>
          <cell r="S52" t="str">
            <v>N/A</v>
          </cell>
          <cell r="T52">
            <v>0</v>
          </cell>
          <cell r="U52">
            <v>0</v>
          </cell>
          <cell r="V52" t="str">
            <v>N/A</v>
          </cell>
          <cell r="W52">
            <v>0</v>
          </cell>
          <cell r="X52">
            <v>0</v>
          </cell>
          <cell r="Y52" t="str">
            <v>N/A</v>
          </cell>
          <cell r="Z52">
            <v>0</v>
          </cell>
          <cell r="AA52">
            <v>0</v>
          </cell>
          <cell r="AB52" t="str">
            <v>N/A</v>
          </cell>
          <cell r="AC52">
            <v>0</v>
          </cell>
          <cell r="AD52">
            <v>0</v>
          </cell>
          <cell r="AE52" t="str">
            <v>N/A</v>
          </cell>
          <cell r="AF52">
            <v>0</v>
          </cell>
          <cell r="AG52">
            <v>0</v>
          </cell>
          <cell r="AH52" t="str">
            <v>N/A</v>
          </cell>
          <cell r="AI52" t="str">
            <v>N/A</v>
          </cell>
          <cell r="AJ52">
            <v>0</v>
          </cell>
          <cell r="AK52">
            <v>0</v>
          </cell>
          <cell r="AL52">
            <v>0</v>
          </cell>
        </row>
        <row r="53">
          <cell r="A53" t="str">
            <v>0721</v>
          </cell>
          <cell r="B53" t="str">
            <v xml:space="preserve">0721 - LABOR ROOM                                                            </v>
          </cell>
          <cell r="C53" t="str">
            <v>Y</v>
          </cell>
          <cell r="D53">
            <v>52</v>
          </cell>
          <cell r="E53">
            <v>0</v>
          </cell>
          <cell r="F53">
            <v>0</v>
          </cell>
          <cell r="G53" t="str">
            <v>N/A</v>
          </cell>
          <cell r="H53">
            <v>0</v>
          </cell>
          <cell r="I53">
            <v>0</v>
          </cell>
          <cell r="J53" t="str">
            <v>N/A</v>
          </cell>
          <cell r="K53">
            <v>0</v>
          </cell>
          <cell r="L53">
            <v>0</v>
          </cell>
          <cell r="M53" t="str">
            <v>N/A</v>
          </cell>
          <cell r="N53">
            <v>0</v>
          </cell>
          <cell r="O53">
            <v>0</v>
          </cell>
          <cell r="P53" t="str">
            <v>N/A</v>
          </cell>
          <cell r="Q53">
            <v>0</v>
          </cell>
          <cell r="R53">
            <v>0</v>
          </cell>
          <cell r="S53" t="str">
            <v>N/A</v>
          </cell>
          <cell r="T53">
            <v>0</v>
          </cell>
          <cell r="U53">
            <v>0</v>
          </cell>
          <cell r="V53" t="str">
            <v>N/A</v>
          </cell>
          <cell r="W53">
            <v>0</v>
          </cell>
          <cell r="X53">
            <v>0</v>
          </cell>
          <cell r="Y53" t="str">
            <v>N/A</v>
          </cell>
          <cell r="Z53">
            <v>0</v>
          </cell>
          <cell r="AA53">
            <v>0</v>
          </cell>
          <cell r="AB53" t="str">
            <v>N/A</v>
          </cell>
          <cell r="AC53">
            <v>0</v>
          </cell>
          <cell r="AD53">
            <v>0</v>
          </cell>
          <cell r="AE53" t="str">
            <v>N/A</v>
          </cell>
          <cell r="AF53">
            <v>0</v>
          </cell>
          <cell r="AG53">
            <v>0</v>
          </cell>
          <cell r="AH53" t="str">
            <v>N/A</v>
          </cell>
          <cell r="AI53" t="str">
            <v>N/A</v>
          </cell>
          <cell r="AJ53">
            <v>0</v>
          </cell>
          <cell r="AK53">
            <v>0</v>
          </cell>
          <cell r="AL53">
            <v>0</v>
          </cell>
        </row>
        <row r="54">
          <cell r="A54" t="str">
            <v>0722</v>
          </cell>
          <cell r="B54" t="str">
            <v xml:space="preserve">0722 - DELIVERY ROOM                                                         </v>
          </cell>
          <cell r="C54" t="str">
            <v>Y</v>
          </cell>
          <cell r="D54">
            <v>52</v>
          </cell>
          <cell r="E54">
            <v>0</v>
          </cell>
          <cell r="F54">
            <v>0</v>
          </cell>
          <cell r="G54" t="str">
            <v>N/A</v>
          </cell>
          <cell r="H54">
            <v>0</v>
          </cell>
          <cell r="I54">
            <v>0</v>
          </cell>
          <cell r="J54" t="str">
            <v>N/A</v>
          </cell>
          <cell r="K54">
            <v>0</v>
          </cell>
          <cell r="L54">
            <v>0</v>
          </cell>
          <cell r="M54" t="str">
            <v>N/A</v>
          </cell>
          <cell r="N54">
            <v>0</v>
          </cell>
          <cell r="O54">
            <v>0</v>
          </cell>
          <cell r="P54" t="str">
            <v>N/A</v>
          </cell>
          <cell r="Q54">
            <v>0</v>
          </cell>
          <cell r="R54">
            <v>0</v>
          </cell>
          <cell r="S54" t="str">
            <v>N/A</v>
          </cell>
          <cell r="T54">
            <v>0</v>
          </cell>
          <cell r="U54">
            <v>0</v>
          </cell>
          <cell r="V54" t="str">
            <v>N/A</v>
          </cell>
          <cell r="W54">
            <v>0</v>
          </cell>
          <cell r="X54">
            <v>0</v>
          </cell>
          <cell r="Y54" t="str">
            <v>N/A</v>
          </cell>
          <cell r="Z54">
            <v>0</v>
          </cell>
          <cell r="AA54">
            <v>0</v>
          </cell>
          <cell r="AB54" t="str">
            <v>N/A</v>
          </cell>
          <cell r="AC54">
            <v>0</v>
          </cell>
          <cell r="AD54">
            <v>0</v>
          </cell>
          <cell r="AE54" t="str">
            <v>N/A</v>
          </cell>
          <cell r="AF54">
            <v>0</v>
          </cell>
          <cell r="AG54">
            <v>0</v>
          </cell>
          <cell r="AH54" t="str">
            <v>N/A</v>
          </cell>
          <cell r="AI54" t="str">
            <v>N/A</v>
          </cell>
          <cell r="AJ54">
            <v>0</v>
          </cell>
          <cell r="AK54">
            <v>0</v>
          </cell>
          <cell r="AL54">
            <v>0</v>
          </cell>
        </row>
        <row r="55">
          <cell r="A55" t="str">
            <v>0730</v>
          </cell>
          <cell r="B55" t="str">
            <v xml:space="preserve">0730 - EKG/ECG (ELECTROCARDIOGRAM)                                           </v>
          </cell>
          <cell r="C55" t="str">
            <v>Y</v>
          </cell>
          <cell r="D55">
            <v>65</v>
          </cell>
          <cell r="E55">
            <v>0</v>
          </cell>
          <cell r="F55">
            <v>0</v>
          </cell>
          <cell r="G55" t="str">
            <v>N/A</v>
          </cell>
          <cell r="H55">
            <v>0</v>
          </cell>
          <cell r="I55">
            <v>0</v>
          </cell>
          <cell r="J55" t="str">
            <v>N/A</v>
          </cell>
          <cell r="K55">
            <v>0</v>
          </cell>
          <cell r="L55">
            <v>0</v>
          </cell>
          <cell r="M55" t="str">
            <v>N/A</v>
          </cell>
          <cell r="N55">
            <v>0</v>
          </cell>
          <cell r="O55">
            <v>0</v>
          </cell>
          <cell r="P55" t="str">
            <v>N/A</v>
          </cell>
          <cell r="Q55">
            <v>0</v>
          </cell>
          <cell r="R55">
            <v>0</v>
          </cell>
          <cell r="S55" t="str">
            <v>N/A</v>
          </cell>
          <cell r="T55">
            <v>0</v>
          </cell>
          <cell r="U55">
            <v>0</v>
          </cell>
          <cell r="V55" t="str">
            <v>N/A</v>
          </cell>
          <cell r="W55">
            <v>0</v>
          </cell>
          <cell r="X55">
            <v>0</v>
          </cell>
          <cell r="Y55" t="str">
            <v>N/A</v>
          </cell>
          <cell r="Z55">
            <v>0</v>
          </cell>
          <cell r="AA55">
            <v>0</v>
          </cell>
          <cell r="AB55" t="str">
            <v>N/A</v>
          </cell>
          <cell r="AC55">
            <v>0</v>
          </cell>
          <cell r="AD55">
            <v>0</v>
          </cell>
          <cell r="AE55" t="str">
            <v>N/A</v>
          </cell>
          <cell r="AF55">
            <v>0</v>
          </cell>
          <cell r="AG55">
            <v>0</v>
          </cell>
          <cell r="AH55" t="str">
            <v>N/A</v>
          </cell>
          <cell r="AI55" t="str">
            <v>N/A</v>
          </cell>
          <cell r="AJ55">
            <v>0</v>
          </cell>
          <cell r="AK55">
            <v>0</v>
          </cell>
          <cell r="AL55">
            <v>0</v>
          </cell>
        </row>
        <row r="56">
          <cell r="A56" t="str">
            <v>0731</v>
          </cell>
          <cell r="B56" t="str">
            <v xml:space="preserve">0731 - HOLTER MONITOR                                                        </v>
          </cell>
          <cell r="C56" t="str">
            <v>Y</v>
          </cell>
          <cell r="D56">
            <v>65</v>
          </cell>
          <cell r="E56">
            <v>0</v>
          </cell>
          <cell r="F56">
            <v>0</v>
          </cell>
          <cell r="G56" t="str">
            <v>N/A</v>
          </cell>
          <cell r="H56">
            <v>0</v>
          </cell>
          <cell r="I56">
            <v>0</v>
          </cell>
          <cell r="J56" t="str">
            <v>N/A</v>
          </cell>
          <cell r="K56">
            <v>0</v>
          </cell>
          <cell r="L56">
            <v>0</v>
          </cell>
          <cell r="M56" t="str">
            <v>N/A</v>
          </cell>
          <cell r="N56">
            <v>0</v>
          </cell>
          <cell r="O56">
            <v>0</v>
          </cell>
          <cell r="P56" t="str">
            <v>N/A</v>
          </cell>
          <cell r="Q56">
            <v>0</v>
          </cell>
          <cell r="R56">
            <v>0</v>
          </cell>
          <cell r="S56" t="str">
            <v>N/A</v>
          </cell>
          <cell r="T56">
            <v>0</v>
          </cell>
          <cell r="U56">
            <v>0</v>
          </cell>
          <cell r="V56" t="str">
            <v>N/A</v>
          </cell>
          <cell r="W56">
            <v>0</v>
          </cell>
          <cell r="X56">
            <v>0</v>
          </cell>
          <cell r="Y56" t="str">
            <v>N/A</v>
          </cell>
          <cell r="Z56">
            <v>0</v>
          </cell>
          <cell r="AA56">
            <v>0</v>
          </cell>
          <cell r="AB56" t="str">
            <v>N/A</v>
          </cell>
          <cell r="AC56">
            <v>0</v>
          </cell>
          <cell r="AD56">
            <v>0</v>
          </cell>
          <cell r="AE56" t="str">
            <v>N/A</v>
          </cell>
          <cell r="AF56">
            <v>0</v>
          </cell>
          <cell r="AG56">
            <v>0</v>
          </cell>
          <cell r="AH56" t="str">
            <v>N/A</v>
          </cell>
          <cell r="AI56" t="str">
            <v>N/A</v>
          </cell>
          <cell r="AJ56">
            <v>0</v>
          </cell>
          <cell r="AK56">
            <v>0</v>
          </cell>
          <cell r="AL56">
            <v>0</v>
          </cell>
        </row>
        <row r="57">
          <cell r="A57" t="str">
            <v>0760</v>
          </cell>
          <cell r="B57" t="str">
            <v xml:space="preserve">0760 - TRMT/OBSRV ROOM                                                       </v>
          </cell>
          <cell r="C57" t="str">
            <v>Y</v>
          </cell>
          <cell r="D57">
            <v>92</v>
          </cell>
          <cell r="E57">
            <v>0</v>
          </cell>
          <cell r="F57">
            <v>0</v>
          </cell>
          <cell r="G57" t="str">
            <v>N/A</v>
          </cell>
          <cell r="H57">
            <v>0</v>
          </cell>
          <cell r="I57">
            <v>0</v>
          </cell>
          <cell r="J57" t="str">
            <v>N/A</v>
          </cell>
          <cell r="K57">
            <v>0</v>
          </cell>
          <cell r="L57">
            <v>0</v>
          </cell>
          <cell r="M57" t="str">
            <v>N/A</v>
          </cell>
          <cell r="N57">
            <v>0</v>
          </cell>
          <cell r="O57">
            <v>0</v>
          </cell>
          <cell r="P57" t="str">
            <v>N/A</v>
          </cell>
          <cell r="Q57">
            <v>0</v>
          </cell>
          <cell r="R57">
            <v>0</v>
          </cell>
          <cell r="S57" t="str">
            <v>N/A</v>
          </cell>
          <cell r="T57">
            <v>0</v>
          </cell>
          <cell r="U57">
            <v>0</v>
          </cell>
          <cell r="V57" t="str">
            <v>N/A</v>
          </cell>
          <cell r="W57">
            <v>0</v>
          </cell>
          <cell r="X57">
            <v>0</v>
          </cell>
          <cell r="Y57" t="str">
            <v>N/A</v>
          </cell>
          <cell r="Z57">
            <v>0</v>
          </cell>
          <cell r="AA57">
            <v>0</v>
          </cell>
          <cell r="AB57" t="str">
            <v>N/A</v>
          </cell>
          <cell r="AC57">
            <v>0</v>
          </cell>
          <cell r="AD57">
            <v>0</v>
          </cell>
          <cell r="AE57" t="str">
            <v>N/A</v>
          </cell>
          <cell r="AF57">
            <v>0</v>
          </cell>
          <cell r="AG57">
            <v>0</v>
          </cell>
          <cell r="AH57" t="str">
            <v>N/A</v>
          </cell>
          <cell r="AI57" t="str">
            <v>N/A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0761</v>
          </cell>
          <cell r="B58" t="str">
            <v xml:space="preserve">0761 - TREATMENT ROOM                                                        </v>
          </cell>
          <cell r="C58" t="str">
            <v>Y</v>
          </cell>
          <cell r="D58">
            <v>51</v>
          </cell>
          <cell r="E58">
            <v>0</v>
          </cell>
          <cell r="F58">
            <v>0</v>
          </cell>
          <cell r="G58" t="str">
            <v>N/A</v>
          </cell>
          <cell r="H58">
            <v>0</v>
          </cell>
          <cell r="I58">
            <v>0</v>
          </cell>
          <cell r="J58" t="str">
            <v>N/A</v>
          </cell>
          <cell r="K58">
            <v>0</v>
          </cell>
          <cell r="L58">
            <v>0</v>
          </cell>
          <cell r="M58" t="str">
            <v>N/A</v>
          </cell>
          <cell r="N58">
            <v>0</v>
          </cell>
          <cell r="O58">
            <v>0</v>
          </cell>
          <cell r="P58" t="str">
            <v>N/A</v>
          </cell>
          <cell r="Q58">
            <v>0</v>
          </cell>
          <cell r="R58">
            <v>0</v>
          </cell>
          <cell r="S58" t="str">
            <v>N/A</v>
          </cell>
          <cell r="T58">
            <v>0</v>
          </cell>
          <cell r="U58">
            <v>0</v>
          </cell>
          <cell r="V58" t="str">
            <v>N/A</v>
          </cell>
          <cell r="W58">
            <v>0</v>
          </cell>
          <cell r="X58">
            <v>0</v>
          </cell>
          <cell r="Y58" t="str">
            <v>N/A</v>
          </cell>
          <cell r="Z58">
            <v>0</v>
          </cell>
          <cell r="AA58">
            <v>0</v>
          </cell>
          <cell r="AB58" t="str">
            <v>N/A</v>
          </cell>
          <cell r="AC58">
            <v>0</v>
          </cell>
          <cell r="AD58">
            <v>0</v>
          </cell>
          <cell r="AE58" t="str">
            <v>N/A</v>
          </cell>
          <cell r="AF58">
            <v>0</v>
          </cell>
          <cell r="AG58">
            <v>0</v>
          </cell>
          <cell r="AH58" t="str">
            <v>N/A</v>
          </cell>
          <cell r="AI58" t="str">
            <v>N/A</v>
          </cell>
          <cell r="AJ58">
            <v>0</v>
          </cell>
          <cell r="AK58">
            <v>0</v>
          </cell>
          <cell r="AL58">
            <v>0</v>
          </cell>
        </row>
        <row r="59">
          <cell r="A59" t="str">
            <v>0762</v>
          </cell>
          <cell r="B59" t="str">
            <v xml:space="preserve">0762 - OBSERVATION ROOM                                                      </v>
          </cell>
          <cell r="C59" t="str">
            <v>Y</v>
          </cell>
          <cell r="D59">
            <v>92</v>
          </cell>
          <cell r="E59">
            <v>0</v>
          </cell>
          <cell r="F59">
            <v>0</v>
          </cell>
          <cell r="G59" t="str">
            <v>N/A</v>
          </cell>
          <cell r="H59">
            <v>0</v>
          </cell>
          <cell r="I59">
            <v>0</v>
          </cell>
          <cell r="J59" t="str">
            <v>N/A</v>
          </cell>
          <cell r="K59">
            <v>0</v>
          </cell>
          <cell r="L59">
            <v>0</v>
          </cell>
          <cell r="M59" t="str">
            <v>N/A</v>
          </cell>
          <cell r="N59">
            <v>0</v>
          </cell>
          <cell r="O59">
            <v>0</v>
          </cell>
          <cell r="P59" t="str">
            <v>N/A</v>
          </cell>
          <cell r="Q59">
            <v>0</v>
          </cell>
          <cell r="R59">
            <v>0</v>
          </cell>
          <cell r="S59" t="str">
            <v>N/A</v>
          </cell>
          <cell r="T59">
            <v>0</v>
          </cell>
          <cell r="U59">
            <v>0</v>
          </cell>
          <cell r="V59" t="str">
            <v>N/A</v>
          </cell>
          <cell r="W59">
            <v>0</v>
          </cell>
          <cell r="X59">
            <v>0</v>
          </cell>
          <cell r="Y59" t="str">
            <v>N/A</v>
          </cell>
          <cell r="Z59">
            <v>0</v>
          </cell>
          <cell r="AA59">
            <v>0</v>
          </cell>
          <cell r="AB59" t="str">
            <v>N/A</v>
          </cell>
          <cell r="AC59">
            <v>0</v>
          </cell>
          <cell r="AD59">
            <v>0</v>
          </cell>
          <cell r="AE59" t="str">
            <v>N/A</v>
          </cell>
          <cell r="AF59">
            <v>0</v>
          </cell>
          <cell r="AG59">
            <v>0</v>
          </cell>
          <cell r="AH59" t="str">
            <v>N/A</v>
          </cell>
          <cell r="AI59" t="str">
            <v>N/A</v>
          </cell>
          <cell r="AJ59">
            <v>0</v>
          </cell>
          <cell r="AK59">
            <v>0</v>
          </cell>
          <cell r="AL59">
            <v>0</v>
          </cell>
        </row>
        <row r="60">
          <cell r="A60" t="str">
            <v>0771</v>
          </cell>
          <cell r="B60" t="str">
            <v xml:space="preserve">0771 - VACCINE ADMINISTRATION                                                </v>
          </cell>
          <cell r="C60" t="str">
            <v>Y</v>
          </cell>
          <cell r="D60">
            <v>91</v>
          </cell>
          <cell r="E60">
            <v>0</v>
          </cell>
          <cell r="F60">
            <v>0</v>
          </cell>
          <cell r="G60" t="str">
            <v>N/A</v>
          </cell>
          <cell r="H60">
            <v>0</v>
          </cell>
          <cell r="I60">
            <v>0</v>
          </cell>
          <cell r="J60" t="str">
            <v>N/A</v>
          </cell>
          <cell r="K60">
            <v>0</v>
          </cell>
          <cell r="L60">
            <v>0</v>
          </cell>
          <cell r="M60" t="str">
            <v>N/A</v>
          </cell>
          <cell r="N60">
            <v>0</v>
          </cell>
          <cell r="O60">
            <v>0</v>
          </cell>
          <cell r="P60" t="str">
            <v>N/A</v>
          </cell>
          <cell r="Q60">
            <v>0</v>
          </cell>
          <cell r="R60">
            <v>0</v>
          </cell>
          <cell r="S60" t="str">
            <v>N/A</v>
          </cell>
          <cell r="T60">
            <v>0</v>
          </cell>
          <cell r="U60">
            <v>0</v>
          </cell>
          <cell r="V60" t="str">
            <v>N/A</v>
          </cell>
          <cell r="W60">
            <v>0</v>
          </cell>
          <cell r="X60">
            <v>0</v>
          </cell>
          <cell r="Y60" t="str">
            <v>N/A</v>
          </cell>
          <cell r="Z60">
            <v>0</v>
          </cell>
          <cell r="AA60">
            <v>0</v>
          </cell>
          <cell r="AB60" t="str">
            <v>N/A</v>
          </cell>
          <cell r="AC60">
            <v>0</v>
          </cell>
          <cell r="AD60">
            <v>0</v>
          </cell>
          <cell r="AE60" t="str">
            <v>N/A</v>
          </cell>
          <cell r="AF60">
            <v>0</v>
          </cell>
          <cell r="AG60">
            <v>0</v>
          </cell>
          <cell r="AH60" t="str">
            <v>N/A</v>
          </cell>
          <cell r="AI60" t="str">
            <v>N/A</v>
          </cell>
          <cell r="AJ60">
            <v>0</v>
          </cell>
          <cell r="AK60">
            <v>0</v>
          </cell>
          <cell r="AL60">
            <v>0</v>
          </cell>
        </row>
        <row r="61">
          <cell r="A61" t="str">
            <v>0920</v>
          </cell>
          <cell r="B61" t="str">
            <v xml:space="preserve">0920 - OTHER DIAGNOSTIC SERVICES                                             </v>
          </cell>
          <cell r="C61" t="str">
            <v>Y</v>
          </cell>
          <cell r="D61">
            <v>91</v>
          </cell>
          <cell r="E61">
            <v>0</v>
          </cell>
          <cell r="F61">
            <v>0</v>
          </cell>
          <cell r="G61" t="str">
            <v>N/A</v>
          </cell>
          <cell r="H61">
            <v>0</v>
          </cell>
          <cell r="I61">
            <v>0</v>
          </cell>
          <cell r="J61" t="str">
            <v>N/A</v>
          </cell>
          <cell r="K61">
            <v>0</v>
          </cell>
          <cell r="L61">
            <v>0</v>
          </cell>
          <cell r="M61" t="str">
            <v>N/A</v>
          </cell>
          <cell r="N61">
            <v>0</v>
          </cell>
          <cell r="O61">
            <v>0</v>
          </cell>
          <cell r="P61" t="str">
            <v>N/A</v>
          </cell>
          <cell r="Q61">
            <v>0</v>
          </cell>
          <cell r="R61">
            <v>0</v>
          </cell>
          <cell r="S61" t="str">
            <v>N/A</v>
          </cell>
          <cell r="T61">
            <v>0</v>
          </cell>
          <cell r="U61">
            <v>0</v>
          </cell>
          <cell r="V61" t="str">
            <v>N/A</v>
          </cell>
          <cell r="W61">
            <v>0</v>
          </cell>
          <cell r="X61">
            <v>0</v>
          </cell>
          <cell r="Y61" t="str">
            <v>N/A</v>
          </cell>
          <cell r="Z61">
            <v>0</v>
          </cell>
          <cell r="AA61">
            <v>0</v>
          </cell>
          <cell r="AB61" t="str">
            <v>N/A</v>
          </cell>
          <cell r="AC61">
            <v>0</v>
          </cell>
          <cell r="AD61">
            <v>0</v>
          </cell>
          <cell r="AE61" t="str">
            <v>N/A</v>
          </cell>
          <cell r="AF61">
            <v>0</v>
          </cell>
          <cell r="AG61">
            <v>0</v>
          </cell>
          <cell r="AH61" t="str">
            <v>N/A</v>
          </cell>
          <cell r="AI61" t="str">
            <v>N/A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0921</v>
          </cell>
          <cell r="B62" t="str">
            <v xml:space="preserve">0921 - PERIPHERAL VASCULAR LAB                                               </v>
          </cell>
          <cell r="C62" t="str">
            <v>Y</v>
          </cell>
          <cell r="D62">
            <v>76</v>
          </cell>
          <cell r="E62">
            <v>0</v>
          </cell>
          <cell r="F62">
            <v>0</v>
          </cell>
          <cell r="G62" t="str">
            <v>N/A</v>
          </cell>
          <cell r="H62">
            <v>0</v>
          </cell>
          <cell r="I62">
            <v>0</v>
          </cell>
          <cell r="J62" t="str">
            <v>N/A</v>
          </cell>
          <cell r="K62">
            <v>0</v>
          </cell>
          <cell r="L62">
            <v>0</v>
          </cell>
          <cell r="M62" t="str">
            <v>N/A</v>
          </cell>
          <cell r="N62">
            <v>0</v>
          </cell>
          <cell r="O62">
            <v>0</v>
          </cell>
          <cell r="P62" t="str">
            <v>N/A</v>
          </cell>
          <cell r="Q62">
            <v>0</v>
          </cell>
          <cell r="R62">
            <v>0</v>
          </cell>
          <cell r="S62" t="str">
            <v>N/A</v>
          </cell>
          <cell r="T62">
            <v>0</v>
          </cell>
          <cell r="U62">
            <v>0</v>
          </cell>
          <cell r="V62" t="str">
            <v>N/A</v>
          </cell>
          <cell r="W62">
            <v>0</v>
          </cell>
          <cell r="X62">
            <v>0</v>
          </cell>
          <cell r="Y62" t="str">
            <v>N/A</v>
          </cell>
          <cell r="Z62">
            <v>0</v>
          </cell>
          <cell r="AA62">
            <v>0</v>
          </cell>
          <cell r="AB62" t="str">
            <v>N/A</v>
          </cell>
          <cell r="AC62">
            <v>0</v>
          </cell>
          <cell r="AD62">
            <v>0</v>
          </cell>
          <cell r="AE62" t="str">
            <v>N/A</v>
          </cell>
          <cell r="AF62">
            <v>0</v>
          </cell>
          <cell r="AG62">
            <v>0</v>
          </cell>
          <cell r="AH62" t="str">
            <v>N/A</v>
          </cell>
          <cell r="AI62" t="str">
            <v>N/A</v>
          </cell>
          <cell r="AJ62">
            <v>0</v>
          </cell>
          <cell r="AK62">
            <v>0</v>
          </cell>
          <cell r="AL62">
            <v>0</v>
          </cell>
        </row>
        <row r="63">
          <cell r="A63" t="str">
            <v>0922</v>
          </cell>
          <cell r="B63" t="str">
            <v xml:space="preserve">0922 - ELECTROMYELOGRAM                                                      </v>
          </cell>
          <cell r="C63" t="str">
            <v>Y</v>
          </cell>
          <cell r="D63">
            <v>65</v>
          </cell>
          <cell r="E63">
            <v>0</v>
          </cell>
          <cell r="F63">
            <v>0</v>
          </cell>
          <cell r="G63" t="str">
            <v>N/A</v>
          </cell>
          <cell r="H63">
            <v>0</v>
          </cell>
          <cell r="I63">
            <v>0</v>
          </cell>
          <cell r="J63" t="str">
            <v>N/A</v>
          </cell>
          <cell r="K63">
            <v>0</v>
          </cell>
          <cell r="L63">
            <v>0</v>
          </cell>
          <cell r="M63" t="str">
            <v>N/A</v>
          </cell>
          <cell r="N63">
            <v>0</v>
          </cell>
          <cell r="O63">
            <v>0</v>
          </cell>
          <cell r="P63" t="str">
            <v>N/A</v>
          </cell>
          <cell r="Q63">
            <v>0</v>
          </cell>
          <cell r="R63">
            <v>0</v>
          </cell>
          <cell r="S63" t="str">
            <v>N/A</v>
          </cell>
          <cell r="T63">
            <v>0</v>
          </cell>
          <cell r="U63">
            <v>0</v>
          </cell>
          <cell r="V63" t="str">
            <v>N/A</v>
          </cell>
          <cell r="W63">
            <v>0</v>
          </cell>
          <cell r="X63">
            <v>0</v>
          </cell>
          <cell r="Y63" t="str">
            <v>N/A</v>
          </cell>
          <cell r="Z63">
            <v>0</v>
          </cell>
          <cell r="AA63">
            <v>0</v>
          </cell>
          <cell r="AB63" t="str">
            <v>N/A</v>
          </cell>
          <cell r="AC63">
            <v>0</v>
          </cell>
          <cell r="AD63">
            <v>0</v>
          </cell>
          <cell r="AE63" t="str">
            <v>N/A</v>
          </cell>
          <cell r="AF63">
            <v>0</v>
          </cell>
          <cell r="AG63">
            <v>0</v>
          </cell>
          <cell r="AH63" t="str">
            <v>N/A</v>
          </cell>
          <cell r="AI63" t="str">
            <v>N/A</v>
          </cell>
          <cell r="AJ63">
            <v>0</v>
          </cell>
          <cell r="AK63">
            <v>0</v>
          </cell>
          <cell r="AL63">
            <v>0</v>
          </cell>
        </row>
        <row r="64">
          <cell r="A64" t="str">
            <v>0924</v>
          </cell>
          <cell r="B64" t="str">
            <v xml:space="preserve">0924 - ALLERGY TEST                                                          </v>
          </cell>
          <cell r="C64" t="str">
            <v>Y</v>
          </cell>
          <cell r="D64">
            <v>91</v>
          </cell>
          <cell r="E64">
            <v>0</v>
          </cell>
          <cell r="F64">
            <v>0</v>
          </cell>
          <cell r="G64" t="str">
            <v>N/A</v>
          </cell>
          <cell r="H64">
            <v>0</v>
          </cell>
          <cell r="I64">
            <v>0</v>
          </cell>
          <cell r="J64" t="str">
            <v>N/A</v>
          </cell>
          <cell r="K64">
            <v>0</v>
          </cell>
          <cell r="L64">
            <v>0</v>
          </cell>
          <cell r="M64" t="str">
            <v>N/A</v>
          </cell>
          <cell r="N64">
            <v>0</v>
          </cell>
          <cell r="O64">
            <v>0</v>
          </cell>
          <cell r="P64" t="str">
            <v>N/A</v>
          </cell>
          <cell r="Q64">
            <v>0</v>
          </cell>
          <cell r="R64">
            <v>0</v>
          </cell>
          <cell r="S64" t="str">
            <v>N/A</v>
          </cell>
          <cell r="T64">
            <v>0</v>
          </cell>
          <cell r="U64">
            <v>0</v>
          </cell>
          <cell r="V64" t="str">
            <v>N/A</v>
          </cell>
          <cell r="W64">
            <v>0</v>
          </cell>
          <cell r="X64">
            <v>0</v>
          </cell>
          <cell r="Y64" t="str">
            <v>N/A</v>
          </cell>
          <cell r="Z64">
            <v>0</v>
          </cell>
          <cell r="AA64">
            <v>0</v>
          </cell>
          <cell r="AB64" t="str">
            <v>N/A</v>
          </cell>
          <cell r="AC64">
            <v>0</v>
          </cell>
          <cell r="AD64">
            <v>0</v>
          </cell>
          <cell r="AE64" t="str">
            <v>N/A</v>
          </cell>
          <cell r="AF64">
            <v>0</v>
          </cell>
          <cell r="AG64">
            <v>0</v>
          </cell>
          <cell r="AH64" t="str">
            <v>N/A</v>
          </cell>
          <cell r="AI64" t="str">
            <v>N/A</v>
          </cell>
          <cell r="AJ64">
            <v>0</v>
          </cell>
          <cell r="AK64">
            <v>0</v>
          </cell>
          <cell r="AL64">
            <v>0</v>
          </cell>
        </row>
        <row r="65">
          <cell r="A65" t="str">
            <v>0940</v>
          </cell>
          <cell r="B65" t="str">
            <v xml:space="preserve">0940 - OTHER THERAPEUTIC SERVICES                                            </v>
          </cell>
          <cell r="C65" t="str">
            <v>Y</v>
          </cell>
          <cell r="D65">
            <v>91</v>
          </cell>
          <cell r="E65">
            <v>0</v>
          </cell>
          <cell r="F65">
            <v>0</v>
          </cell>
          <cell r="G65" t="str">
            <v>N/A</v>
          </cell>
          <cell r="H65">
            <v>0</v>
          </cell>
          <cell r="I65">
            <v>0</v>
          </cell>
          <cell r="J65" t="str">
            <v>N/A</v>
          </cell>
          <cell r="K65">
            <v>0</v>
          </cell>
          <cell r="L65">
            <v>0</v>
          </cell>
          <cell r="M65" t="str">
            <v>N/A</v>
          </cell>
          <cell r="N65">
            <v>0</v>
          </cell>
          <cell r="O65">
            <v>0</v>
          </cell>
          <cell r="P65" t="str">
            <v>N/A</v>
          </cell>
          <cell r="Q65">
            <v>0</v>
          </cell>
          <cell r="R65">
            <v>0</v>
          </cell>
          <cell r="S65" t="str">
            <v>N/A</v>
          </cell>
          <cell r="T65">
            <v>0</v>
          </cell>
          <cell r="U65">
            <v>0</v>
          </cell>
          <cell r="V65" t="str">
            <v>N/A</v>
          </cell>
          <cell r="W65">
            <v>0</v>
          </cell>
          <cell r="X65">
            <v>0</v>
          </cell>
          <cell r="Y65" t="str">
            <v>N/A</v>
          </cell>
          <cell r="Z65">
            <v>0</v>
          </cell>
          <cell r="AA65">
            <v>0</v>
          </cell>
          <cell r="AB65" t="str">
            <v>N/A</v>
          </cell>
          <cell r="AC65">
            <v>0</v>
          </cell>
          <cell r="AD65">
            <v>0</v>
          </cell>
          <cell r="AE65" t="str">
            <v>N/A</v>
          </cell>
          <cell r="AF65">
            <v>0</v>
          </cell>
          <cell r="AG65">
            <v>0</v>
          </cell>
          <cell r="AH65" t="str">
            <v>N/A</v>
          </cell>
          <cell r="AI65" t="str">
            <v>N/A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0942</v>
          </cell>
          <cell r="B66" t="str">
            <v xml:space="preserve">0942 - EDUC/TRAINING                                                         </v>
          </cell>
          <cell r="C66" t="str">
            <v>Y</v>
          </cell>
          <cell r="D66">
            <v>91</v>
          </cell>
          <cell r="E66">
            <v>0</v>
          </cell>
          <cell r="F66">
            <v>0</v>
          </cell>
          <cell r="G66" t="str">
            <v>N/A</v>
          </cell>
          <cell r="H66">
            <v>0</v>
          </cell>
          <cell r="I66">
            <v>0</v>
          </cell>
          <cell r="J66" t="str">
            <v>N/A</v>
          </cell>
          <cell r="K66">
            <v>0</v>
          </cell>
          <cell r="L66">
            <v>0</v>
          </cell>
          <cell r="M66" t="str">
            <v>N/A</v>
          </cell>
          <cell r="N66">
            <v>0</v>
          </cell>
          <cell r="O66">
            <v>0</v>
          </cell>
          <cell r="P66" t="str">
            <v>N/A</v>
          </cell>
          <cell r="Q66">
            <v>0</v>
          </cell>
          <cell r="R66">
            <v>0</v>
          </cell>
          <cell r="S66" t="str">
            <v>N/A</v>
          </cell>
          <cell r="T66">
            <v>0</v>
          </cell>
          <cell r="U66">
            <v>0</v>
          </cell>
          <cell r="V66" t="str">
            <v>N/A</v>
          </cell>
          <cell r="W66">
            <v>0</v>
          </cell>
          <cell r="X66">
            <v>0</v>
          </cell>
          <cell r="Y66" t="str">
            <v>N/A</v>
          </cell>
          <cell r="Z66">
            <v>0</v>
          </cell>
          <cell r="AA66">
            <v>0</v>
          </cell>
          <cell r="AB66" t="str">
            <v>N/A</v>
          </cell>
          <cell r="AC66">
            <v>0</v>
          </cell>
          <cell r="AD66">
            <v>0</v>
          </cell>
          <cell r="AE66" t="str">
            <v>N/A</v>
          </cell>
          <cell r="AF66">
            <v>0</v>
          </cell>
          <cell r="AG66">
            <v>0</v>
          </cell>
          <cell r="AH66" t="str">
            <v>N/A</v>
          </cell>
          <cell r="AI66" t="str">
            <v>N/A</v>
          </cell>
          <cell r="AJ66">
            <v>0</v>
          </cell>
          <cell r="AK66">
            <v>0</v>
          </cell>
          <cell r="AL66">
            <v>0</v>
          </cell>
        </row>
        <row r="67">
          <cell r="A67" t="str">
            <v>0943</v>
          </cell>
          <cell r="B67" t="str">
            <v xml:space="preserve">0943 - CARDIAC REHABILITATION                                                </v>
          </cell>
          <cell r="C67" t="str">
            <v>Y</v>
          </cell>
          <cell r="D67">
            <v>76.97</v>
          </cell>
          <cell r="E67">
            <v>0</v>
          </cell>
          <cell r="F67">
            <v>0</v>
          </cell>
          <cell r="G67" t="str">
            <v>N/A</v>
          </cell>
          <cell r="H67">
            <v>0</v>
          </cell>
          <cell r="I67">
            <v>0</v>
          </cell>
          <cell r="J67" t="str">
            <v>N/A</v>
          </cell>
          <cell r="K67">
            <v>0</v>
          </cell>
          <cell r="L67">
            <v>0</v>
          </cell>
          <cell r="M67" t="str">
            <v>N/A</v>
          </cell>
          <cell r="N67">
            <v>0</v>
          </cell>
          <cell r="O67">
            <v>0</v>
          </cell>
          <cell r="P67" t="str">
            <v>N/A</v>
          </cell>
          <cell r="Q67">
            <v>0</v>
          </cell>
          <cell r="R67">
            <v>0</v>
          </cell>
          <cell r="S67" t="str">
            <v>N/A</v>
          </cell>
          <cell r="T67">
            <v>0</v>
          </cell>
          <cell r="U67">
            <v>0</v>
          </cell>
          <cell r="V67" t="str">
            <v>N/A</v>
          </cell>
          <cell r="W67">
            <v>0</v>
          </cell>
          <cell r="X67">
            <v>0</v>
          </cell>
          <cell r="Y67" t="str">
            <v>N/A</v>
          </cell>
          <cell r="Z67">
            <v>0</v>
          </cell>
          <cell r="AA67">
            <v>0</v>
          </cell>
          <cell r="AB67" t="str">
            <v>N/A</v>
          </cell>
          <cell r="AC67">
            <v>0</v>
          </cell>
          <cell r="AD67">
            <v>0</v>
          </cell>
          <cell r="AE67" t="str">
            <v>N/A</v>
          </cell>
          <cell r="AF67">
            <v>0</v>
          </cell>
          <cell r="AG67">
            <v>0</v>
          </cell>
          <cell r="AH67" t="str">
            <v>N/A</v>
          </cell>
          <cell r="AI67" t="str">
            <v>N/A</v>
          </cell>
          <cell r="AJ67">
            <v>0</v>
          </cell>
          <cell r="AK67">
            <v>0</v>
          </cell>
          <cell r="AL67">
            <v>0</v>
          </cell>
        </row>
        <row r="68">
          <cell r="A68" t="str">
            <v>0960</v>
          </cell>
          <cell r="B68" t="str">
            <v xml:space="preserve">0960 - PROFESSIONAL FEES                                                     </v>
          </cell>
          <cell r="C68" t="str">
            <v>Y</v>
          </cell>
          <cell r="D68">
            <v>90</v>
          </cell>
          <cell r="E68">
            <v>0</v>
          </cell>
          <cell r="F68">
            <v>0</v>
          </cell>
          <cell r="G68" t="str">
            <v>N/A</v>
          </cell>
          <cell r="H68">
            <v>0</v>
          </cell>
          <cell r="I68">
            <v>0</v>
          </cell>
          <cell r="J68" t="str">
            <v>N/A</v>
          </cell>
          <cell r="K68">
            <v>0</v>
          </cell>
          <cell r="L68">
            <v>0</v>
          </cell>
          <cell r="M68" t="str">
            <v>N/A</v>
          </cell>
          <cell r="N68">
            <v>0</v>
          </cell>
          <cell r="O68">
            <v>0</v>
          </cell>
          <cell r="P68" t="str">
            <v>N/A</v>
          </cell>
          <cell r="Q68">
            <v>0</v>
          </cell>
          <cell r="R68">
            <v>0</v>
          </cell>
          <cell r="S68" t="str">
            <v>N/A</v>
          </cell>
          <cell r="T68">
            <v>0</v>
          </cell>
          <cell r="U68">
            <v>0</v>
          </cell>
          <cell r="V68" t="str">
            <v>N/A</v>
          </cell>
          <cell r="W68">
            <v>0</v>
          </cell>
          <cell r="X68">
            <v>0</v>
          </cell>
          <cell r="Y68" t="str">
            <v>N/A</v>
          </cell>
          <cell r="Z68">
            <v>0</v>
          </cell>
          <cell r="AA68">
            <v>0</v>
          </cell>
          <cell r="AB68" t="str">
            <v>N/A</v>
          </cell>
          <cell r="AC68">
            <v>0</v>
          </cell>
          <cell r="AD68">
            <v>0</v>
          </cell>
          <cell r="AE68" t="str">
            <v>N/A</v>
          </cell>
          <cell r="AF68">
            <v>0</v>
          </cell>
          <cell r="AG68">
            <v>0</v>
          </cell>
          <cell r="AH68" t="str">
            <v>N/A</v>
          </cell>
          <cell r="AI68" t="str">
            <v>N/A</v>
          </cell>
          <cell r="AJ68">
            <v>0</v>
          </cell>
          <cell r="AK68">
            <v>0</v>
          </cell>
          <cell r="AL68">
            <v>0</v>
          </cell>
        </row>
        <row r="69">
          <cell r="A69" t="str">
            <v>0964</v>
          </cell>
          <cell r="B69" t="str">
            <v xml:space="preserve">0964 - PROF FEE/ANESTHETIST (CRNA)                                           </v>
          </cell>
          <cell r="C69" t="str">
            <v>Y</v>
          </cell>
          <cell r="D69">
            <v>50</v>
          </cell>
          <cell r="E69">
            <v>0</v>
          </cell>
          <cell r="F69">
            <v>0</v>
          </cell>
          <cell r="G69" t="str">
            <v>N/A</v>
          </cell>
          <cell r="H69">
            <v>0</v>
          </cell>
          <cell r="I69">
            <v>0</v>
          </cell>
          <cell r="J69" t="str">
            <v>N/A</v>
          </cell>
          <cell r="K69">
            <v>0</v>
          </cell>
          <cell r="L69">
            <v>0</v>
          </cell>
          <cell r="M69" t="str">
            <v>N/A</v>
          </cell>
          <cell r="N69">
            <v>0</v>
          </cell>
          <cell r="O69">
            <v>0</v>
          </cell>
          <cell r="P69" t="str">
            <v>N/A</v>
          </cell>
          <cell r="Q69">
            <v>0</v>
          </cell>
          <cell r="R69">
            <v>0</v>
          </cell>
          <cell r="S69" t="str">
            <v>N/A</v>
          </cell>
          <cell r="T69">
            <v>0</v>
          </cell>
          <cell r="U69">
            <v>0</v>
          </cell>
          <cell r="V69" t="str">
            <v>N/A</v>
          </cell>
          <cell r="W69">
            <v>0</v>
          </cell>
          <cell r="X69">
            <v>0</v>
          </cell>
          <cell r="Y69" t="str">
            <v>N/A</v>
          </cell>
          <cell r="Z69">
            <v>0</v>
          </cell>
          <cell r="AA69">
            <v>0</v>
          </cell>
          <cell r="AB69" t="str">
            <v>N/A</v>
          </cell>
          <cell r="AC69">
            <v>0</v>
          </cell>
          <cell r="AD69">
            <v>0</v>
          </cell>
          <cell r="AE69" t="str">
            <v>N/A</v>
          </cell>
          <cell r="AF69">
            <v>0</v>
          </cell>
          <cell r="AG69">
            <v>0</v>
          </cell>
          <cell r="AH69" t="str">
            <v>N/A</v>
          </cell>
          <cell r="AI69" t="str">
            <v>N/A</v>
          </cell>
          <cell r="AJ69">
            <v>0</v>
          </cell>
          <cell r="AK69">
            <v>0</v>
          </cell>
          <cell r="AL69">
            <v>0</v>
          </cell>
        </row>
        <row r="70">
          <cell r="A70" t="str">
            <v>0972</v>
          </cell>
          <cell r="B70" t="str">
            <v xml:space="preserve">0972 - PROF FEE/RADIOLOGY/DIAGNOSTIC                                         </v>
          </cell>
          <cell r="C70" t="str">
            <v>Y</v>
          </cell>
          <cell r="D70">
            <v>54</v>
          </cell>
          <cell r="E70">
            <v>0</v>
          </cell>
          <cell r="F70">
            <v>0</v>
          </cell>
          <cell r="G70" t="str">
            <v>N/A</v>
          </cell>
          <cell r="H70">
            <v>0</v>
          </cell>
          <cell r="I70">
            <v>0</v>
          </cell>
          <cell r="J70" t="str">
            <v>N/A</v>
          </cell>
          <cell r="K70">
            <v>0</v>
          </cell>
          <cell r="L70">
            <v>0</v>
          </cell>
          <cell r="M70" t="str">
            <v>N/A</v>
          </cell>
          <cell r="N70">
            <v>0</v>
          </cell>
          <cell r="O70">
            <v>0</v>
          </cell>
          <cell r="P70" t="str">
            <v>N/A</v>
          </cell>
          <cell r="Q70">
            <v>0</v>
          </cell>
          <cell r="R70">
            <v>0</v>
          </cell>
          <cell r="S70" t="str">
            <v>N/A</v>
          </cell>
          <cell r="T70">
            <v>0</v>
          </cell>
          <cell r="U70">
            <v>0</v>
          </cell>
          <cell r="V70" t="str">
            <v>N/A</v>
          </cell>
          <cell r="W70">
            <v>0</v>
          </cell>
          <cell r="X70">
            <v>0</v>
          </cell>
          <cell r="Y70" t="str">
            <v>N/A</v>
          </cell>
          <cell r="Z70">
            <v>0</v>
          </cell>
          <cell r="AA70">
            <v>0</v>
          </cell>
          <cell r="AB70" t="str">
            <v>N/A</v>
          </cell>
          <cell r="AC70">
            <v>0</v>
          </cell>
          <cell r="AD70">
            <v>0</v>
          </cell>
          <cell r="AE70" t="str">
            <v>N/A</v>
          </cell>
          <cell r="AF70">
            <v>0</v>
          </cell>
          <cell r="AG70">
            <v>0</v>
          </cell>
          <cell r="AH70" t="str">
            <v>N/A</v>
          </cell>
          <cell r="AI70" t="str">
            <v>N/A</v>
          </cell>
          <cell r="AJ70">
            <v>0</v>
          </cell>
          <cell r="AK70">
            <v>0</v>
          </cell>
          <cell r="AL70">
            <v>0</v>
          </cell>
        </row>
        <row r="71">
          <cell r="A71" t="str">
            <v>0981</v>
          </cell>
          <cell r="B71" t="str">
            <v xml:space="preserve">0981 - PROF FEE/EMERGENCY ROOM                                               </v>
          </cell>
          <cell r="C71" t="str">
            <v>Y</v>
          </cell>
          <cell r="D71">
            <v>91</v>
          </cell>
          <cell r="E71">
            <v>0</v>
          </cell>
          <cell r="F71">
            <v>0</v>
          </cell>
          <cell r="G71" t="str">
            <v>N/A</v>
          </cell>
          <cell r="H71">
            <v>0</v>
          </cell>
          <cell r="I71">
            <v>0</v>
          </cell>
          <cell r="J71" t="str">
            <v>N/A</v>
          </cell>
          <cell r="K71">
            <v>0</v>
          </cell>
          <cell r="L71">
            <v>0</v>
          </cell>
          <cell r="M71" t="str">
            <v>N/A</v>
          </cell>
          <cell r="N71">
            <v>0</v>
          </cell>
          <cell r="O71">
            <v>0</v>
          </cell>
          <cell r="P71" t="str">
            <v>N/A</v>
          </cell>
          <cell r="Q71">
            <v>0</v>
          </cell>
          <cell r="R71">
            <v>0</v>
          </cell>
          <cell r="S71" t="str">
            <v>N/A</v>
          </cell>
          <cell r="T71">
            <v>0</v>
          </cell>
          <cell r="U71">
            <v>0</v>
          </cell>
          <cell r="V71" t="str">
            <v>N/A</v>
          </cell>
          <cell r="W71">
            <v>0</v>
          </cell>
          <cell r="X71">
            <v>0</v>
          </cell>
          <cell r="Y71" t="str">
            <v>N/A</v>
          </cell>
          <cell r="Z71">
            <v>0</v>
          </cell>
          <cell r="AA71">
            <v>0</v>
          </cell>
          <cell r="AB71" t="str">
            <v>N/A</v>
          </cell>
          <cell r="AC71">
            <v>0</v>
          </cell>
          <cell r="AD71">
            <v>0</v>
          </cell>
          <cell r="AE71" t="str">
            <v>N/A</v>
          </cell>
          <cell r="AF71">
            <v>0</v>
          </cell>
          <cell r="AG71">
            <v>0</v>
          </cell>
          <cell r="AH71" t="str">
            <v>N/A</v>
          </cell>
          <cell r="AI71" t="str">
            <v>N/A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0983</v>
          </cell>
          <cell r="B72" t="str">
            <v xml:space="preserve">0983 - PROF FEE/CLINIC                                                       </v>
          </cell>
          <cell r="C72" t="str">
            <v>Y</v>
          </cell>
          <cell r="D72">
            <v>90</v>
          </cell>
          <cell r="E72">
            <v>0</v>
          </cell>
          <cell r="F72">
            <v>0</v>
          </cell>
          <cell r="G72" t="str">
            <v>N/A</v>
          </cell>
          <cell r="H72">
            <v>0</v>
          </cell>
          <cell r="I72">
            <v>0</v>
          </cell>
          <cell r="J72" t="str">
            <v>N/A</v>
          </cell>
          <cell r="K72">
            <v>0</v>
          </cell>
          <cell r="L72">
            <v>0</v>
          </cell>
          <cell r="M72" t="str">
            <v>N/A</v>
          </cell>
          <cell r="N72">
            <v>0</v>
          </cell>
          <cell r="O72">
            <v>0</v>
          </cell>
          <cell r="P72" t="str">
            <v>N/A</v>
          </cell>
          <cell r="Q72">
            <v>0</v>
          </cell>
          <cell r="R72">
            <v>0</v>
          </cell>
          <cell r="S72" t="str">
            <v>N/A</v>
          </cell>
          <cell r="T72">
            <v>0</v>
          </cell>
          <cell r="U72">
            <v>0</v>
          </cell>
          <cell r="V72" t="str">
            <v>N/A</v>
          </cell>
          <cell r="W72">
            <v>0</v>
          </cell>
          <cell r="X72">
            <v>0</v>
          </cell>
          <cell r="Y72" t="str">
            <v>N/A</v>
          </cell>
          <cell r="Z72">
            <v>0</v>
          </cell>
          <cell r="AA72">
            <v>0</v>
          </cell>
          <cell r="AB72" t="str">
            <v>N/A</v>
          </cell>
          <cell r="AC72">
            <v>0</v>
          </cell>
          <cell r="AD72">
            <v>0</v>
          </cell>
          <cell r="AE72" t="str">
            <v>N/A</v>
          </cell>
          <cell r="AF72">
            <v>0</v>
          </cell>
          <cell r="AG72">
            <v>0</v>
          </cell>
          <cell r="AH72" t="str">
            <v>N/A</v>
          </cell>
          <cell r="AI72" t="str">
            <v>N/A</v>
          </cell>
          <cell r="AJ72">
            <v>0</v>
          </cell>
          <cell r="AK72">
            <v>0</v>
          </cell>
          <cell r="AL72">
            <v>0</v>
          </cell>
        </row>
        <row r="73">
          <cell r="A73" t="str">
            <v>0985</v>
          </cell>
          <cell r="B73" t="str">
            <v xml:space="preserve">0985 - PROF FEE/EKG                                                          </v>
          </cell>
          <cell r="C73" t="str">
            <v>Y</v>
          </cell>
          <cell r="D73">
            <v>54</v>
          </cell>
          <cell r="E73">
            <v>0</v>
          </cell>
          <cell r="F73">
            <v>0</v>
          </cell>
          <cell r="G73" t="str">
            <v>N/A</v>
          </cell>
          <cell r="H73">
            <v>0</v>
          </cell>
          <cell r="I73">
            <v>0</v>
          </cell>
          <cell r="J73" t="str">
            <v>N/A</v>
          </cell>
          <cell r="K73">
            <v>0</v>
          </cell>
          <cell r="L73">
            <v>0</v>
          </cell>
          <cell r="M73" t="str">
            <v>N/A</v>
          </cell>
          <cell r="N73">
            <v>0</v>
          </cell>
          <cell r="O73">
            <v>0</v>
          </cell>
          <cell r="P73" t="str">
            <v>N/A</v>
          </cell>
          <cell r="Q73">
            <v>0</v>
          </cell>
          <cell r="R73">
            <v>0</v>
          </cell>
          <cell r="S73" t="str">
            <v>N/A</v>
          </cell>
          <cell r="T73">
            <v>0</v>
          </cell>
          <cell r="U73">
            <v>0</v>
          </cell>
          <cell r="V73" t="str">
            <v>N/A</v>
          </cell>
          <cell r="W73">
            <v>0</v>
          </cell>
          <cell r="X73">
            <v>0</v>
          </cell>
          <cell r="Y73" t="str">
            <v>N/A</v>
          </cell>
          <cell r="Z73">
            <v>0</v>
          </cell>
          <cell r="AA73">
            <v>0</v>
          </cell>
          <cell r="AB73" t="str">
            <v>N/A</v>
          </cell>
          <cell r="AC73">
            <v>0</v>
          </cell>
          <cell r="AD73">
            <v>0</v>
          </cell>
          <cell r="AE73" t="str">
            <v>N/A</v>
          </cell>
          <cell r="AF73">
            <v>0</v>
          </cell>
          <cell r="AG73">
            <v>0</v>
          </cell>
          <cell r="AH73" t="str">
            <v>N/A</v>
          </cell>
          <cell r="AI73" t="str">
            <v>N/A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N/A</v>
          </cell>
          <cell r="H74">
            <v>0</v>
          </cell>
          <cell r="I74">
            <v>0</v>
          </cell>
          <cell r="J74" t="str">
            <v>N/A</v>
          </cell>
          <cell r="K74">
            <v>0</v>
          </cell>
          <cell r="L74">
            <v>0</v>
          </cell>
          <cell r="M74" t="str">
            <v>N/A</v>
          </cell>
          <cell r="N74">
            <v>0</v>
          </cell>
          <cell r="O74">
            <v>0</v>
          </cell>
          <cell r="P74" t="str">
            <v>N/A</v>
          </cell>
          <cell r="Q74">
            <v>0</v>
          </cell>
          <cell r="R74">
            <v>0</v>
          </cell>
          <cell r="S74" t="str">
            <v>N/A</v>
          </cell>
          <cell r="T74">
            <v>0</v>
          </cell>
          <cell r="U74">
            <v>0</v>
          </cell>
          <cell r="V74" t="str">
            <v>N/A</v>
          </cell>
          <cell r="W74">
            <v>0</v>
          </cell>
          <cell r="X74">
            <v>0</v>
          </cell>
          <cell r="Y74" t="str">
            <v>N/A</v>
          </cell>
          <cell r="Z74">
            <v>0</v>
          </cell>
          <cell r="AA74">
            <v>0</v>
          </cell>
          <cell r="AB74" t="str">
            <v>N/A</v>
          </cell>
          <cell r="AC74">
            <v>0</v>
          </cell>
          <cell r="AD74">
            <v>0</v>
          </cell>
          <cell r="AE74" t="str">
            <v>N/A</v>
          </cell>
          <cell r="AF74">
            <v>0</v>
          </cell>
          <cell r="AG74">
            <v>0</v>
          </cell>
          <cell r="AH74" t="str">
            <v>N/A</v>
          </cell>
          <cell r="AI74" t="str">
            <v>N/A</v>
          </cell>
          <cell r="AJ74">
            <v>0</v>
          </cell>
          <cell r="AK74">
            <v>0</v>
          </cell>
          <cell r="AL7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COMPUTATION OF RATIO OF COSTS TO CHARGES</v>
          </cell>
          <cell r="J1" t="str">
            <v>Provider CCN:</v>
          </cell>
          <cell r="K1">
            <v>381316</v>
          </cell>
        </row>
        <row r="4">
          <cell r="J4" t="str">
            <v>Title XVIII</v>
          </cell>
        </row>
        <row r="5">
          <cell r="C5" t="str">
            <v>Cost Center Description</v>
          </cell>
          <cell r="D5" t="str">
            <v>Total Cost (from Wkst. B, Part I, col. 26)</v>
          </cell>
          <cell r="E5" t="str">
            <v>Therapy Limit Adj.</v>
          </cell>
          <cell r="F5" t="str">
            <v>Costs</v>
          </cell>
          <cell r="I5" t="str">
            <v>Charges</v>
          </cell>
        </row>
        <row r="6">
          <cell r="F6" t="str">
            <v>Total Costs</v>
          </cell>
          <cell r="G6" t="str">
            <v>RCE Disallowance</v>
          </cell>
          <cell r="H6" t="str">
            <v>Total Costs</v>
          </cell>
          <cell r="I6" t="str">
            <v>Inpatient</v>
          </cell>
          <cell r="J6" t="str">
            <v>Outpatient</v>
          </cell>
          <cell r="K6" t="str">
            <v>Total (col. 6 + col. 7)</v>
          </cell>
        </row>
        <row r="7"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</row>
        <row r="8">
          <cell r="B8" t="str">
            <v>INPATIENT ROUTINE SERVICE COST CENTERS</v>
          </cell>
        </row>
        <row r="9">
          <cell r="A9">
            <v>30</v>
          </cell>
          <cell r="B9">
            <v>3000</v>
          </cell>
          <cell r="C9" t="str">
            <v>ADULTS &amp; PEDIATRICS</v>
          </cell>
          <cell r="D9">
            <v>11116588</v>
          </cell>
          <cell r="F9">
            <v>11116588</v>
          </cell>
          <cell r="G9">
            <v>0</v>
          </cell>
          <cell r="H9">
            <v>0</v>
          </cell>
          <cell r="I9">
            <v>9951877</v>
          </cell>
          <cell r="K9">
            <v>9951877</v>
          </cell>
        </row>
        <row r="10">
          <cell r="A10">
            <v>43</v>
          </cell>
          <cell r="B10">
            <v>4300</v>
          </cell>
          <cell r="C10" t="str">
            <v>NURSERY</v>
          </cell>
          <cell r="D10">
            <v>244306</v>
          </cell>
          <cell r="F10">
            <v>244306</v>
          </cell>
          <cell r="G10">
            <v>0</v>
          </cell>
          <cell r="H10">
            <v>0</v>
          </cell>
          <cell r="I10">
            <v>170025</v>
          </cell>
          <cell r="K10">
            <v>170025</v>
          </cell>
        </row>
        <row r="11">
          <cell r="B11" t="str">
            <v>ANCILLARY SERVICE COST CENTERS</v>
          </cell>
        </row>
        <row r="12">
          <cell r="A12">
            <v>50</v>
          </cell>
          <cell r="B12">
            <v>5000</v>
          </cell>
          <cell r="C12" t="str">
            <v>OPERATING ROOM</v>
          </cell>
          <cell r="D12">
            <v>4296394</v>
          </cell>
          <cell r="F12">
            <v>4296394</v>
          </cell>
          <cell r="G12">
            <v>0</v>
          </cell>
          <cell r="H12">
            <v>0</v>
          </cell>
          <cell r="I12">
            <v>5126547</v>
          </cell>
          <cell r="J12">
            <v>4719578</v>
          </cell>
          <cell r="K12">
            <v>9846125</v>
          </cell>
        </row>
        <row r="13">
          <cell r="A13">
            <v>51</v>
          </cell>
          <cell r="B13">
            <v>5100</v>
          </cell>
          <cell r="C13" t="str">
            <v>RECOVERY ROOM</v>
          </cell>
          <cell r="D13">
            <v>1445703</v>
          </cell>
          <cell r="F13">
            <v>1445703</v>
          </cell>
          <cell r="G13">
            <v>0</v>
          </cell>
          <cell r="H13">
            <v>0</v>
          </cell>
          <cell r="I13">
            <v>272685</v>
          </cell>
          <cell r="J13">
            <v>1050523</v>
          </cell>
          <cell r="K13">
            <v>1323208</v>
          </cell>
        </row>
        <row r="14">
          <cell r="A14">
            <v>52</v>
          </cell>
          <cell r="B14">
            <v>5200</v>
          </cell>
          <cell r="C14" t="str">
            <v>DELIVERY ROOM &amp; LABOR ROOM</v>
          </cell>
          <cell r="D14">
            <v>560158</v>
          </cell>
          <cell r="F14">
            <v>560158</v>
          </cell>
          <cell r="G14">
            <v>0</v>
          </cell>
          <cell r="H14">
            <v>0</v>
          </cell>
          <cell r="I14">
            <v>325427</v>
          </cell>
          <cell r="J14">
            <v>58436</v>
          </cell>
          <cell r="K14">
            <v>383863</v>
          </cell>
        </row>
        <row r="15">
          <cell r="A15">
            <v>54</v>
          </cell>
          <cell r="B15">
            <v>5400</v>
          </cell>
          <cell r="C15" t="str">
            <v>RADIOLOGY-DIAGNOSTIC</v>
          </cell>
          <cell r="D15">
            <v>2290751</v>
          </cell>
          <cell r="F15">
            <v>2290751</v>
          </cell>
          <cell r="G15">
            <v>0</v>
          </cell>
          <cell r="H15">
            <v>0</v>
          </cell>
          <cell r="I15">
            <v>443104</v>
          </cell>
          <cell r="J15">
            <v>3328226</v>
          </cell>
          <cell r="K15">
            <v>3771330</v>
          </cell>
        </row>
        <row r="16">
          <cell r="A16">
            <v>56</v>
          </cell>
          <cell r="B16">
            <v>5600</v>
          </cell>
          <cell r="C16" t="str">
            <v>RADIOISOTOPE</v>
          </cell>
          <cell r="D16">
            <v>494538</v>
          </cell>
          <cell r="F16">
            <v>494538</v>
          </cell>
          <cell r="G16">
            <v>0</v>
          </cell>
          <cell r="H16">
            <v>0</v>
          </cell>
          <cell r="I16">
            <v>71348</v>
          </cell>
          <cell r="J16">
            <v>1536690</v>
          </cell>
          <cell r="K16">
            <v>1608038</v>
          </cell>
        </row>
        <row r="17">
          <cell r="A17">
            <v>57</v>
          </cell>
          <cell r="B17">
            <v>5700</v>
          </cell>
          <cell r="C17" t="str">
            <v>CT SCAN</v>
          </cell>
          <cell r="D17">
            <v>1191398</v>
          </cell>
          <cell r="F17">
            <v>1191398</v>
          </cell>
          <cell r="G17">
            <v>0</v>
          </cell>
          <cell r="H17">
            <v>0</v>
          </cell>
          <cell r="I17">
            <v>612626</v>
          </cell>
          <cell r="J17">
            <v>5930007</v>
          </cell>
          <cell r="K17">
            <v>6542633</v>
          </cell>
        </row>
        <row r="18">
          <cell r="A18">
            <v>58</v>
          </cell>
          <cell r="B18">
            <v>5800</v>
          </cell>
          <cell r="C18" t="str">
            <v>MAGNETIC RESONANCE IMAGING (MRI)</v>
          </cell>
          <cell r="D18">
            <v>669263</v>
          </cell>
          <cell r="F18">
            <v>669263</v>
          </cell>
          <cell r="G18">
            <v>0</v>
          </cell>
          <cell r="H18">
            <v>0</v>
          </cell>
          <cell r="I18">
            <v>164192</v>
          </cell>
          <cell r="J18">
            <v>3251066</v>
          </cell>
          <cell r="K18">
            <v>3415258</v>
          </cell>
        </row>
        <row r="19">
          <cell r="A19">
            <v>60</v>
          </cell>
          <cell r="B19">
            <v>6000</v>
          </cell>
          <cell r="C19" t="str">
            <v>LABORATORY</v>
          </cell>
          <cell r="D19">
            <v>2009428</v>
          </cell>
          <cell r="F19">
            <v>2009428</v>
          </cell>
          <cell r="G19">
            <v>0</v>
          </cell>
          <cell r="H19">
            <v>0</v>
          </cell>
          <cell r="I19">
            <v>1694142</v>
          </cell>
          <cell r="J19">
            <v>2475795</v>
          </cell>
          <cell r="K19">
            <v>4169937</v>
          </cell>
        </row>
        <row r="20">
          <cell r="A20">
            <v>62</v>
          </cell>
          <cell r="B20">
            <v>6200</v>
          </cell>
          <cell r="C20" t="str">
            <v>WHOLE BLOOD &amp; PACKED RED BLOOD CELLS</v>
          </cell>
          <cell r="D20">
            <v>214006</v>
          </cell>
          <cell r="F20">
            <v>214006</v>
          </cell>
          <cell r="G20">
            <v>0</v>
          </cell>
          <cell r="H20">
            <v>0</v>
          </cell>
          <cell r="I20">
            <v>103208</v>
          </cell>
          <cell r="J20">
            <v>140371</v>
          </cell>
          <cell r="K20">
            <v>243579</v>
          </cell>
        </row>
        <row r="21">
          <cell r="A21">
            <v>65</v>
          </cell>
          <cell r="B21">
            <v>6500</v>
          </cell>
          <cell r="C21" t="str">
            <v>RESPIRATORY THERAPY</v>
          </cell>
          <cell r="D21">
            <v>1399503</v>
          </cell>
          <cell r="E21">
            <v>0</v>
          </cell>
          <cell r="F21">
            <v>1399503</v>
          </cell>
          <cell r="G21">
            <v>0</v>
          </cell>
          <cell r="H21">
            <v>0</v>
          </cell>
          <cell r="I21">
            <v>933740</v>
          </cell>
          <cell r="J21">
            <v>1340691</v>
          </cell>
          <cell r="K21">
            <v>2274431</v>
          </cell>
        </row>
        <row r="22">
          <cell r="A22">
            <v>66</v>
          </cell>
          <cell r="B22">
            <v>6600</v>
          </cell>
          <cell r="C22" t="str">
            <v>PHYSICAL THERAPY</v>
          </cell>
          <cell r="D22">
            <v>2804970</v>
          </cell>
          <cell r="E22">
            <v>0</v>
          </cell>
          <cell r="F22">
            <v>2804970</v>
          </cell>
          <cell r="G22">
            <v>0</v>
          </cell>
          <cell r="H22">
            <v>0</v>
          </cell>
          <cell r="I22">
            <v>414214</v>
          </cell>
          <cell r="J22">
            <v>2727797</v>
          </cell>
          <cell r="K22">
            <v>3142011</v>
          </cell>
        </row>
        <row r="23">
          <cell r="A23">
            <v>71</v>
          </cell>
          <cell r="B23">
            <v>7100</v>
          </cell>
          <cell r="C23" t="str">
            <v>MEDICAL SUPPLIES CHARGED TO PATIENTS</v>
          </cell>
          <cell r="D23">
            <v>361841</v>
          </cell>
          <cell r="F23">
            <v>361841</v>
          </cell>
          <cell r="G23">
            <v>0</v>
          </cell>
          <cell r="H23">
            <v>0</v>
          </cell>
          <cell r="I23">
            <v>631327</v>
          </cell>
          <cell r="J23">
            <v>324030</v>
          </cell>
          <cell r="K23">
            <v>955357</v>
          </cell>
        </row>
        <row r="24">
          <cell r="A24">
            <v>72</v>
          </cell>
          <cell r="B24">
            <v>7200</v>
          </cell>
          <cell r="C24" t="str">
            <v>IMPL. DEV. CHARGED TO PATIENTS</v>
          </cell>
          <cell r="D24">
            <v>904677</v>
          </cell>
          <cell r="F24">
            <v>904677</v>
          </cell>
          <cell r="G24">
            <v>0</v>
          </cell>
          <cell r="H24">
            <v>0</v>
          </cell>
          <cell r="I24">
            <v>894849</v>
          </cell>
          <cell r="J24">
            <v>211560</v>
          </cell>
          <cell r="K24">
            <v>1106409</v>
          </cell>
        </row>
        <row r="25">
          <cell r="A25">
            <v>73</v>
          </cell>
          <cell r="B25">
            <v>7300</v>
          </cell>
          <cell r="C25" t="str">
            <v>DRUGS CHARGED TO PATIENTS</v>
          </cell>
          <cell r="D25">
            <v>4088855</v>
          </cell>
          <cell r="F25">
            <v>4088855</v>
          </cell>
          <cell r="G25">
            <v>0</v>
          </cell>
          <cell r="H25">
            <v>0</v>
          </cell>
          <cell r="I25">
            <v>3350352</v>
          </cell>
          <cell r="J25">
            <v>3497949</v>
          </cell>
          <cell r="K25">
            <v>6848301</v>
          </cell>
        </row>
        <row r="26">
          <cell r="A26">
            <v>76</v>
          </cell>
          <cell r="B26">
            <v>3630</v>
          </cell>
          <cell r="C26" t="str">
            <v>ULTRA SOUND</v>
          </cell>
          <cell r="D26">
            <v>463036</v>
          </cell>
          <cell r="F26">
            <v>463036</v>
          </cell>
          <cell r="G26">
            <v>0</v>
          </cell>
          <cell r="H26">
            <v>0</v>
          </cell>
          <cell r="I26">
            <v>122589</v>
          </cell>
          <cell r="J26">
            <v>1621282</v>
          </cell>
          <cell r="K26">
            <v>1743871</v>
          </cell>
        </row>
        <row r="27">
          <cell r="A27">
            <v>76.97</v>
          </cell>
          <cell r="B27">
            <v>7697</v>
          </cell>
          <cell r="C27" t="str">
            <v>CARDIAC REHABILITATION</v>
          </cell>
          <cell r="D27">
            <v>276918</v>
          </cell>
          <cell r="F27">
            <v>276918</v>
          </cell>
          <cell r="G27">
            <v>0</v>
          </cell>
          <cell r="H27">
            <v>0</v>
          </cell>
          <cell r="I27">
            <v>0</v>
          </cell>
          <cell r="J27">
            <v>294052</v>
          </cell>
          <cell r="K27">
            <v>294052</v>
          </cell>
        </row>
        <row r="28">
          <cell r="B28" t="str">
            <v>OUTPATIENT SERVICE COST CENTERS</v>
          </cell>
        </row>
        <row r="29">
          <cell r="A29">
            <v>90</v>
          </cell>
          <cell r="B29">
            <v>9000</v>
          </cell>
          <cell r="C29" t="str">
            <v>CLINIC</v>
          </cell>
          <cell r="D29">
            <v>12008198</v>
          </cell>
          <cell r="F29">
            <v>12008198</v>
          </cell>
          <cell r="G29">
            <v>0</v>
          </cell>
          <cell r="H29">
            <v>0</v>
          </cell>
          <cell r="I29">
            <v>187</v>
          </cell>
          <cell r="J29">
            <v>10839050</v>
          </cell>
          <cell r="K29">
            <v>10839237</v>
          </cell>
        </row>
        <row r="30">
          <cell r="A30">
            <v>90.01</v>
          </cell>
          <cell r="B30">
            <v>9001</v>
          </cell>
          <cell r="C30" t="str">
            <v>O/P MENTAL HEALTH</v>
          </cell>
          <cell r="D30">
            <v>643853</v>
          </cell>
          <cell r="F30">
            <v>643853</v>
          </cell>
          <cell r="G30">
            <v>0</v>
          </cell>
          <cell r="H30">
            <v>0</v>
          </cell>
          <cell r="I30">
            <v>0</v>
          </cell>
          <cell r="J30">
            <v>379306</v>
          </cell>
          <cell r="K30">
            <v>379306</v>
          </cell>
        </row>
        <row r="31">
          <cell r="A31">
            <v>91</v>
          </cell>
          <cell r="B31">
            <v>9100</v>
          </cell>
          <cell r="C31" t="str">
            <v>EMERGENCY</v>
          </cell>
          <cell r="D31">
            <v>4010082</v>
          </cell>
          <cell r="F31">
            <v>4010082</v>
          </cell>
          <cell r="G31">
            <v>0</v>
          </cell>
          <cell r="H31">
            <v>0</v>
          </cell>
          <cell r="I31">
            <v>645722</v>
          </cell>
          <cell r="J31">
            <v>2583715</v>
          </cell>
          <cell r="K31">
            <v>3229437</v>
          </cell>
        </row>
        <row r="32">
          <cell r="A32">
            <v>92</v>
          </cell>
          <cell r="B32">
            <v>9200</v>
          </cell>
          <cell r="C32" t="str">
            <v>OBSERVATION BEDS (NON-DISTINCT PART)</v>
          </cell>
          <cell r="D32">
            <v>1710690</v>
          </cell>
          <cell r="F32">
            <v>1710690</v>
          </cell>
          <cell r="H32">
            <v>0</v>
          </cell>
          <cell r="I32">
            <v>118410</v>
          </cell>
          <cell r="J32">
            <v>1531615</v>
          </cell>
          <cell r="K32">
            <v>1650025</v>
          </cell>
        </row>
        <row r="33">
          <cell r="B33" t="str">
            <v>OTHER REIMBURSABLE COST CENTERS</v>
          </cell>
        </row>
        <row r="34">
          <cell r="A34">
            <v>101</v>
          </cell>
          <cell r="B34">
            <v>10100</v>
          </cell>
          <cell r="C34" t="str">
            <v>HOME HEALTH AGENCY</v>
          </cell>
          <cell r="D34">
            <v>2573861</v>
          </cell>
          <cell r="F34">
            <v>2573861</v>
          </cell>
          <cell r="H34">
            <v>0</v>
          </cell>
          <cell r="I34">
            <v>0</v>
          </cell>
          <cell r="J34">
            <v>1314508</v>
          </cell>
          <cell r="K34">
            <v>1314508</v>
          </cell>
        </row>
        <row r="35">
          <cell r="B35" t="str">
            <v>SPECIAL PURPOSE COST CENTERS</v>
          </cell>
        </row>
        <row r="36">
          <cell r="A36">
            <v>116</v>
          </cell>
          <cell r="B36">
            <v>11600</v>
          </cell>
          <cell r="C36" t="str">
            <v>HOSPICE</v>
          </cell>
          <cell r="D36">
            <v>1074629</v>
          </cell>
          <cell r="F36">
            <v>1074629</v>
          </cell>
          <cell r="H36">
            <v>0</v>
          </cell>
          <cell r="I36">
            <v>0</v>
          </cell>
          <cell r="J36">
            <v>770519</v>
          </cell>
          <cell r="K36">
            <v>770519</v>
          </cell>
        </row>
        <row r="37">
          <cell r="A37">
            <v>200</v>
          </cell>
          <cell r="C37" t="str">
            <v>Subtotal (see instructions)</v>
          </cell>
          <cell r="D37">
            <v>56853646</v>
          </cell>
          <cell r="E37">
            <v>0</v>
          </cell>
          <cell r="F37">
            <v>56853646</v>
          </cell>
          <cell r="G37">
            <v>0</v>
          </cell>
          <cell r="H37">
            <v>0</v>
          </cell>
          <cell r="I37">
            <v>26046571</v>
          </cell>
          <cell r="J37">
            <v>49926766</v>
          </cell>
          <cell r="K37">
            <v>75973337</v>
          </cell>
        </row>
        <row r="38">
          <cell r="A38">
            <v>201</v>
          </cell>
          <cell r="C38" t="str">
            <v>Less Observation Beds</v>
          </cell>
          <cell r="D38">
            <v>1710690</v>
          </cell>
          <cell r="F38">
            <v>1710690</v>
          </cell>
          <cell r="H38">
            <v>0</v>
          </cell>
        </row>
        <row r="39">
          <cell r="A39">
            <v>202</v>
          </cell>
          <cell r="C39" t="str">
            <v>Total (see instructions)</v>
          </cell>
          <cell r="D39">
            <v>55142956</v>
          </cell>
          <cell r="E39">
            <v>0</v>
          </cell>
          <cell r="F39">
            <v>55142956</v>
          </cell>
          <cell r="G39">
            <v>0</v>
          </cell>
          <cell r="H39">
            <v>0</v>
          </cell>
          <cell r="I39">
            <v>26046571</v>
          </cell>
          <cell r="J39">
            <v>49926766</v>
          </cell>
          <cell r="K39">
            <v>75973337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ser"/>
      <sheetName val="Settings"/>
      <sheetName val="Orientation"/>
      <sheetName val="Delivery"/>
      <sheetName val="RptClose"/>
      <sheetName val="Hidden"/>
      <sheetName val="Formulas"/>
      <sheetName val="Report"/>
      <sheetName val="Charts"/>
      <sheetName val="PLNDrill1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>
        <row r="4">
          <cell r="C4" t="b">
            <v>1</v>
          </cell>
        </row>
        <row r="6">
          <cell r="C6" t="b">
            <v>1</v>
          </cell>
        </row>
        <row r="53">
          <cell r="C53" t="str">
            <v>Physician Network</v>
          </cell>
        </row>
        <row r="54">
          <cell r="C54" t="str">
            <v xml:space="preserve">PROVIDER PRACTICE </v>
          </cell>
        </row>
        <row r="55">
          <cell r="C55"/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5" transitionEvaluation="1" transitionEntry="1" codeName="Sheet1">
    <pageSetUpPr autoPageBreaks="0" fitToPage="1"/>
  </sheetPr>
  <dimension ref="A1:CF817"/>
  <sheetViews>
    <sheetView showGridLines="0" topLeftCell="A75" zoomScale="75" zoomScaleNormal="75" workbookViewId="0">
      <selection activeCell="C84" sqref="C84"/>
    </sheetView>
  </sheetViews>
  <sheetFormatPr defaultColWidth="11.75" defaultRowHeight="12.65" customHeight="1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1" t="s">
        <v>1230</v>
      </c>
      <c r="B1" s="222"/>
      <c r="C1" s="222"/>
      <c r="D1" s="222"/>
      <c r="E1" s="222"/>
      <c r="F1" s="222"/>
    </row>
    <row r="2" spans="1:6" ht="12.75" customHeight="1">
      <c r="A2" s="222" t="s">
        <v>1231</v>
      </c>
      <c r="B2" s="222"/>
      <c r="C2" s="223"/>
      <c r="D2" s="222"/>
      <c r="E2" s="222"/>
      <c r="F2" s="222"/>
    </row>
    <row r="3" spans="1:6" ht="12.75" customHeight="1">
      <c r="A3" s="195"/>
      <c r="C3" s="224"/>
    </row>
    <row r="4" spans="1:6" ht="12.75" customHeight="1">
      <c r="C4" s="224"/>
    </row>
    <row r="5" spans="1:6" ht="12.75" customHeight="1">
      <c r="A5" s="195" t="s">
        <v>1256</v>
      </c>
      <c r="C5" s="224"/>
    </row>
    <row r="6" spans="1:6" ht="12.75" customHeight="1">
      <c r="A6" s="195" t="s">
        <v>0</v>
      </c>
      <c r="C6" s="224"/>
    </row>
    <row r="7" spans="1:6" ht="12.75" customHeight="1">
      <c r="A7" s="195" t="s">
        <v>1</v>
      </c>
      <c r="C7" s="224"/>
    </row>
    <row r="8" spans="1:6" ht="12.75" customHeight="1">
      <c r="C8" s="224"/>
    </row>
    <row r="9" spans="1:6" ht="12.75" customHeight="1">
      <c r="C9" s="224"/>
    </row>
    <row r="10" spans="1:6" ht="12.75" customHeight="1">
      <c r="A10" s="194" t="s">
        <v>1227</v>
      </c>
      <c r="C10" s="224"/>
    </row>
    <row r="11" spans="1:6" ht="12.75" customHeight="1">
      <c r="A11" s="194" t="s">
        <v>1229</v>
      </c>
      <c r="C11" s="224"/>
    </row>
    <row r="12" spans="1:6" ht="12.75" customHeight="1">
      <c r="C12" s="224"/>
    </row>
    <row r="13" spans="1:6" ht="12.75" customHeight="1">
      <c r="C13" s="224"/>
    </row>
    <row r="14" spans="1:6" ht="12.75" customHeight="1">
      <c r="A14" s="195" t="s">
        <v>2</v>
      </c>
      <c r="C14" s="224"/>
    </row>
    <row r="15" spans="1:6" ht="12.75" customHeight="1">
      <c r="A15" s="280"/>
      <c r="C15" s="224"/>
    </row>
    <row r="16" spans="1:6" ht="12.75" customHeight="1">
      <c r="A16" s="281" t="s">
        <v>1265</v>
      </c>
      <c r="C16" s="224"/>
      <c r="F16" s="274"/>
    </row>
    <row r="17" spans="1:6" ht="12.75" customHeight="1">
      <c r="A17" s="281" t="s">
        <v>1263</v>
      </c>
      <c r="C17" s="274"/>
    </row>
    <row r="18" spans="1:6" ht="12.75" customHeight="1">
      <c r="A18" s="217"/>
      <c r="C18" s="224"/>
    </row>
    <row r="19" spans="1:6" ht="12.75" customHeight="1">
      <c r="C19" s="224"/>
    </row>
    <row r="20" spans="1:6" ht="12.75" customHeight="1">
      <c r="A20" s="260" t="s">
        <v>1232</v>
      </c>
      <c r="B20" s="260"/>
      <c r="C20" s="275"/>
      <c r="D20" s="260"/>
      <c r="E20" s="260"/>
      <c r="F20" s="260"/>
    </row>
    <row r="21" spans="1:6" ht="22.5" customHeight="1">
      <c r="A21" s="195"/>
      <c r="C21" s="224"/>
    </row>
    <row r="22" spans="1:6" ht="12.65" customHeight="1">
      <c r="A22" s="226" t="s">
        <v>1252</v>
      </c>
      <c r="B22" s="227"/>
      <c r="C22" s="228"/>
      <c r="D22" s="226"/>
      <c r="E22" s="226"/>
    </row>
    <row r="23" spans="1:6" ht="12.65" customHeight="1">
      <c r="B23" s="195"/>
      <c r="C23" s="224"/>
    </row>
    <row r="24" spans="1:6" ht="12.65" customHeight="1">
      <c r="A24" s="229" t="s">
        <v>3</v>
      </c>
      <c r="C24" s="224"/>
    </row>
    <row r="25" spans="1:6" ht="12.65" customHeight="1">
      <c r="A25" s="194" t="s">
        <v>1233</v>
      </c>
      <c r="C25" s="224"/>
    </row>
    <row r="26" spans="1:6" ht="12.65" customHeight="1">
      <c r="A26" s="195" t="s">
        <v>4</v>
      </c>
      <c r="C26" s="224"/>
    </row>
    <row r="27" spans="1:6" ht="12.65" customHeight="1">
      <c r="A27" s="194" t="s">
        <v>1234</v>
      </c>
      <c r="C27" s="224"/>
    </row>
    <row r="28" spans="1:6" ht="12.65" customHeight="1">
      <c r="A28" s="195" t="s">
        <v>5</v>
      </c>
      <c r="C28" s="224"/>
    </row>
    <row r="29" spans="1:6" ht="12.65" customHeight="1">
      <c r="A29" s="194"/>
      <c r="C29" s="224"/>
    </row>
    <row r="30" spans="1:6" ht="12.65" customHeight="1">
      <c r="A30" s="180" t="s">
        <v>6</v>
      </c>
      <c r="C30" s="224"/>
    </row>
    <row r="31" spans="1:6" ht="12.65" customHeight="1">
      <c r="A31" s="195" t="s">
        <v>7</v>
      </c>
      <c r="C31" s="224"/>
    </row>
    <row r="32" spans="1:6" ht="12.65" customHeight="1">
      <c r="A32" s="195" t="s">
        <v>8</v>
      </c>
      <c r="C32" s="224"/>
    </row>
    <row r="33" spans="1:83" ht="12.65" customHeight="1">
      <c r="A33" s="194" t="s">
        <v>1235</v>
      </c>
      <c r="C33" s="224"/>
    </row>
    <row r="34" spans="1:83" ht="12.65" customHeight="1">
      <c r="A34" s="195" t="s">
        <v>9</v>
      </c>
      <c r="C34" s="224"/>
    </row>
    <row r="35" spans="1:83" ht="12.65" customHeight="1">
      <c r="A35" s="195"/>
      <c r="C35" s="224"/>
    </row>
    <row r="36" spans="1:83" ht="12.65" customHeight="1">
      <c r="A36" s="194" t="s">
        <v>1236</v>
      </c>
      <c r="C36" s="224"/>
    </row>
    <row r="37" spans="1:83" ht="12.65" customHeight="1">
      <c r="A37" s="195" t="s">
        <v>1228</v>
      </c>
      <c r="C37" s="224"/>
    </row>
    <row r="38" spans="1:83" ht="12" customHeight="1">
      <c r="A38" s="194"/>
      <c r="C38" s="224"/>
    </row>
    <row r="39" spans="1:83" ht="12.65" customHeight="1">
      <c r="A39" s="195"/>
      <c r="C39" s="224"/>
    </row>
    <row r="40" spans="1:83" ht="12" customHeight="1">
      <c r="A40" s="195"/>
      <c r="C40" s="224"/>
    </row>
    <row r="41" spans="1:83" ht="12" customHeight="1">
      <c r="A41" s="195"/>
      <c r="C41" s="230"/>
      <c r="D41" s="231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</row>
    <row r="42" spans="1:83" ht="12" customHeight="1">
      <c r="A42" s="195"/>
      <c r="C42" s="230"/>
      <c r="D42" s="231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2"/>
    </row>
    <row r="43" spans="1:83" ht="12" customHeight="1">
      <c r="A43" s="195"/>
      <c r="C43" s="224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>
        <v>2059720.9400000002</v>
      </c>
      <c r="C47" s="183">
        <v>0</v>
      </c>
      <c r="D47" s="183">
        <v>0</v>
      </c>
      <c r="E47" s="183">
        <v>70191.16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65741.06</v>
      </c>
      <c r="Q47" s="183">
        <v>0</v>
      </c>
      <c r="R47" s="183">
        <v>0</v>
      </c>
      <c r="S47" s="183">
        <v>0</v>
      </c>
      <c r="T47" s="183">
        <v>65259.13</v>
      </c>
      <c r="U47" s="183">
        <v>88825.41</v>
      </c>
      <c r="V47" s="183">
        <v>0</v>
      </c>
      <c r="W47" s="183">
        <v>0</v>
      </c>
      <c r="X47" s="183">
        <v>0</v>
      </c>
      <c r="Y47" s="183">
        <v>143068.35</v>
      </c>
      <c r="Z47" s="183">
        <v>0</v>
      </c>
      <c r="AA47" s="183">
        <v>0</v>
      </c>
      <c r="AB47" s="183">
        <v>65380.74</v>
      </c>
      <c r="AC47" s="183">
        <v>0</v>
      </c>
      <c r="AD47" s="183">
        <v>0</v>
      </c>
      <c r="AE47" s="183">
        <v>33748.480000000003</v>
      </c>
      <c r="AF47" s="183">
        <v>0</v>
      </c>
      <c r="AG47" s="183">
        <v>776444.69</v>
      </c>
      <c r="AH47" s="183">
        <v>0</v>
      </c>
      <c r="AI47" s="183">
        <v>0</v>
      </c>
      <c r="AJ47" s="183">
        <v>472792.81</v>
      </c>
      <c r="AK47" s="183">
        <v>0</v>
      </c>
      <c r="AL47" s="183">
        <v>0</v>
      </c>
      <c r="AM47" s="183">
        <v>0</v>
      </c>
      <c r="AN47" s="183">
        <v>0</v>
      </c>
      <c r="AO47" s="183">
        <v>0</v>
      </c>
      <c r="AP47" s="183">
        <v>6510.85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3714.93</v>
      </c>
      <c r="AW47" s="183">
        <v>0</v>
      </c>
      <c r="AX47" s="183">
        <v>0</v>
      </c>
      <c r="AY47" s="183">
        <v>0</v>
      </c>
      <c r="AZ47" s="183">
        <v>0</v>
      </c>
      <c r="BA47" s="183">
        <v>0</v>
      </c>
      <c r="BB47" s="183">
        <v>0</v>
      </c>
      <c r="BC47" s="183">
        <v>0</v>
      </c>
      <c r="BD47" s="183">
        <v>0</v>
      </c>
      <c r="BE47" s="183">
        <v>28401.040000000001</v>
      </c>
      <c r="BF47" s="183">
        <v>69020.94</v>
      </c>
      <c r="BG47" s="183">
        <v>0</v>
      </c>
      <c r="BH47" s="183">
        <v>0</v>
      </c>
      <c r="BI47" s="183">
        <v>0</v>
      </c>
      <c r="BJ47" s="183">
        <v>0</v>
      </c>
      <c r="BK47" s="183">
        <v>0</v>
      </c>
      <c r="BL47" s="183">
        <v>0</v>
      </c>
      <c r="BM47" s="183">
        <v>0</v>
      </c>
      <c r="BN47" s="183">
        <v>143043.56</v>
      </c>
      <c r="BO47" s="183">
        <v>0</v>
      </c>
      <c r="BP47" s="183">
        <v>0</v>
      </c>
      <c r="BQ47" s="183">
        <v>0</v>
      </c>
      <c r="BR47" s="183">
        <v>2292.81</v>
      </c>
      <c r="BS47" s="183">
        <v>0</v>
      </c>
      <c r="BT47" s="183">
        <v>368.16</v>
      </c>
      <c r="BU47" s="183">
        <v>0</v>
      </c>
      <c r="BV47" s="183">
        <v>0</v>
      </c>
      <c r="BW47" s="183">
        <v>10324.620000000001</v>
      </c>
      <c r="BX47" s="183">
        <v>1935.2</v>
      </c>
      <c r="BY47" s="183">
        <v>0</v>
      </c>
      <c r="BZ47" s="183">
        <v>0</v>
      </c>
      <c r="CA47" s="183">
        <v>0</v>
      </c>
      <c r="CB47" s="183">
        <v>0</v>
      </c>
      <c r="CC47" s="183">
        <v>12657</v>
      </c>
      <c r="CD47" s="191"/>
      <c r="CE47" s="191">
        <f>SUM(C47:CC47)</f>
        <v>2059720.9400000002</v>
      </c>
    </row>
    <row r="48" spans="1:83" ht="12.65" customHeight="1">
      <c r="A48" s="175" t="s">
        <v>205</v>
      </c>
      <c r="B48" s="183">
        <v>42176.04</v>
      </c>
      <c r="C48" s="234">
        <f>ROUND(((B48/CE61)*C61),0)</f>
        <v>0</v>
      </c>
      <c r="D48" s="234">
        <f>ROUND(((B48/CE61)*D61),0)</f>
        <v>0</v>
      </c>
      <c r="E48" s="191">
        <f>ROUND(((B48/CE61)*E61),0)</f>
        <v>2725</v>
      </c>
      <c r="F48" s="191">
        <f>ROUND(((B48/CE61)*F61),0)</f>
        <v>0</v>
      </c>
      <c r="G48" s="191">
        <f>ROUND(((B48/CE61)*G61),0)</f>
        <v>0</v>
      </c>
      <c r="H48" s="191">
        <f>ROUND(((B48/CE61)*H61),0)</f>
        <v>0</v>
      </c>
      <c r="I48" s="191">
        <f>ROUND(((B48/CE61)*I61),0)</f>
        <v>0</v>
      </c>
      <c r="J48" s="191">
        <f>ROUND(((B48/CE61)*J61),0)</f>
        <v>0</v>
      </c>
      <c r="K48" s="191">
        <f>ROUND(((B48/CE61)*K61),0)</f>
        <v>0</v>
      </c>
      <c r="L48" s="191">
        <f>ROUND(((B48/CE61)*L61),0)</f>
        <v>0</v>
      </c>
      <c r="M48" s="191">
        <f>ROUND(((B48/CE61)*M61),0)</f>
        <v>0</v>
      </c>
      <c r="N48" s="191">
        <f>ROUND(((B48/CE61)*N61),0)</f>
        <v>0</v>
      </c>
      <c r="O48" s="191">
        <f>ROUND(((B48/CE61)*O61),0)</f>
        <v>0</v>
      </c>
      <c r="P48" s="191">
        <f>ROUND(((B48/CE61)*P61),0)</f>
        <v>1510</v>
      </c>
      <c r="Q48" s="191">
        <f>ROUND(((B48/CE61)*Q61),0)</f>
        <v>0</v>
      </c>
      <c r="R48" s="191">
        <f>ROUND(((B48/CE61)*R61),0)</f>
        <v>0</v>
      </c>
      <c r="S48" s="191">
        <f>ROUND(((B48/CE61)*S61),0)</f>
        <v>0</v>
      </c>
      <c r="T48" s="191">
        <f>ROUND(((B48/CE61)*T61),0)</f>
        <v>985</v>
      </c>
      <c r="U48" s="191">
        <f>ROUND(((B48/CE61)*U61),0)</f>
        <v>1786</v>
      </c>
      <c r="V48" s="191">
        <f>ROUND(((B48/CE61)*V61),0)</f>
        <v>0</v>
      </c>
      <c r="W48" s="191">
        <f>ROUND(((B48/CE61)*W61),0)</f>
        <v>0</v>
      </c>
      <c r="X48" s="191">
        <f>ROUND(((B48/CE61)*X61),0)</f>
        <v>0</v>
      </c>
      <c r="Y48" s="191">
        <f>ROUND(((B48/CE61)*Y61),0)</f>
        <v>2464</v>
      </c>
      <c r="Z48" s="191">
        <f>ROUND(((B48/CE61)*Z61),0)</f>
        <v>0</v>
      </c>
      <c r="AA48" s="191">
        <f>ROUND(((B48/CE61)*AA61),0)</f>
        <v>0</v>
      </c>
      <c r="AB48" s="191">
        <f>ROUND(((B48/CE61)*AB61),0)</f>
        <v>1393</v>
      </c>
      <c r="AC48" s="191">
        <f>ROUND(((B48/CE61)*AC61),0)</f>
        <v>0</v>
      </c>
      <c r="AD48" s="191">
        <f>ROUND(((B48/CE61)*AD61),0)</f>
        <v>0</v>
      </c>
      <c r="AE48" s="191">
        <f>ROUND(((B48/CE61)*AE61),0)</f>
        <v>451</v>
      </c>
      <c r="AF48" s="191">
        <f>ROUND(((B48/CE61)*AF61),0)</f>
        <v>0</v>
      </c>
      <c r="AG48" s="191">
        <f>ROUND(((B48/CE61)*AG61),0)</f>
        <v>16460</v>
      </c>
      <c r="AH48" s="191">
        <f>ROUND(((B48/CE61)*AH61),0)</f>
        <v>0</v>
      </c>
      <c r="AI48" s="191">
        <f>ROUND(((B48/CE61)*AI61),0)</f>
        <v>0</v>
      </c>
      <c r="AJ48" s="191">
        <f>ROUND(((B48/CE61)*AJ61),0)</f>
        <v>9594</v>
      </c>
      <c r="AK48" s="191">
        <f>ROUND(((B48/CE61)*AK61),0)</f>
        <v>0</v>
      </c>
      <c r="AL48" s="191">
        <f>ROUND(((B48/CE61)*AL61),0)</f>
        <v>0</v>
      </c>
      <c r="AM48" s="191">
        <f>ROUND(((B48/CE61)*AM61),0)</f>
        <v>0</v>
      </c>
      <c r="AN48" s="191">
        <f>ROUND(((B48/CE61)*AN61),0)</f>
        <v>0</v>
      </c>
      <c r="AO48" s="191">
        <f>ROUND(((B48/CE61)*AO61),0)</f>
        <v>0</v>
      </c>
      <c r="AP48" s="191">
        <f>ROUND(((B48/CE61)*AP61),0)</f>
        <v>148</v>
      </c>
      <c r="AQ48" s="191">
        <f>ROUND(((B48/CE61)*AQ61),0)</f>
        <v>0</v>
      </c>
      <c r="AR48" s="191">
        <f>ROUND(((B48/CE61)*AR61),0)</f>
        <v>0</v>
      </c>
      <c r="AS48" s="191">
        <f>ROUND(((B48/CE61)*AS61),0)</f>
        <v>0</v>
      </c>
      <c r="AT48" s="191">
        <f>ROUND(((B48/CE61)*AT61),0)</f>
        <v>0</v>
      </c>
      <c r="AU48" s="191">
        <f>ROUND(((B48/CE61)*AU61),0)</f>
        <v>0</v>
      </c>
      <c r="AV48" s="191">
        <f>ROUND(((B48/CE61)*AV61),0)</f>
        <v>49</v>
      </c>
      <c r="AW48" s="191">
        <f>ROUND(((B48/CE61)*AW61),0)</f>
        <v>0</v>
      </c>
      <c r="AX48" s="191">
        <f>ROUND(((B48/CE61)*AX61),0)</f>
        <v>0</v>
      </c>
      <c r="AY48" s="191">
        <f>ROUND(((B48/CE61)*AY61),0)</f>
        <v>0</v>
      </c>
      <c r="AZ48" s="191">
        <f>ROUND(((B48/CE61)*AZ61),0)</f>
        <v>0</v>
      </c>
      <c r="BA48" s="191">
        <f>ROUND(((B48/CE61)*BA61),0)</f>
        <v>0</v>
      </c>
      <c r="BB48" s="191">
        <f>ROUND(((B48/CE61)*BB61),0)</f>
        <v>0</v>
      </c>
      <c r="BC48" s="191">
        <f>ROUND(((B48/CE61)*BC61),0)</f>
        <v>0</v>
      </c>
      <c r="BD48" s="191">
        <f>ROUND(((B48/CE61)*BD61),0)</f>
        <v>0</v>
      </c>
      <c r="BE48" s="191">
        <f>ROUND(((B48/CE61)*BE61),0)</f>
        <v>405</v>
      </c>
      <c r="BF48" s="191">
        <f>ROUND(((B48/CE61)*BF61),0)</f>
        <v>735</v>
      </c>
      <c r="BG48" s="191">
        <f>ROUND(((B48/CE61)*BG61),0)</f>
        <v>0</v>
      </c>
      <c r="BH48" s="191">
        <f>ROUND(((B48/CE61)*BH61),0)</f>
        <v>0</v>
      </c>
      <c r="BI48" s="191">
        <f>ROUND(((B48/CE61)*BI61),0)</f>
        <v>0</v>
      </c>
      <c r="BJ48" s="191">
        <f>ROUND(((B48/CE61)*BJ61),0)</f>
        <v>0</v>
      </c>
      <c r="BK48" s="191">
        <f>ROUND(((B48/CE61)*BK61),0)</f>
        <v>0</v>
      </c>
      <c r="BL48" s="191">
        <f>ROUND(((B48/CE61)*BL61),0)</f>
        <v>0</v>
      </c>
      <c r="BM48" s="191">
        <f>ROUND(((B48/CE61)*BM61),0)</f>
        <v>0</v>
      </c>
      <c r="BN48" s="191">
        <f>ROUND(((B48/CE61)*BN61),0)</f>
        <v>3165</v>
      </c>
      <c r="BO48" s="191">
        <f>ROUND(((B48/CE61)*BO61),0)</f>
        <v>0</v>
      </c>
      <c r="BP48" s="191">
        <f>ROUND(((B48/CE61)*BP61),0)</f>
        <v>0</v>
      </c>
      <c r="BQ48" s="191">
        <f>ROUND(((B48/CE61)*BQ61),0)</f>
        <v>0</v>
      </c>
      <c r="BR48" s="191">
        <f>ROUND(((B48/CE61)*BR61),0)</f>
        <v>45</v>
      </c>
      <c r="BS48" s="191">
        <f>ROUND(((B48/CE61)*BS61),0)</f>
        <v>0</v>
      </c>
      <c r="BT48" s="191">
        <f>ROUND(((B48/CE61)*BT61),0)</f>
        <v>7</v>
      </c>
      <c r="BU48" s="191">
        <f>ROUND(((B48/CE61)*BU61),0)</f>
        <v>0</v>
      </c>
      <c r="BV48" s="191">
        <f>ROUND(((B48/CE61)*BV61),0)</f>
        <v>0</v>
      </c>
      <c r="BW48" s="191">
        <f>ROUND(((B48/CE61)*BW61),0)</f>
        <v>232</v>
      </c>
      <c r="BX48" s="191">
        <f>ROUND(((B48/CE61)*BX61),0)</f>
        <v>20</v>
      </c>
      <c r="BY48" s="191">
        <f>ROUND(((B48/CE61)*BY61),0)</f>
        <v>0</v>
      </c>
      <c r="BZ48" s="191">
        <f>ROUND(((B48/CE61)*BZ61),0)</f>
        <v>0</v>
      </c>
      <c r="CA48" s="191">
        <f>ROUND(((B48/CE61)*CA61),0)</f>
        <v>0</v>
      </c>
      <c r="CB48" s="191">
        <f>ROUND(((B48/CE61)*CB61),0)</f>
        <v>0</v>
      </c>
      <c r="CC48" s="191">
        <f>ROUND(((B48/CE61)*CC61),0)</f>
        <v>0</v>
      </c>
      <c r="CD48" s="191"/>
      <c r="CE48" s="191">
        <f>SUM(C48:CD48)</f>
        <v>42174</v>
      </c>
    </row>
    <row r="49" spans="1:84" ht="12.65" customHeight="1">
      <c r="A49" s="175" t="s">
        <v>206</v>
      </c>
      <c r="B49" s="191">
        <f>B47+B48</f>
        <v>2101896.98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</row>
    <row r="50" spans="1:84" ht="12.65" customHeight="1">
      <c r="A50" s="175" t="s">
        <v>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</row>
    <row r="51" spans="1:84" ht="12.65" customHeight="1">
      <c r="A51" s="171" t="s">
        <v>207</v>
      </c>
      <c r="B51" s="184">
        <v>1079153.83</v>
      </c>
      <c r="C51" s="184">
        <v>0</v>
      </c>
      <c r="D51" s="184">
        <v>0</v>
      </c>
      <c r="E51" s="184">
        <v>56572.93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33811.35</v>
      </c>
      <c r="Q51" s="184">
        <v>0</v>
      </c>
      <c r="R51" s="184">
        <v>0</v>
      </c>
      <c r="S51" s="184">
        <v>0</v>
      </c>
      <c r="T51" s="184">
        <v>3824</v>
      </c>
      <c r="U51" s="184">
        <v>5518.01</v>
      </c>
      <c r="V51" s="184">
        <v>0</v>
      </c>
      <c r="W51" s="184">
        <v>0</v>
      </c>
      <c r="X51" s="184">
        <v>0</v>
      </c>
      <c r="Y51" s="184">
        <v>165581.81</v>
      </c>
      <c r="Z51" s="184">
        <v>0</v>
      </c>
      <c r="AA51" s="184">
        <v>0</v>
      </c>
      <c r="AB51" s="184">
        <v>4778.7700000000004</v>
      </c>
      <c r="AC51" s="184">
        <v>0</v>
      </c>
      <c r="AD51" s="184">
        <v>0</v>
      </c>
      <c r="AE51" s="184">
        <v>849.52</v>
      </c>
      <c r="AF51" s="184">
        <v>0</v>
      </c>
      <c r="AG51" s="184">
        <v>12061.43</v>
      </c>
      <c r="AH51" s="184">
        <v>0</v>
      </c>
      <c r="AI51" s="184">
        <v>0</v>
      </c>
      <c r="AJ51" s="184">
        <v>16738.990000000002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11758.4</v>
      </c>
      <c r="BF51" s="184">
        <v>5308.15</v>
      </c>
      <c r="BG51" s="184">
        <v>8023.72</v>
      </c>
      <c r="BH51" s="184">
        <v>0</v>
      </c>
      <c r="BI51" s="184">
        <v>89.75</v>
      </c>
      <c r="BJ51" s="184">
        <v>0</v>
      </c>
      <c r="BK51" s="184">
        <v>0</v>
      </c>
      <c r="BL51" s="184">
        <v>0</v>
      </c>
      <c r="BM51" s="184">
        <v>0</v>
      </c>
      <c r="BN51" s="184">
        <v>754237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1"/>
      <c r="CE51" s="191">
        <f>SUM(C51:CD51)</f>
        <v>1079153.83</v>
      </c>
    </row>
    <row r="52" spans="1:84" ht="12.65" customHeight="1">
      <c r="A52" s="171" t="s">
        <v>208</v>
      </c>
      <c r="B52" s="184">
        <v>898514.29</v>
      </c>
      <c r="C52" s="191">
        <f>ROUND((B52/(CE76+CF76)*C76),0)</f>
        <v>0</v>
      </c>
      <c r="D52" s="191">
        <f>ROUND((B52/(CE76+CF76)*D76),0)</f>
        <v>0</v>
      </c>
      <c r="E52" s="191">
        <f>ROUND((B52/(CE76+CF76)*E76),0)</f>
        <v>141769</v>
      </c>
      <c r="F52" s="191">
        <f>ROUND((B52/(CE76+CF76)*F76),0)</f>
        <v>0</v>
      </c>
      <c r="G52" s="191">
        <f>ROUND((B52/(CE76+CF76)*G76),0)</f>
        <v>0</v>
      </c>
      <c r="H52" s="191">
        <f>ROUND((B52/(CE76+CF76)*H76),0)</f>
        <v>0</v>
      </c>
      <c r="I52" s="191">
        <f>ROUND((B52/(CE76+CF76)*I76),0)</f>
        <v>0</v>
      </c>
      <c r="J52" s="191">
        <f>ROUND((B52/(CE76+CF76)*J76),0)</f>
        <v>0</v>
      </c>
      <c r="K52" s="191">
        <f>ROUND((B52/(CE76+CF76)*K76),0)</f>
        <v>0</v>
      </c>
      <c r="L52" s="191">
        <f>ROUND((B52/(CE76+CF76)*L76),0)</f>
        <v>0</v>
      </c>
      <c r="M52" s="191">
        <f>ROUND((B52/(CE76+CF76)*M76),0)</f>
        <v>0</v>
      </c>
      <c r="N52" s="191">
        <f>ROUND((B52/(CE76+CF76)*N76),0)</f>
        <v>0</v>
      </c>
      <c r="O52" s="191">
        <f>ROUND((B52/(CE76+CF76)*O76),0)</f>
        <v>0</v>
      </c>
      <c r="P52" s="191">
        <f>ROUND((B52/(CE76+CF76)*P76),0)</f>
        <v>116996</v>
      </c>
      <c r="Q52" s="191">
        <f>ROUND((B52/(CE76+CF76)*Q76),0)</f>
        <v>0</v>
      </c>
      <c r="R52" s="191">
        <f>ROUND((B52/(CE76+CF76)*R76),0)</f>
        <v>0</v>
      </c>
      <c r="S52" s="191">
        <f>ROUND((B52/(CE76+CF76)*S76),0)</f>
        <v>0</v>
      </c>
      <c r="T52" s="191">
        <f>ROUND((B52/(CE76+CF76)*T76),0)</f>
        <v>9506</v>
      </c>
      <c r="U52" s="191">
        <f>ROUND((B52/(CE76+CF76)*U76),0)</f>
        <v>15862</v>
      </c>
      <c r="V52" s="191">
        <f>ROUND((B52/(CE76+CF76)*V76),0)</f>
        <v>0</v>
      </c>
      <c r="W52" s="191">
        <f>ROUND((B52/(CE76+CF76)*W76),0)</f>
        <v>0</v>
      </c>
      <c r="X52" s="191">
        <f>ROUND((B52/(CE76+CF76)*X76),0)</f>
        <v>0</v>
      </c>
      <c r="Y52" s="191">
        <f>ROUND((B52/(CE76+CF76)*Y76),0)</f>
        <v>48098</v>
      </c>
      <c r="Z52" s="191">
        <f>ROUND((B52/(CE76+CF76)*Z76),0)</f>
        <v>0</v>
      </c>
      <c r="AA52" s="191">
        <f>ROUND((B52/(CE76+CF76)*AA76),0)</f>
        <v>0</v>
      </c>
      <c r="AB52" s="191">
        <f>ROUND((B52/(CE76+CF76)*AB76),0)</f>
        <v>14103</v>
      </c>
      <c r="AC52" s="191">
        <f>ROUND((B52/(CE76+CF76)*AC76),0)</f>
        <v>0</v>
      </c>
      <c r="AD52" s="191">
        <f>ROUND((B52/(CE76+CF76)*AD76),0)</f>
        <v>0</v>
      </c>
      <c r="AE52" s="191">
        <f>ROUND((B52/(CE76+CF76)*AE76),0)</f>
        <v>0</v>
      </c>
      <c r="AF52" s="191">
        <f>ROUND((B52/(CE76+CF76)*AF76),0)</f>
        <v>0</v>
      </c>
      <c r="AG52" s="191">
        <f>ROUND((B52/(CE76+CF76)*AG76),0)</f>
        <v>115237</v>
      </c>
      <c r="AH52" s="191">
        <f>ROUND((B52/(CE76+CF76)*AH76),0)</f>
        <v>0</v>
      </c>
      <c r="AI52" s="191">
        <f>ROUND((B52/(CE76+CF76)*AI76),0)</f>
        <v>0</v>
      </c>
      <c r="AJ52" s="191">
        <f>ROUND((B52/(CE76+CF76)*AJ76),0)</f>
        <v>113222</v>
      </c>
      <c r="AK52" s="191">
        <f>ROUND((B52/(CE76+CF76)*AK76),0)</f>
        <v>0</v>
      </c>
      <c r="AL52" s="191">
        <f>ROUND((B52/(CE76+CF76)*AL76),0)</f>
        <v>0</v>
      </c>
      <c r="AM52" s="191">
        <f>ROUND((B52/(CE76+CF76)*AM76),0)</f>
        <v>0</v>
      </c>
      <c r="AN52" s="191">
        <f>ROUND((B52/(CE76+CF76)*AN76),0)</f>
        <v>0</v>
      </c>
      <c r="AO52" s="191">
        <f>ROUND((B52/(CE76+CF76)*AO76),0)</f>
        <v>0</v>
      </c>
      <c r="AP52" s="191">
        <f>ROUND((B52/(CE76+CF76)*AP76),0)</f>
        <v>0</v>
      </c>
      <c r="AQ52" s="191">
        <f>ROUND((B52/(CE76+CF76)*AQ76),0)</f>
        <v>0</v>
      </c>
      <c r="AR52" s="191">
        <f>ROUND((B52/(CE76+CF76)*AR76),0)</f>
        <v>0</v>
      </c>
      <c r="AS52" s="191">
        <f>ROUND((B52/(CE76+CF76)*AS76),0)</f>
        <v>0</v>
      </c>
      <c r="AT52" s="191">
        <f>ROUND((B52/(CE76+CF76)*AT76),0)</f>
        <v>0</v>
      </c>
      <c r="AU52" s="191">
        <f>ROUND((B52/(CE76+CF76)*AU76),0)</f>
        <v>0</v>
      </c>
      <c r="AV52" s="191">
        <f>ROUND((B52/(CE76+CF76)*AV76),0)</f>
        <v>0</v>
      </c>
      <c r="AW52" s="191">
        <f>ROUND((B52/(CE76+CF76)*AW76),0)</f>
        <v>0</v>
      </c>
      <c r="AX52" s="191">
        <f>ROUND((B52/(CE76+CF76)*AX76),0)</f>
        <v>0</v>
      </c>
      <c r="AY52" s="191">
        <f>ROUND((B52/(CE76+CF76)*AY76),0)</f>
        <v>0</v>
      </c>
      <c r="AZ52" s="191">
        <f>ROUND((B52/(CE76+CF76)*AZ76),0)</f>
        <v>0</v>
      </c>
      <c r="BA52" s="191">
        <f>ROUND((B52/(CE76+CF76)*BA76),0)</f>
        <v>0</v>
      </c>
      <c r="BB52" s="191">
        <f>ROUND((B52/(CE76+CF76)*BB76),0)</f>
        <v>0</v>
      </c>
      <c r="BC52" s="191">
        <f>ROUND((B52/(CE76+CF76)*BC76),0)</f>
        <v>0</v>
      </c>
      <c r="BD52" s="191">
        <f>ROUND((B52/(CE76+CF76)*BD76),0)</f>
        <v>0</v>
      </c>
      <c r="BE52" s="191">
        <f>ROUND((B52/(CE76+CF76)*BE76),0)</f>
        <v>55561</v>
      </c>
      <c r="BF52" s="191">
        <f>ROUND((B52/(CE76+CF76)*BF76),0)</f>
        <v>9705</v>
      </c>
      <c r="BG52" s="191">
        <f>ROUND((B52/(CE76+CF76)*BG76),0)</f>
        <v>0</v>
      </c>
      <c r="BH52" s="191">
        <f>ROUND((B52/(CE76+CF76)*BH76),0)</f>
        <v>0</v>
      </c>
      <c r="BI52" s="191">
        <f>ROUND((B52/(CE76+CF76)*BI76),0)</f>
        <v>0</v>
      </c>
      <c r="BJ52" s="191">
        <f>ROUND((B52/(CE76+CF76)*BJ76),0)</f>
        <v>0</v>
      </c>
      <c r="BK52" s="191">
        <f>ROUND((B52/(CE76+CF76)*BK76),0)</f>
        <v>0</v>
      </c>
      <c r="BL52" s="191">
        <f>ROUND((B52/(CE76+CF76)*BL76),0)</f>
        <v>0</v>
      </c>
      <c r="BM52" s="191">
        <f>ROUND((B52/(CE76+CF76)*BM76),0)</f>
        <v>0</v>
      </c>
      <c r="BN52" s="191">
        <f>ROUND((B52/(CE76+CF76)*BN76),0)</f>
        <v>258453</v>
      </c>
      <c r="BO52" s="191">
        <f>ROUND((B52/(CE76+CF76)*BO76),0)</f>
        <v>0</v>
      </c>
      <c r="BP52" s="191">
        <f>ROUND((B52/(CE76+CF76)*BP76),0)</f>
        <v>0</v>
      </c>
      <c r="BQ52" s="191">
        <f>ROUND((B52/(CE76+CF76)*BQ76),0)</f>
        <v>0</v>
      </c>
      <c r="BR52" s="191">
        <f>ROUND((B52/(CE76+CF76)*BR76),0)</f>
        <v>0</v>
      </c>
      <c r="BS52" s="191">
        <f>ROUND((B52/(CE76+CF76)*BS76),0)</f>
        <v>0</v>
      </c>
      <c r="BT52" s="191">
        <f>ROUND((B52/(CE76+CF76)*BT76),0)</f>
        <v>0</v>
      </c>
      <c r="BU52" s="191">
        <f>ROUND((B52/(CE76+CF76)*BU76),0)</f>
        <v>0</v>
      </c>
      <c r="BV52" s="191">
        <f>ROUND((B52/(CE76+CF76)*BV76),0)</f>
        <v>0</v>
      </c>
      <c r="BW52" s="191">
        <f>ROUND((B52/(CE76+CF76)*BW76),0)</f>
        <v>0</v>
      </c>
      <c r="BX52" s="191">
        <f>ROUND((B52/(CE76+CF76)*BX76),0)</f>
        <v>0</v>
      </c>
      <c r="BY52" s="191">
        <f>ROUND((B52/(CE76+CF76)*BY76),0)</f>
        <v>0</v>
      </c>
      <c r="BZ52" s="191">
        <f>ROUND((B52/(CE76+CF76)*BZ76),0)</f>
        <v>0</v>
      </c>
      <c r="CA52" s="191">
        <f>ROUND((B52/(CE76+CF76)*CA76),0)</f>
        <v>0</v>
      </c>
      <c r="CB52" s="191">
        <f>ROUND((B52/(CE76+CF76)*CB76),0)</f>
        <v>0</v>
      </c>
      <c r="CC52" s="191">
        <f>ROUND((B52/(CE76+CF76)*CC76),0)</f>
        <v>0</v>
      </c>
      <c r="CD52" s="191"/>
      <c r="CE52" s="191">
        <f>SUM(C52:CD52)</f>
        <v>898512</v>
      </c>
    </row>
    <row r="53" spans="1:84" ht="12.65" customHeight="1">
      <c r="A53" s="175" t="s">
        <v>206</v>
      </c>
      <c r="B53" s="191">
        <f>B51+B52</f>
        <v>1977668.12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</row>
    <row r="54" spans="1:84" ht="15.75" customHeight="1">
      <c r="A54" s="175"/>
      <c r="B54" s="175"/>
      <c r="C54" s="1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3" t="s">
        <v>220</v>
      </c>
      <c r="S58" s="236" t="s">
        <v>221</v>
      </c>
      <c r="T58" s="23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36" t="s">
        <v>221</v>
      </c>
      <c r="AW58" s="236" t="s">
        <v>221</v>
      </c>
      <c r="AX58" s="236" t="s">
        <v>221</v>
      </c>
      <c r="AY58" s="170" t="s">
        <v>231</v>
      </c>
      <c r="AZ58" s="170" t="s">
        <v>231</v>
      </c>
      <c r="BA58" s="236" t="s">
        <v>221</v>
      </c>
      <c r="BB58" s="236" t="s">
        <v>221</v>
      </c>
      <c r="BC58" s="236" t="s">
        <v>221</v>
      </c>
      <c r="BD58" s="236" t="s">
        <v>221</v>
      </c>
      <c r="BE58" s="170" t="s">
        <v>232</v>
      </c>
      <c r="BF58" s="236" t="s">
        <v>221</v>
      </c>
      <c r="BG58" s="236" t="s">
        <v>221</v>
      </c>
      <c r="BH58" s="236" t="s">
        <v>221</v>
      </c>
      <c r="BI58" s="236" t="s">
        <v>221</v>
      </c>
      <c r="BJ58" s="236" t="s">
        <v>221</v>
      </c>
      <c r="BK58" s="236" t="s">
        <v>221</v>
      </c>
      <c r="BL58" s="236" t="s">
        <v>221</v>
      </c>
      <c r="BM58" s="236" t="s">
        <v>221</v>
      </c>
      <c r="BN58" s="236" t="s">
        <v>221</v>
      </c>
      <c r="BO58" s="236" t="s">
        <v>221</v>
      </c>
      <c r="BP58" s="236" t="s">
        <v>221</v>
      </c>
      <c r="BQ58" s="236" t="s">
        <v>221</v>
      </c>
      <c r="BR58" s="236" t="s">
        <v>221</v>
      </c>
      <c r="BS58" s="236" t="s">
        <v>221</v>
      </c>
      <c r="BT58" s="236" t="s">
        <v>221</v>
      </c>
      <c r="BU58" s="236" t="s">
        <v>221</v>
      </c>
      <c r="BV58" s="236" t="s">
        <v>221</v>
      </c>
      <c r="BW58" s="236" t="s">
        <v>221</v>
      </c>
      <c r="BX58" s="236" t="s">
        <v>221</v>
      </c>
      <c r="BY58" s="236" t="s">
        <v>221</v>
      </c>
      <c r="BZ58" s="236" t="s">
        <v>221</v>
      </c>
      <c r="CA58" s="236" t="s">
        <v>221</v>
      </c>
      <c r="CB58" s="236" t="s">
        <v>221</v>
      </c>
      <c r="CC58" s="236" t="s">
        <v>221</v>
      </c>
      <c r="CD58" s="236" t="s">
        <v>221</v>
      </c>
      <c r="CE58" s="236" t="s">
        <v>221</v>
      </c>
    </row>
    <row r="59" spans="1:84" ht="12.65" customHeight="1">
      <c r="A59" s="171" t="s">
        <v>233</v>
      </c>
      <c r="B59" s="175"/>
      <c r="C59" s="184">
        <v>0</v>
      </c>
      <c r="D59" s="184">
        <v>0</v>
      </c>
      <c r="E59" s="184">
        <v>193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16597</v>
      </c>
      <c r="Q59" s="184">
        <v>0</v>
      </c>
      <c r="R59" s="184">
        <v>0</v>
      </c>
      <c r="S59" s="237"/>
      <c r="T59" s="237"/>
      <c r="U59" s="184">
        <v>47223</v>
      </c>
      <c r="V59" s="184">
        <v>0</v>
      </c>
      <c r="W59" s="184">
        <v>228</v>
      </c>
      <c r="X59" s="184">
        <v>0</v>
      </c>
      <c r="Y59" s="184">
        <v>10761</v>
      </c>
      <c r="Z59" s="184">
        <v>0</v>
      </c>
      <c r="AA59" s="184">
        <v>0</v>
      </c>
      <c r="AB59" s="237"/>
      <c r="AC59" s="184">
        <v>0</v>
      </c>
      <c r="AD59" s="184">
        <v>0</v>
      </c>
      <c r="AE59" s="184">
        <v>4499</v>
      </c>
      <c r="AF59" s="184">
        <v>0</v>
      </c>
      <c r="AG59" s="184">
        <v>3886</v>
      </c>
      <c r="AH59" s="184">
        <v>0</v>
      </c>
      <c r="AI59" s="184">
        <v>0</v>
      </c>
      <c r="AJ59" s="184">
        <v>16709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37"/>
      <c r="AW59" s="237"/>
      <c r="AX59" s="237"/>
      <c r="AY59" s="184">
        <v>0</v>
      </c>
      <c r="AZ59" s="184">
        <v>0</v>
      </c>
      <c r="BA59" s="237"/>
      <c r="BB59" s="237"/>
      <c r="BC59" s="237"/>
      <c r="BD59" s="237"/>
      <c r="BE59" s="184">
        <v>31664</v>
      </c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8"/>
      <c r="CE59" s="191"/>
    </row>
    <row r="60" spans="1:84" ht="12.65" customHeight="1">
      <c r="A60" s="239" t="s">
        <v>234</v>
      </c>
      <c r="B60" s="175"/>
      <c r="C60" s="184">
        <v>0</v>
      </c>
      <c r="D60" s="184">
        <v>0</v>
      </c>
      <c r="E60" s="184">
        <v>3.4134608557163983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3.20108057470414</v>
      </c>
      <c r="Q60" s="184">
        <v>0</v>
      </c>
      <c r="R60" s="184">
        <v>0</v>
      </c>
      <c r="S60" s="184">
        <v>0</v>
      </c>
      <c r="T60" s="184">
        <v>1.8806052547416523</v>
      </c>
      <c r="U60" s="184">
        <v>5.0733008211247936</v>
      </c>
      <c r="V60" s="184">
        <v>0</v>
      </c>
      <c r="W60" s="184">
        <v>0</v>
      </c>
      <c r="X60" s="184">
        <v>0</v>
      </c>
      <c r="Y60" s="184">
        <v>5.2686352754252876</v>
      </c>
      <c r="Z60" s="184">
        <v>0</v>
      </c>
      <c r="AA60" s="184">
        <v>0</v>
      </c>
      <c r="AB60" s="184">
        <v>2.6562233125000008</v>
      </c>
      <c r="AC60" s="184">
        <v>0</v>
      </c>
      <c r="AD60" s="184">
        <v>0</v>
      </c>
      <c r="AE60" s="184">
        <v>1.2599325907782122</v>
      </c>
      <c r="AF60" s="184">
        <v>0</v>
      </c>
      <c r="AG60" s="184">
        <v>21.950176283547126</v>
      </c>
      <c r="AH60" s="184">
        <v>0</v>
      </c>
      <c r="AI60" s="184">
        <v>0</v>
      </c>
      <c r="AJ60" s="184">
        <v>15.395313910753929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0.23021973603920096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0.23636669134351251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1.0522660614433659</v>
      </c>
      <c r="BF60" s="184">
        <v>4.1329056782148141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4.1987532091478226</v>
      </c>
      <c r="BO60" s="184">
        <v>0</v>
      </c>
      <c r="BP60" s="184">
        <v>0</v>
      </c>
      <c r="BQ60" s="184">
        <v>0</v>
      </c>
      <c r="BR60" s="184">
        <v>7.8116381670012502E-2</v>
      </c>
      <c r="BS60" s="184">
        <v>0</v>
      </c>
      <c r="BT60" s="184">
        <v>2.6442324175824181E-2</v>
      </c>
      <c r="BU60" s="184">
        <v>0</v>
      </c>
      <c r="BV60" s="184">
        <v>0</v>
      </c>
      <c r="BW60" s="184">
        <v>0.59824841165204801</v>
      </c>
      <c r="BX60" s="184">
        <v>0.14948489209108212</v>
      </c>
      <c r="BY60" s="184">
        <v>0</v>
      </c>
      <c r="BZ60" s="184">
        <v>0</v>
      </c>
      <c r="CA60" s="184">
        <v>0</v>
      </c>
      <c r="CB60" s="184">
        <v>0</v>
      </c>
      <c r="CC60" s="184">
        <v>0</v>
      </c>
      <c r="CD60" s="238" t="s">
        <v>221</v>
      </c>
      <c r="CE60" s="240">
        <f t="shared" ref="CE60:CE70" si="0">SUM(C60:CD60)</f>
        <v>70.801532265069227</v>
      </c>
    </row>
    <row r="61" spans="1:84" ht="12.65" customHeight="1">
      <c r="A61" s="171" t="s">
        <v>235</v>
      </c>
      <c r="B61" s="175"/>
      <c r="C61" s="184">
        <v>0</v>
      </c>
      <c r="D61" s="184">
        <v>0</v>
      </c>
      <c r="E61" s="184">
        <v>667884.93999999994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370169.27</v>
      </c>
      <c r="Q61" s="184">
        <v>0</v>
      </c>
      <c r="R61" s="184">
        <v>0</v>
      </c>
      <c r="S61" s="184">
        <v>0</v>
      </c>
      <c r="T61" s="184">
        <v>241364.39</v>
      </c>
      <c r="U61" s="184">
        <v>437831.64</v>
      </c>
      <c r="V61" s="184">
        <v>0</v>
      </c>
      <c r="W61" s="184">
        <v>0</v>
      </c>
      <c r="X61" s="184">
        <v>0</v>
      </c>
      <c r="Y61" s="184">
        <v>604013.56000000006</v>
      </c>
      <c r="Z61" s="184">
        <v>0</v>
      </c>
      <c r="AA61" s="184">
        <v>0</v>
      </c>
      <c r="AB61" s="184">
        <v>341439.23</v>
      </c>
      <c r="AC61" s="184">
        <v>0</v>
      </c>
      <c r="AD61" s="184">
        <v>0</v>
      </c>
      <c r="AE61" s="184">
        <v>110542.79</v>
      </c>
      <c r="AF61" s="184">
        <v>0</v>
      </c>
      <c r="AG61" s="184">
        <v>4034277.82</v>
      </c>
      <c r="AH61" s="184">
        <v>0</v>
      </c>
      <c r="AI61" s="184">
        <v>0</v>
      </c>
      <c r="AJ61" s="184">
        <v>2351497.35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36284.07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12105.9</v>
      </c>
      <c r="AW61" s="184">
        <v>0</v>
      </c>
      <c r="AX61" s="184">
        <v>0</v>
      </c>
      <c r="AY61" s="184">
        <v>0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99239.76</v>
      </c>
      <c r="BF61" s="184">
        <v>180024.9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775706.93</v>
      </c>
      <c r="BO61" s="184">
        <v>0</v>
      </c>
      <c r="BP61" s="184">
        <v>0</v>
      </c>
      <c r="BQ61" s="184">
        <v>0</v>
      </c>
      <c r="BR61" s="184">
        <v>10958.92</v>
      </c>
      <c r="BS61" s="184">
        <v>0</v>
      </c>
      <c r="BT61" s="184">
        <v>1744.93</v>
      </c>
      <c r="BU61" s="184">
        <v>0</v>
      </c>
      <c r="BV61" s="184">
        <v>0</v>
      </c>
      <c r="BW61" s="184">
        <v>56971.77</v>
      </c>
      <c r="BX61" s="184">
        <v>4982.13</v>
      </c>
      <c r="BY61" s="184">
        <v>0</v>
      </c>
      <c r="BZ61" s="184">
        <v>0</v>
      </c>
      <c r="CA61" s="184">
        <v>0</v>
      </c>
      <c r="CB61" s="184">
        <v>0</v>
      </c>
      <c r="CC61" s="184">
        <v>0</v>
      </c>
      <c r="CD61" s="238" t="s">
        <v>221</v>
      </c>
      <c r="CE61" s="191">
        <f t="shared" si="0"/>
        <v>10337040.300000001</v>
      </c>
      <c r="CF61" s="241"/>
    </row>
    <row r="62" spans="1:84" ht="12.65" customHeight="1">
      <c r="A62" s="171" t="s">
        <v>3</v>
      </c>
      <c r="B62" s="175"/>
      <c r="C62" s="191">
        <f t="shared" ref="C62:BN62" si="1">ROUND(C47+C48,0)</f>
        <v>0</v>
      </c>
      <c r="D62" s="191">
        <f t="shared" si="1"/>
        <v>0</v>
      </c>
      <c r="E62" s="191">
        <f t="shared" si="1"/>
        <v>72916</v>
      </c>
      <c r="F62" s="191">
        <f t="shared" si="1"/>
        <v>0</v>
      </c>
      <c r="G62" s="191">
        <f t="shared" si="1"/>
        <v>0</v>
      </c>
      <c r="H62" s="191">
        <f t="shared" si="1"/>
        <v>0</v>
      </c>
      <c r="I62" s="191">
        <f t="shared" si="1"/>
        <v>0</v>
      </c>
      <c r="J62" s="191">
        <f>ROUND(J47+J48,0)</f>
        <v>0</v>
      </c>
      <c r="K62" s="191">
        <f t="shared" si="1"/>
        <v>0</v>
      </c>
      <c r="L62" s="191">
        <f t="shared" si="1"/>
        <v>0</v>
      </c>
      <c r="M62" s="191">
        <f t="shared" si="1"/>
        <v>0</v>
      </c>
      <c r="N62" s="191">
        <f t="shared" si="1"/>
        <v>0</v>
      </c>
      <c r="O62" s="191">
        <f t="shared" si="1"/>
        <v>0</v>
      </c>
      <c r="P62" s="191">
        <f t="shared" si="1"/>
        <v>67251</v>
      </c>
      <c r="Q62" s="191">
        <f t="shared" si="1"/>
        <v>0</v>
      </c>
      <c r="R62" s="191">
        <f t="shared" si="1"/>
        <v>0</v>
      </c>
      <c r="S62" s="191">
        <f t="shared" si="1"/>
        <v>0</v>
      </c>
      <c r="T62" s="191">
        <f t="shared" si="1"/>
        <v>66244</v>
      </c>
      <c r="U62" s="191">
        <f t="shared" si="1"/>
        <v>90611</v>
      </c>
      <c r="V62" s="191">
        <f t="shared" si="1"/>
        <v>0</v>
      </c>
      <c r="W62" s="191">
        <f t="shared" si="1"/>
        <v>0</v>
      </c>
      <c r="X62" s="191">
        <f t="shared" si="1"/>
        <v>0</v>
      </c>
      <c r="Y62" s="191">
        <f t="shared" si="1"/>
        <v>145532</v>
      </c>
      <c r="Z62" s="191">
        <f t="shared" si="1"/>
        <v>0</v>
      </c>
      <c r="AA62" s="191">
        <f t="shared" si="1"/>
        <v>0</v>
      </c>
      <c r="AB62" s="191">
        <f t="shared" si="1"/>
        <v>66774</v>
      </c>
      <c r="AC62" s="191">
        <f t="shared" si="1"/>
        <v>0</v>
      </c>
      <c r="AD62" s="191">
        <f t="shared" si="1"/>
        <v>0</v>
      </c>
      <c r="AE62" s="191">
        <f t="shared" si="1"/>
        <v>34199</v>
      </c>
      <c r="AF62" s="191">
        <f t="shared" si="1"/>
        <v>0</v>
      </c>
      <c r="AG62" s="191">
        <f t="shared" si="1"/>
        <v>792905</v>
      </c>
      <c r="AH62" s="191">
        <f t="shared" si="1"/>
        <v>0</v>
      </c>
      <c r="AI62" s="191">
        <f t="shared" si="1"/>
        <v>0</v>
      </c>
      <c r="AJ62" s="191">
        <f t="shared" si="1"/>
        <v>482387</v>
      </c>
      <c r="AK62" s="191">
        <f t="shared" si="1"/>
        <v>0</v>
      </c>
      <c r="AL62" s="191">
        <f t="shared" si="1"/>
        <v>0</v>
      </c>
      <c r="AM62" s="191">
        <f t="shared" si="1"/>
        <v>0</v>
      </c>
      <c r="AN62" s="191">
        <f t="shared" si="1"/>
        <v>0</v>
      </c>
      <c r="AO62" s="191">
        <f t="shared" si="1"/>
        <v>0</v>
      </c>
      <c r="AP62" s="191">
        <f t="shared" si="1"/>
        <v>6659</v>
      </c>
      <c r="AQ62" s="191">
        <f t="shared" si="1"/>
        <v>0</v>
      </c>
      <c r="AR62" s="191">
        <f t="shared" si="1"/>
        <v>0</v>
      </c>
      <c r="AS62" s="191">
        <f t="shared" si="1"/>
        <v>0</v>
      </c>
      <c r="AT62" s="191">
        <f t="shared" si="1"/>
        <v>0</v>
      </c>
      <c r="AU62" s="191">
        <f t="shared" si="1"/>
        <v>0</v>
      </c>
      <c r="AV62" s="191">
        <f t="shared" si="1"/>
        <v>3764</v>
      </c>
      <c r="AW62" s="191">
        <f t="shared" si="1"/>
        <v>0</v>
      </c>
      <c r="AX62" s="191">
        <f t="shared" si="1"/>
        <v>0</v>
      </c>
      <c r="AY62" s="191">
        <f>ROUND(AY47+AY48,0)</f>
        <v>0</v>
      </c>
      <c r="AZ62" s="191">
        <f>ROUND(AZ47+AZ48,0)</f>
        <v>0</v>
      </c>
      <c r="BA62" s="191">
        <f>ROUND(BA47+BA48,0)</f>
        <v>0</v>
      </c>
      <c r="BB62" s="191">
        <f t="shared" si="1"/>
        <v>0</v>
      </c>
      <c r="BC62" s="191">
        <f t="shared" si="1"/>
        <v>0</v>
      </c>
      <c r="BD62" s="191">
        <f t="shared" si="1"/>
        <v>0</v>
      </c>
      <c r="BE62" s="191">
        <f t="shared" si="1"/>
        <v>28806</v>
      </c>
      <c r="BF62" s="191">
        <f t="shared" si="1"/>
        <v>69756</v>
      </c>
      <c r="BG62" s="191">
        <f t="shared" si="1"/>
        <v>0</v>
      </c>
      <c r="BH62" s="191">
        <f t="shared" si="1"/>
        <v>0</v>
      </c>
      <c r="BI62" s="191">
        <f t="shared" si="1"/>
        <v>0</v>
      </c>
      <c r="BJ62" s="191">
        <f t="shared" si="1"/>
        <v>0</v>
      </c>
      <c r="BK62" s="191">
        <f t="shared" si="1"/>
        <v>0</v>
      </c>
      <c r="BL62" s="191">
        <f t="shared" si="1"/>
        <v>0</v>
      </c>
      <c r="BM62" s="191">
        <f t="shared" si="1"/>
        <v>0</v>
      </c>
      <c r="BN62" s="191">
        <f t="shared" si="1"/>
        <v>146209</v>
      </c>
      <c r="BO62" s="191">
        <f t="shared" ref="BO62:CC62" si="2">ROUND(BO47+BO48,0)</f>
        <v>0</v>
      </c>
      <c r="BP62" s="191">
        <f t="shared" si="2"/>
        <v>0</v>
      </c>
      <c r="BQ62" s="191">
        <f t="shared" si="2"/>
        <v>0</v>
      </c>
      <c r="BR62" s="191">
        <f t="shared" si="2"/>
        <v>2338</v>
      </c>
      <c r="BS62" s="191">
        <f t="shared" si="2"/>
        <v>0</v>
      </c>
      <c r="BT62" s="191">
        <f t="shared" si="2"/>
        <v>375</v>
      </c>
      <c r="BU62" s="191">
        <f t="shared" si="2"/>
        <v>0</v>
      </c>
      <c r="BV62" s="191">
        <f t="shared" si="2"/>
        <v>0</v>
      </c>
      <c r="BW62" s="191">
        <f t="shared" si="2"/>
        <v>10557</v>
      </c>
      <c r="BX62" s="191">
        <f t="shared" si="2"/>
        <v>1955</v>
      </c>
      <c r="BY62" s="191">
        <f t="shared" si="2"/>
        <v>0</v>
      </c>
      <c r="BZ62" s="191">
        <f t="shared" si="2"/>
        <v>0</v>
      </c>
      <c r="CA62" s="191">
        <f t="shared" si="2"/>
        <v>0</v>
      </c>
      <c r="CB62" s="191">
        <f t="shared" si="2"/>
        <v>0</v>
      </c>
      <c r="CC62" s="191">
        <f t="shared" si="2"/>
        <v>12657</v>
      </c>
      <c r="CD62" s="238" t="s">
        <v>221</v>
      </c>
      <c r="CE62" s="191">
        <f t="shared" si="0"/>
        <v>2101895</v>
      </c>
      <c r="CF62" s="241"/>
    </row>
    <row r="63" spans="1:84" ht="12.65" customHeight="1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53407.81</v>
      </c>
      <c r="Q63" s="184">
        <v>0</v>
      </c>
      <c r="R63" s="184">
        <v>0</v>
      </c>
      <c r="S63" s="184">
        <v>0</v>
      </c>
      <c r="T63" s="184">
        <v>0</v>
      </c>
      <c r="U63" s="184">
        <v>0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50093</v>
      </c>
      <c r="AH63" s="184">
        <v>0</v>
      </c>
      <c r="AI63" s="184">
        <v>0</v>
      </c>
      <c r="AJ63" s="184">
        <v>88000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57058.04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38" t="s">
        <v>221</v>
      </c>
      <c r="CE63" s="191">
        <f t="shared" si="0"/>
        <v>248558.85</v>
      </c>
      <c r="CF63" s="241"/>
    </row>
    <row r="64" spans="1:84" ht="12.65" customHeight="1">
      <c r="A64" s="171" t="s">
        <v>237</v>
      </c>
      <c r="B64" s="175"/>
      <c r="C64" s="184">
        <v>0</v>
      </c>
      <c r="D64" s="184">
        <v>0</v>
      </c>
      <c r="E64" s="184">
        <v>30177.13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171157.42</v>
      </c>
      <c r="Q64" s="184">
        <v>0</v>
      </c>
      <c r="R64" s="184">
        <v>0</v>
      </c>
      <c r="S64" s="184">
        <v>0</v>
      </c>
      <c r="T64" s="184">
        <v>12184.85</v>
      </c>
      <c r="U64" s="184">
        <v>21881.69</v>
      </c>
      <c r="V64" s="184">
        <v>0</v>
      </c>
      <c r="W64" s="184">
        <v>1289.07</v>
      </c>
      <c r="X64" s="184">
        <v>0</v>
      </c>
      <c r="Y64" s="184">
        <v>29826.46</v>
      </c>
      <c r="Z64" s="184">
        <v>0</v>
      </c>
      <c r="AA64" s="184">
        <v>0</v>
      </c>
      <c r="AB64" s="184">
        <v>2635393.1800000002</v>
      </c>
      <c r="AC64" s="184">
        <v>0</v>
      </c>
      <c r="AD64" s="184">
        <v>0</v>
      </c>
      <c r="AE64" s="184">
        <v>8314.7099999999991</v>
      </c>
      <c r="AF64" s="184">
        <v>0</v>
      </c>
      <c r="AG64" s="184">
        <v>111034.35</v>
      </c>
      <c r="AH64" s="184">
        <v>0</v>
      </c>
      <c r="AI64" s="184">
        <v>0</v>
      </c>
      <c r="AJ64" s="184">
        <v>36287.11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2882.97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67515.34</v>
      </c>
      <c r="BF64" s="184">
        <v>13973.12</v>
      </c>
      <c r="BG64" s="184">
        <v>1007.58</v>
      </c>
      <c r="BH64" s="184">
        <v>0</v>
      </c>
      <c r="BI64" s="184">
        <v>662.46</v>
      </c>
      <c r="BJ64" s="184">
        <v>0</v>
      </c>
      <c r="BK64" s="184">
        <v>0</v>
      </c>
      <c r="BL64" s="184">
        <v>0</v>
      </c>
      <c r="BM64" s="184">
        <v>0</v>
      </c>
      <c r="BN64" s="184">
        <v>21514.48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17265.75</v>
      </c>
      <c r="BY64" s="184">
        <v>0</v>
      </c>
      <c r="BZ64" s="184">
        <v>0</v>
      </c>
      <c r="CA64" s="184">
        <v>0</v>
      </c>
      <c r="CB64" s="184">
        <v>0</v>
      </c>
      <c r="CC64" s="184">
        <v>0</v>
      </c>
      <c r="CD64" s="238" t="s">
        <v>221</v>
      </c>
      <c r="CE64" s="191">
        <f t="shared" si="0"/>
        <v>3182367.6700000004</v>
      </c>
      <c r="CF64" s="241"/>
    </row>
    <row r="65" spans="1:84" ht="12.65" customHeight="1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1167.46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204117.39</v>
      </c>
      <c r="BF65" s="184">
        <v>19828.77</v>
      </c>
      <c r="BG65" s="184">
        <v>0</v>
      </c>
      <c r="BH65" s="184">
        <v>0</v>
      </c>
      <c r="BI65" s="184">
        <v>7330.97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0</v>
      </c>
      <c r="CD65" s="238" t="s">
        <v>221</v>
      </c>
      <c r="CE65" s="191">
        <f t="shared" si="0"/>
        <v>232444.59</v>
      </c>
      <c r="CF65" s="241"/>
    </row>
    <row r="66" spans="1:84" ht="12.65" customHeight="1">
      <c r="A66" s="171" t="s">
        <v>239</v>
      </c>
      <c r="B66" s="175"/>
      <c r="C66" s="184">
        <v>0</v>
      </c>
      <c r="D66" s="184">
        <v>0</v>
      </c>
      <c r="E66" s="184">
        <v>317.72000000000003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5309.91</v>
      </c>
      <c r="Q66" s="184">
        <v>0</v>
      </c>
      <c r="R66" s="184">
        <v>0</v>
      </c>
      <c r="S66" s="184">
        <v>0</v>
      </c>
      <c r="T66" s="184">
        <v>990.36</v>
      </c>
      <c r="U66" s="184">
        <v>415087.82999999996</v>
      </c>
      <c r="V66" s="184">
        <v>0</v>
      </c>
      <c r="W66" s="184">
        <v>112713.5</v>
      </c>
      <c r="X66" s="184">
        <v>0</v>
      </c>
      <c r="Y66" s="184">
        <v>8851.15</v>
      </c>
      <c r="Z66" s="184">
        <v>0</v>
      </c>
      <c r="AA66" s="184">
        <v>0</v>
      </c>
      <c r="AB66" s="184">
        <v>48678.899999999994</v>
      </c>
      <c r="AC66" s="184">
        <v>0</v>
      </c>
      <c r="AD66" s="184">
        <v>0</v>
      </c>
      <c r="AE66" s="184">
        <v>0</v>
      </c>
      <c r="AF66" s="184">
        <v>0</v>
      </c>
      <c r="AG66" s="184">
        <v>385.57</v>
      </c>
      <c r="AH66" s="184">
        <v>0</v>
      </c>
      <c r="AI66" s="184">
        <v>0</v>
      </c>
      <c r="AJ66" s="184">
        <v>9438.49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0</v>
      </c>
      <c r="BB66" s="184">
        <v>0</v>
      </c>
      <c r="BC66" s="184">
        <v>0</v>
      </c>
      <c r="BD66" s="184">
        <v>0</v>
      </c>
      <c r="BE66" s="184">
        <v>471568.24</v>
      </c>
      <c r="BF66" s="184">
        <v>12995.1</v>
      </c>
      <c r="BG66" s="184">
        <v>0</v>
      </c>
      <c r="BH66" s="184">
        <v>0</v>
      </c>
      <c r="BI66" s="184">
        <v>2849.81</v>
      </c>
      <c r="BJ66" s="184">
        <v>0</v>
      </c>
      <c r="BK66" s="184">
        <v>0</v>
      </c>
      <c r="BL66" s="184">
        <v>0</v>
      </c>
      <c r="BM66" s="184">
        <v>0</v>
      </c>
      <c r="BN66" s="184">
        <v>2952508.18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0</v>
      </c>
      <c r="BX66" s="184">
        <v>26533.230000000003</v>
      </c>
      <c r="BY66" s="184">
        <v>0</v>
      </c>
      <c r="BZ66" s="184">
        <v>0</v>
      </c>
      <c r="CA66" s="184">
        <v>0</v>
      </c>
      <c r="CB66" s="184">
        <v>0</v>
      </c>
      <c r="CC66" s="184">
        <v>0</v>
      </c>
      <c r="CD66" s="238" t="s">
        <v>221</v>
      </c>
      <c r="CE66" s="191">
        <f t="shared" si="0"/>
        <v>4068227.99</v>
      </c>
      <c r="CF66" s="241"/>
    </row>
    <row r="67" spans="1:84" ht="12.65" customHeight="1">
      <c r="A67" s="171" t="s">
        <v>6</v>
      </c>
      <c r="B67" s="175"/>
      <c r="C67" s="191">
        <f>ROUND(C51+C52,0)</f>
        <v>0</v>
      </c>
      <c r="D67" s="191">
        <f>ROUND(D51+D52,0)</f>
        <v>0</v>
      </c>
      <c r="E67" s="191">
        <f t="shared" ref="E67:BP67" si="3">ROUND(E51+E52,0)</f>
        <v>198342</v>
      </c>
      <c r="F67" s="191">
        <f t="shared" si="3"/>
        <v>0</v>
      </c>
      <c r="G67" s="191">
        <f t="shared" si="3"/>
        <v>0</v>
      </c>
      <c r="H67" s="191">
        <f t="shared" si="3"/>
        <v>0</v>
      </c>
      <c r="I67" s="191">
        <f t="shared" si="3"/>
        <v>0</v>
      </c>
      <c r="J67" s="191">
        <f>ROUND(J51+J52,0)</f>
        <v>0</v>
      </c>
      <c r="K67" s="191">
        <f t="shared" si="3"/>
        <v>0</v>
      </c>
      <c r="L67" s="191">
        <f t="shared" si="3"/>
        <v>0</v>
      </c>
      <c r="M67" s="191">
        <f t="shared" si="3"/>
        <v>0</v>
      </c>
      <c r="N67" s="191">
        <f t="shared" si="3"/>
        <v>0</v>
      </c>
      <c r="O67" s="191">
        <f t="shared" si="3"/>
        <v>0</v>
      </c>
      <c r="P67" s="191">
        <f t="shared" si="3"/>
        <v>150807</v>
      </c>
      <c r="Q67" s="191">
        <f t="shared" si="3"/>
        <v>0</v>
      </c>
      <c r="R67" s="191">
        <f t="shared" si="3"/>
        <v>0</v>
      </c>
      <c r="S67" s="191">
        <f t="shared" si="3"/>
        <v>0</v>
      </c>
      <c r="T67" s="191">
        <f t="shared" si="3"/>
        <v>13330</v>
      </c>
      <c r="U67" s="191">
        <f t="shared" si="3"/>
        <v>21380</v>
      </c>
      <c r="V67" s="191">
        <f t="shared" si="3"/>
        <v>0</v>
      </c>
      <c r="W67" s="191">
        <f t="shared" si="3"/>
        <v>0</v>
      </c>
      <c r="X67" s="191">
        <f t="shared" si="3"/>
        <v>0</v>
      </c>
      <c r="Y67" s="191">
        <f t="shared" si="3"/>
        <v>213680</v>
      </c>
      <c r="Z67" s="191">
        <f t="shared" si="3"/>
        <v>0</v>
      </c>
      <c r="AA67" s="191">
        <f t="shared" si="3"/>
        <v>0</v>
      </c>
      <c r="AB67" s="191">
        <f t="shared" si="3"/>
        <v>18882</v>
      </c>
      <c r="AC67" s="191">
        <f t="shared" si="3"/>
        <v>0</v>
      </c>
      <c r="AD67" s="191">
        <f t="shared" si="3"/>
        <v>0</v>
      </c>
      <c r="AE67" s="191">
        <f t="shared" si="3"/>
        <v>850</v>
      </c>
      <c r="AF67" s="191">
        <f t="shared" si="3"/>
        <v>0</v>
      </c>
      <c r="AG67" s="191">
        <f t="shared" si="3"/>
        <v>127298</v>
      </c>
      <c r="AH67" s="191">
        <f t="shared" si="3"/>
        <v>0</v>
      </c>
      <c r="AI67" s="191">
        <f t="shared" si="3"/>
        <v>0</v>
      </c>
      <c r="AJ67" s="191">
        <f t="shared" si="3"/>
        <v>129961</v>
      </c>
      <c r="AK67" s="191">
        <f t="shared" si="3"/>
        <v>0</v>
      </c>
      <c r="AL67" s="191">
        <f t="shared" si="3"/>
        <v>0</v>
      </c>
      <c r="AM67" s="191">
        <f t="shared" si="3"/>
        <v>0</v>
      </c>
      <c r="AN67" s="191">
        <f t="shared" si="3"/>
        <v>0</v>
      </c>
      <c r="AO67" s="191">
        <f t="shared" si="3"/>
        <v>0</v>
      </c>
      <c r="AP67" s="191">
        <f t="shared" si="3"/>
        <v>0</v>
      </c>
      <c r="AQ67" s="191">
        <f t="shared" si="3"/>
        <v>0</v>
      </c>
      <c r="AR67" s="191">
        <f t="shared" si="3"/>
        <v>0</v>
      </c>
      <c r="AS67" s="191">
        <f t="shared" si="3"/>
        <v>0</v>
      </c>
      <c r="AT67" s="191">
        <f t="shared" si="3"/>
        <v>0</v>
      </c>
      <c r="AU67" s="191">
        <f t="shared" si="3"/>
        <v>0</v>
      </c>
      <c r="AV67" s="191">
        <f t="shared" si="3"/>
        <v>0</v>
      </c>
      <c r="AW67" s="191">
        <f t="shared" si="3"/>
        <v>0</v>
      </c>
      <c r="AX67" s="191">
        <f t="shared" si="3"/>
        <v>0</v>
      </c>
      <c r="AY67" s="191">
        <f t="shared" si="3"/>
        <v>0</v>
      </c>
      <c r="AZ67" s="191">
        <f>ROUND(AZ51+AZ52,0)</f>
        <v>0</v>
      </c>
      <c r="BA67" s="191">
        <f>ROUND(BA51+BA52,0)</f>
        <v>0</v>
      </c>
      <c r="BB67" s="191">
        <f t="shared" si="3"/>
        <v>0</v>
      </c>
      <c r="BC67" s="191">
        <f t="shared" si="3"/>
        <v>0</v>
      </c>
      <c r="BD67" s="191">
        <f t="shared" si="3"/>
        <v>0</v>
      </c>
      <c r="BE67" s="191">
        <f t="shared" si="3"/>
        <v>67319</v>
      </c>
      <c r="BF67" s="191">
        <f t="shared" si="3"/>
        <v>15013</v>
      </c>
      <c r="BG67" s="191">
        <f t="shared" si="3"/>
        <v>8024</v>
      </c>
      <c r="BH67" s="191">
        <f t="shared" si="3"/>
        <v>0</v>
      </c>
      <c r="BI67" s="191">
        <f t="shared" si="3"/>
        <v>90</v>
      </c>
      <c r="BJ67" s="191">
        <f t="shared" si="3"/>
        <v>0</v>
      </c>
      <c r="BK67" s="191">
        <f t="shared" si="3"/>
        <v>0</v>
      </c>
      <c r="BL67" s="191">
        <f t="shared" si="3"/>
        <v>0</v>
      </c>
      <c r="BM67" s="191">
        <f t="shared" si="3"/>
        <v>0</v>
      </c>
      <c r="BN67" s="191">
        <f t="shared" si="3"/>
        <v>1012690</v>
      </c>
      <c r="BO67" s="191">
        <f t="shared" si="3"/>
        <v>0</v>
      </c>
      <c r="BP67" s="191">
        <f t="shared" si="3"/>
        <v>0</v>
      </c>
      <c r="BQ67" s="191">
        <f t="shared" ref="BQ67:CC67" si="4">ROUND(BQ51+BQ52,0)</f>
        <v>0</v>
      </c>
      <c r="BR67" s="191">
        <f t="shared" si="4"/>
        <v>0</v>
      </c>
      <c r="BS67" s="191">
        <f t="shared" si="4"/>
        <v>0</v>
      </c>
      <c r="BT67" s="191">
        <f t="shared" si="4"/>
        <v>0</v>
      </c>
      <c r="BU67" s="191">
        <f t="shared" si="4"/>
        <v>0</v>
      </c>
      <c r="BV67" s="191">
        <f t="shared" si="4"/>
        <v>0</v>
      </c>
      <c r="BW67" s="191">
        <f t="shared" si="4"/>
        <v>0</v>
      </c>
      <c r="BX67" s="191">
        <f t="shared" si="4"/>
        <v>0</v>
      </c>
      <c r="BY67" s="191">
        <f t="shared" si="4"/>
        <v>0</v>
      </c>
      <c r="BZ67" s="191">
        <f t="shared" si="4"/>
        <v>0</v>
      </c>
      <c r="CA67" s="191">
        <f t="shared" si="4"/>
        <v>0</v>
      </c>
      <c r="CB67" s="191">
        <f t="shared" si="4"/>
        <v>0</v>
      </c>
      <c r="CC67" s="191">
        <f t="shared" si="4"/>
        <v>0</v>
      </c>
      <c r="CD67" s="238" t="s">
        <v>221</v>
      </c>
      <c r="CE67" s="191">
        <f t="shared" si="0"/>
        <v>1977666</v>
      </c>
      <c r="CF67" s="241"/>
    </row>
    <row r="68" spans="1:84" ht="12.65" customHeight="1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84">
        <v>141.58000000000001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78243.740000000005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20582.400000000001</v>
      </c>
      <c r="BF68" s="184">
        <v>271.25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1653.4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10072.17</v>
      </c>
      <c r="BY68" s="184">
        <v>0</v>
      </c>
      <c r="BZ68" s="184">
        <v>0</v>
      </c>
      <c r="CA68" s="184">
        <v>0</v>
      </c>
      <c r="CB68" s="184">
        <v>0</v>
      </c>
      <c r="CC68" s="184">
        <v>0</v>
      </c>
      <c r="CD68" s="238" t="s">
        <v>221</v>
      </c>
      <c r="CE68" s="191">
        <f t="shared" si="0"/>
        <v>110964.54</v>
      </c>
      <c r="CF68" s="241"/>
    </row>
    <row r="69" spans="1:84" ht="12.65" customHeight="1">
      <c r="A69" s="171" t="s">
        <v>241</v>
      </c>
      <c r="B69" s="175"/>
      <c r="C69" s="184">
        <v>0</v>
      </c>
      <c r="D69" s="184">
        <v>0</v>
      </c>
      <c r="E69" s="184">
        <v>174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27888.12</v>
      </c>
      <c r="Q69" s="184">
        <v>0</v>
      </c>
      <c r="R69" s="184">
        <v>0</v>
      </c>
      <c r="S69" s="184">
        <v>0</v>
      </c>
      <c r="T69" s="184">
        <v>3173.53</v>
      </c>
      <c r="U69" s="184">
        <v>21579.58</v>
      </c>
      <c r="V69" s="184">
        <v>0</v>
      </c>
      <c r="W69" s="184">
        <v>-189</v>
      </c>
      <c r="X69" s="184">
        <v>0</v>
      </c>
      <c r="Y69" s="184">
        <v>28253.15</v>
      </c>
      <c r="Z69" s="184">
        <v>0</v>
      </c>
      <c r="AA69" s="184">
        <v>0</v>
      </c>
      <c r="AB69" s="184">
        <v>79053.759999999995</v>
      </c>
      <c r="AC69" s="184">
        <v>0</v>
      </c>
      <c r="AD69" s="184">
        <v>0</v>
      </c>
      <c r="AE69" s="184">
        <v>0</v>
      </c>
      <c r="AF69" s="184">
        <v>0</v>
      </c>
      <c r="AG69" s="184">
        <v>94322.47</v>
      </c>
      <c r="AH69" s="184">
        <v>0</v>
      </c>
      <c r="AI69" s="184">
        <v>0</v>
      </c>
      <c r="AJ69" s="184">
        <v>59034.459999999992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6183.4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13.320000000000007</v>
      </c>
      <c r="BF69" s="184">
        <v>1399.83</v>
      </c>
      <c r="BG69" s="184">
        <v>0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27551.29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2304.86</v>
      </c>
      <c r="BU69" s="184">
        <v>0</v>
      </c>
      <c r="BV69" s="184">
        <v>0</v>
      </c>
      <c r="BW69" s="184">
        <v>0</v>
      </c>
      <c r="BX69" s="184">
        <v>5163.8900000000003</v>
      </c>
      <c r="BY69" s="184">
        <v>0</v>
      </c>
      <c r="BZ69" s="184">
        <v>0</v>
      </c>
      <c r="CA69" s="184">
        <v>0</v>
      </c>
      <c r="CB69" s="184">
        <v>0</v>
      </c>
      <c r="CC69" s="184">
        <v>0</v>
      </c>
      <c r="CD69" s="184">
        <v>317924.79000000004</v>
      </c>
      <c r="CE69" s="191">
        <f t="shared" si="0"/>
        <v>673831.45000000007</v>
      </c>
      <c r="CF69" s="241"/>
    </row>
    <row r="70" spans="1:84" ht="12.65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204649.44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6605.98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300000</v>
      </c>
      <c r="BY70" s="184">
        <v>0</v>
      </c>
      <c r="BZ70" s="184">
        <v>0</v>
      </c>
      <c r="CA70" s="184">
        <v>0</v>
      </c>
      <c r="CB70" s="184">
        <v>0</v>
      </c>
      <c r="CC70" s="184">
        <v>11056</v>
      </c>
      <c r="CD70" s="184">
        <v>1033894.22</v>
      </c>
      <c r="CE70" s="191">
        <f t="shared" si="0"/>
        <v>1556205.6400000001</v>
      </c>
      <c r="CF70" s="241"/>
    </row>
    <row r="71" spans="1:84" ht="12.65" customHeight="1">
      <c r="A71" s="171" t="s">
        <v>243</v>
      </c>
      <c r="B71" s="175"/>
      <c r="C71" s="191">
        <f>SUM(C61:C68)+C69-C70</f>
        <v>0</v>
      </c>
      <c r="D71" s="191">
        <f t="shared" ref="D71:AI71" si="5">SUM(D61:D69)-D70</f>
        <v>0</v>
      </c>
      <c r="E71" s="191">
        <f t="shared" si="5"/>
        <v>969811.78999999992</v>
      </c>
      <c r="F71" s="191">
        <f t="shared" si="5"/>
        <v>0</v>
      </c>
      <c r="G71" s="191">
        <f t="shared" si="5"/>
        <v>0</v>
      </c>
      <c r="H71" s="191">
        <f t="shared" si="5"/>
        <v>0</v>
      </c>
      <c r="I71" s="191">
        <f t="shared" si="5"/>
        <v>0</v>
      </c>
      <c r="J71" s="191">
        <f t="shared" si="5"/>
        <v>0</v>
      </c>
      <c r="K71" s="191">
        <f t="shared" si="5"/>
        <v>0</v>
      </c>
      <c r="L71" s="191">
        <f t="shared" si="5"/>
        <v>0</v>
      </c>
      <c r="M71" s="191">
        <f t="shared" si="5"/>
        <v>0</v>
      </c>
      <c r="N71" s="191">
        <f t="shared" si="5"/>
        <v>0</v>
      </c>
      <c r="O71" s="191">
        <f t="shared" si="5"/>
        <v>0</v>
      </c>
      <c r="P71" s="191">
        <f t="shared" si="5"/>
        <v>845990.53</v>
      </c>
      <c r="Q71" s="191">
        <f t="shared" si="5"/>
        <v>0</v>
      </c>
      <c r="R71" s="191">
        <f t="shared" si="5"/>
        <v>0</v>
      </c>
      <c r="S71" s="191">
        <f t="shared" si="5"/>
        <v>0</v>
      </c>
      <c r="T71" s="191">
        <f t="shared" si="5"/>
        <v>337287.13</v>
      </c>
      <c r="U71" s="191">
        <f t="shared" si="5"/>
        <v>1008513.3199999998</v>
      </c>
      <c r="V71" s="191">
        <f t="shared" si="5"/>
        <v>0</v>
      </c>
      <c r="W71" s="191">
        <f t="shared" si="5"/>
        <v>113813.57</v>
      </c>
      <c r="X71" s="191">
        <f t="shared" si="5"/>
        <v>0</v>
      </c>
      <c r="Y71" s="191">
        <f t="shared" si="5"/>
        <v>1030156.3200000001</v>
      </c>
      <c r="Z71" s="191">
        <f t="shared" si="5"/>
        <v>0</v>
      </c>
      <c r="AA71" s="191">
        <f t="shared" si="5"/>
        <v>0</v>
      </c>
      <c r="AB71" s="191">
        <f t="shared" si="5"/>
        <v>3268464.81</v>
      </c>
      <c r="AC71" s="191">
        <f t="shared" si="5"/>
        <v>0</v>
      </c>
      <c r="AD71" s="191">
        <f t="shared" si="5"/>
        <v>0</v>
      </c>
      <c r="AE71" s="191">
        <f t="shared" si="5"/>
        <v>153906.49999999997</v>
      </c>
      <c r="AF71" s="191">
        <f t="shared" si="5"/>
        <v>0</v>
      </c>
      <c r="AG71" s="191">
        <f t="shared" si="5"/>
        <v>5210316.21</v>
      </c>
      <c r="AH71" s="191">
        <f t="shared" si="5"/>
        <v>0</v>
      </c>
      <c r="AI71" s="191">
        <f t="shared" si="5"/>
        <v>0</v>
      </c>
      <c r="AJ71" s="191">
        <f t="shared" ref="AJ71:BO71" si="6">SUM(AJ61:AJ69)-AJ70</f>
        <v>2953123.43</v>
      </c>
      <c r="AK71" s="191">
        <f t="shared" si="6"/>
        <v>0</v>
      </c>
      <c r="AL71" s="191">
        <f t="shared" si="6"/>
        <v>0</v>
      </c>
      <c r="AM71" s="191">
        <f t="shared" si="6"/>
        <v>0</v>
      </c>
      <c r="AN71" s="191">
        <f t="shared" si="6"/>
        <v>0</v>
      </c>
      <c r="AO71" s="191">
        <f t="shared" si="6"/>
        <v>0</v>
      </c>
      <c r="AP71" s="191">
        <f t="shared" si="6"/>
        <v>52009.440000000002</v>
      </c>
      <c r="AQ71" s="191">
        <f t="shared" si="6"/>
        <v>0</v>
      </c>
      <c r="AR71" s="191">
        <f t="shared" si="6"/>
        <v>0</v>
      </c>
      <c r="AS71" s="191">
        <f t="shared" si="6"/>
        <v>0</v>
      </c>
      <c r="AT71" s="191">
        <f t="shared" si="6"/>
        <v>0</v>
      </c>
      <c r="AU71" s="191">
        <f t="shared" si="6"/>
        <v>0</v>
      </c>
      <c r="AV71" s="191">
        <f t="shared" si="6"/>
        <v>15869.9</v>
      </c>
      <c r="AW71" s="191">
        <f t="shared" si="6"/>
        <v>0</v>
      </c>
      <c r="AX71" s="191">
        <f t="shared" si="6"/>
        <v>0</v>
      </c>
      <c r="AY71" s="191">
        <f t="shared" si="6"/>
        <v>0</v>
      </c>
      <c r="AZ71" s="191">
        <f t="shared" si="6"/>
        <v>0</v>
      </c>
      <c r="BA71" s="191">
        <f t="shared" si="6"/>
        <v>0</v>
      </c>
      <c r="BB71" s="191">
        <f t="shared" si="6"/>
        <v>0</v>
      </c>
      <c r="BC71" s="191">
        <f t="shared" si="6"/>
        <v>0</v>
      </c>
      <c r="BD71" s="191">
        <f t="shared" si="6"/>
        <v>0</v>
      </c>
      <c r="BE71" s="191">
        <f t="shared" si="6"/>
        <v>952555.47</v>
      </c>
      <c r="BF71" s="191">
        <f t="shared" si="6"/>
        <v>313261.97000000003</v>
      </c>
      <c r="BG71" s="191">
        <f t="shared" si="6"/>
        <v>9031.58</v>
      </c>
      <c r="BH71" s="191">
        <f t="shared" si="6"/>
        <v>0</v>
      </c>
      <c r="BI71" s="191">
        <f t="shared" si="6"/>
        <v>10933.24</v>
      </c>
      <c r="BJ71" s="191">
        <f t="shared" si="6"/>
        <v>0</v>
      </c>
      <c r="BK71" s="191">
        <f t="shared" si="6"/>
        <v>0</v>
      </c>
      <c r="BL71" s="191">
        <f t="shared" si="6"/>
        <v>0</v>
      </c>
      <c r="BM71" s="191">
        <f t="shared" si="6"/>
        <v>0</v>
      </c>
      <c r="BN71" s="191">
        <f t="shared" si="6"/>
        <v>4994891.3200000012</v>
      </c>
      <c r="BO71" s="191">
        <f t="shared" si="6"/>
        <v>0</v>
      </c>
      <c r="BP71" s="191">
        <f t="shared" ref="BP71:CC71" si="7">SUM(BP61:BP69)-BP70</f>
        <v>0</v>
      </c>
      <c r="BQ71" s="191">
        <f t="shared" si="7"/>
        <v>0</v>
      </c>
      <c r="BR71" s="191">
        <f t="shared" si="7"/>
        <v>13296.92</v>
      </c>
      <c r="BS71" s="191">
        <f t="shared" si="7"/>
        <v>0</v>
      </c>
      <c r="BT71" s="191">
        <f t="shared" si="7"/>
        <v>4424.7900000000009</v>
      </c>
      <c r="BU71" s="191">
        <f t="shared" si="7"/>
        <v>0</v>
      </c>
      <c r="BV71" s="191">
        <f t="shared" si="7"/>
        <v>0</v>
      </c>
      <c r="BW71" s="191">
        <f t="shared" si="7"/>
        <v>67528.76999999999</v>
      </c>
      <c r="BX71" s="191">
        <f t="shared" si="7"/>
        <v>-234027.83000000002</v>
      </c>
      <c r="BY71" s="191">
        <f t="shared" si="7"/>
        <v>0</v>
      </c>
      <c r="BZ71" s="191">
        <f t="shared" si="7"/>
        <v>0</v>
      </c>
      <c r="CA71" s="191">
        <f t="shared" si="7"/>
        <v>0</v>
      </c>
      <c r="CB71" s="191">
        <f t="shared" si="7"/>
        <v>0</v>
      </c>
      <c r="CC71" s="191">
        <f t="shared" si="7"/>
        <v>1601</v>
      </c>
      <c r="CD71" s="234">
        <f>CD69-CD70</f>
        <v>-715969.42999999993</v>
      </c>
      <c r="CE71" s="191">
        <f>SUM(CE61:CE69)-CE70</f>
        <v>21376790.749999996</v>
      </c>
      <c r="CF71" s="241"/>
    </row>
    <row r="72" spans="1:84" ht="12.65" customHeight="1">
      <c r="A72" s="171" t="s">
        <v>244</v>
      </c>
      <c r="B72" s="175"/>
      <c r="C72" s="238" t="s">
        <v>221</v>
      </c>
      <c r="D72" s="238" t="s">
        <v>221</v>
      </c>
      <c r="E72" s="238" t="s">
        <v>221</v>
      </c>
      <c r="F72" s="238" t="s">
        <v>221</v>
      </c>
      <c r="G72" s="238" t="s">
        <v>221</v>
      </c>
      <c r="H72" s="238" t="s">
        <v>221</v>
      </c>
      <c r="I72" s="238" t="s">
        <v>221</v>
      </c>
      <c r="J72" s="238" t="s">
        <v>221</v>
      </c>
      <c r="K72" s="242" t="s">
        <v>221</v>
      </c>
      <c r="L72" s="238" t="s">
        <v>221</v>
      </c>
      <c r="M72" s="238" t="s">
        <v>221</v>
      </c>
      <c r="N72" s="238" t="s">
        <v>221</v>
      </c>
      <c r="O72" s="238" t="s">
        <v>221</v>
      </c>
      <c r="P72" s="238" t="s">
        <v>221</v>
      </c>
      <c r="Q72" s="238" t="s">
        <v>221</v>
      </c>
      <c r="R72" s="238" t="s">
        <v>221</v>
      </c>
      <c r="S72" s="238" t="s">
        <v>221</v>
      </c>
      <c r="T72" s="238" t="s">
        <v>221</v>
      </c>
      <c r="U72" s="238" t="s">
        <v>221</v>
      </c>
      <c r="V72" s="238" t="s">
        <v>221</v>
      </c>
      <c r="W72" s="238" t="s">
        <v>221</v>
      </c>
      <c r="X72" s="238" t="s">
        <v>221</v>
      </c>
      <c r="Y72" s="238" t="s">
        <v>221</v>
      </c>
      <c r="Z72" s="238" t="s">
        <v>221</v>
      </c>
      <c r="AA72" s="238" t="s">
        <v>221</v>
      </c>
      <c r="AB72" s="238" t="s">
        <v>221</v>
      </c>
      <c r="AC72" s="238" t="s">
        <v>221</v>
      </c>
      <c r="AD72" s="238" t="s">
        <v>221</v>
      </c>
      <c r="AE72" s="238" t="s">
        <v>221</v>
      </c>
      <c r="AF72" s="238" t="s">
        <v>221</v>
      </c>
      <c r="AG72" s="238" t="s">
        <v>221</v>
      </c>
      <c r="AH72" s="238" t="s">
        <v>221</v>
      </c>
      <c r="AI72" s="238" t="s">
        <v>221</v>
      </c>
      <c r="AJ72" s="238" t="s">
        <v>221</v>
      </c>
      <c r="AK72" s="238" t="s">
        <v>221</v>
      </c>
      <c r="AL72" s="238" t="s">
        <v>221</v>
      </c>
      <c r="AM72" s="238" t="s">
        <v>221</v>
      </c>
      <c r="AN72" s="238" t="s">
        <v>221</v>
      </c>
      <c r="AO72" s="238" t="s">
        <v>221</v>
      </c>
      <c r="AP72" s="238" t="s">
        <v>221</v>
      </c>
      <c r="AQ72" s="238" t="s">
        <v>221</v>
      </c>
      <c r="AR72" s="238" t="s">
        <v>221</v>
      </c>
      <c r="AS72" s="238" t="s">
        <v>221</v>
      </c>
      <c r="AT72" s="238" t="s">
        <v>221</v>
      </c>
      <c r="AU72" s="238" t="s">
        <v>221</v>
      </c>
      <c r="AV72" s="238" t="s">
        <v>221</v>
      </c>
      <c r="AW72" s="238" t="s">
        <v>221</v>
      </c>
      <c r="AX72" s="238" t="s">
        <v>221</v>
      </c>
      <c r="AY72" s="238" t="s">
        <v>221</v>
      </c>
      <c r="AZ72" s="238" t="s">
        <v>221</v>
      </c>
      <c r="BA72" s="238" t="s">
        <v>221</v>
      </c>
      <c r="BB72" s="238" t="s">
        <v>221</v>
      </c>
      <c r="BC72" s="238" t="s">
        <v>221</v>
      </c>
      <c r="BD72" s="238" t="s">
        <v>221</v>
      </c>
      <c r="BE72" s="238" t="s">
        <v>221</v>
      </c>
      <c r="BF72" s="238" t="s">
        <v>221</v>
      </c>
      <c r="BG72" s="238" t="s">
        <v>221</v>
      </c>
      <c r="BH72" s="238" t="s">
        <v>221</v>
      </c>
      <c r="BI72" s="238" t="s">
        <v>221</v>
      </c>
      <c r="BJ72" s="238" t="s">
        <v>221</v>
      </c>
      <c r="BK72" s="238" t="s">
        <v>221</v>
      </c>
      <c r="BL72" s="238" t="s">
        <v>221</v>
      </c>
      <c r="BM72" s="238" t="s">
        <v>221</v>
      </c>
      <c r="BN72" s="238" t="s">
        <v>221</v>
      </c>
      <c r="BO72" s="238" t="s">
        <v>221</v>
      </c>
      <c r="BP72" s="238" t="s">
        <v>221</v>
      </c>
      <c r="BQ72" s="238" t="s">
        <v>221</v>
      </c>
      <c r="BR72" s="238" t="s">
        <v>221</v>
      </c>
      <c r="BS72" s="238" t="s">
        <v>221</v>
      </c>
      <c r="BT72" s="238" t="s">
        <v>221</v>
      </c>
      <c r="BU72" s="238" t="s">
        <v>221</v>
      </c>
      <c r="BV72" s="238" t="s">
        <v>221</v>
      </c>
      <c r="BW72" s="238" t="s">
        <v>221</v>
      </c>
      <c r="BX72" s="238" t="s">
        <v>221</v>
      </c>
      <c r="BY72" s="238" t="s">
        <v>221</v>
      </c>
      <c r="BZ72" s="238" t="s">
        <v>221</v>
      </c>
      <c r="CA72" s="238" t="s">
        <v>221</v>
      </c>
      <c r="CB72" s="238" t="s">
        <v>221</v>
      </c>
      <c r="CC72" s="238" t="s">
        <v>221</v>
      </c>
      <c r="CD72" s="238" t="s">
        <v>221</v>
      </c>
      <c r="CE72" s="184">
        <v>0</v>
      </c>
      <c r="CF72" s="241"/>
    </row>
    <row r="73" spans="1:84" ht="12.65" customHeight="1">
      <c r="A73" s="171" t="s">
        <v>245</v>
      </c>
      <c r="B73" s="175"/>
      <c r="C73" s="184">
        <v>0</v>
      </c>
      <c r="D73" s="184">
        <v>0</v>
      </c>
      <c r="E73" s="184">
        <v>558701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6393</v>
      </c>
      <c r="Q73" s="184">
        <v>0</v>
      </c>
      <c r="R73" s="184">
        <v>0</v>
      </c>
      <c r="S73" s="184">
        <v>0</v>
      </c>
      <c r="T73" s="184">
        <v>0</v>
      </c>
      <c r="U73" s="184">
        <v>58689</v>
      </c>
      <c r="V73" s="184">
        <v>0</v>
      </c>
      <c r="W73" s="184">
        <v>0</v>
      </c>
      <c r="X73" s="184">
        <v>0</v>
      </c>
      <c r="Y73" s="184">
        <v>82053.3</v>
      </c>
      <c r="Z73" s="184">
        <v>0</v>
      </c>
      <c r="AA73" s="184">
        <v>0</v>
      </c>
      <c r="AB73" s="184">
        <v>65479.95</v>
      </c>
      <c r="AC73" s="184">
        <v>0</v>
      </c>
      <c r="AD73" s="184">
        <v>0</v>
      </c>
      <c r="AE73" s="184">
        <v>11184</v>
      </c>
      <c r="AF73" s="184">
        <v>0</v>
      </c>
      <c r="AG73" s="184">
        <v>41433</v>
      </c>
      <c r="AH73" s="184">
        <v>0</v>
      </c>
      <c r="AI73" s="184">
        <v>0</v>
      </c>
      <c r="AJ73" s="184">
        <v>287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38" t="s">
        <v>221</v>
      </c>
      <c r="AX73" s="238" t="s">
        <v>221</v>
      </c>
      <c r="AY73" s="238" t="s">
        <v>221</v>
      </c>
      <c r="AZ73" s="238" t="s">
        <v>221</v>
      </c>
      <c r="BA73" s="238" t="s">
        <v>221</v>
      </c>
      <c r="BB73" s="238" t="s">
        <v>221</v>
      </c>
      <c r="BC73" s="238" t="s">
        <v>221</v>
      </c>
      <c r="BD73" s="238" t="s">
        <v>221</v>
      </c>
      <c r="BE73" s="238" t="s">
        <v>221</v>
      </c>
      <c r="BF73" s="238" t="s">
        <v>221</v>
      </c>
      <c r="BG73" s="238" t="s">
        <v>221</v>
      </c>
      <c r="BH73" s="238" t="s">
        <v>221</v>
      </c>
      <c r="BI73" s="238" t="s">
        <v>221</v>
      </c>
      <c r="BJ73" s="238" t="s">
        <v>221</v>
      </c>
      <c r="BK73" s="238" t="s">
        <v>221</v>
      </c>
      <c r="BL73" s="238" t="s">
        <v>221</v>
      </c>
      <c r="BM73" s="238" t="s">
        <v>221</v>
      </c>
      <c r="BN73" s="238" t="s">
        <v>221</v>
      </c>
      <c r="BO73" s="238" t="s">
        <v>221</v>
      </c>
      <c r="BP73" s="238" t="s">
        <v>221</v>
      </c>
      <c r="BQ73" s="238" t="s">
        <v>221</v>
      </c>
      <c r="BR73" s="238" t="s">
        <v>221</v>
      </c>
      <c r="BS73" s="238" t="s">
        <v>221</v>
      </c>
      <c r="BT73" s="238" t="s">
        <v>221</v>
      </c>
      <c r="BU73" s="238" t="s">
        <v>221</v>
      </c>
      <c r="BV73" s="238" t="s">
        <v>221</v>
      </c>
      <c r="BW73" s="238" t="s">
        <v>221</v>
      </c>
      <c r="BX73" s="238" t="s">
        <v>221</v>
      </c>
      <c r="BY73" s="238" t="s">
        <v>221</v>
      </c>
      <c r="BZ73" s="238" t="s">
        <v>221</v>
      </c>
      <c r="CA73" s="238" t="s">
        <v>221</v>
      </c>
      <c r="CB73" s="238" t="s">
        <v>221</v>
      </c>
      <c r="CC73" s="238" t="s">
        <v>221</v>
      </c>
      <c r="CD73" s="238" t="s">
        <v>221</v>
      </c>
      <c r="CE73" s="191">
        <f t="shared" ref="CE73:CE80" si="8">SUM(C73:CD73)</f>
        <v>824220.25</v>
      </c>
      <c r="CF73" s="241"/>
    </row>
    <row r="74" spans="1:84" ht="12.65" customHeight="1">
      <c r="A74" s="171" t="s">
        <v>246</v>
      </c>
      <c r="B74" s="175"/>
      <c r="C74" s="184">
        <v>0</v>
      </c>
      <c r="D74" s="184">
        <v>0</v>
      </c>
      <c r="E74" s="184">
        <v>118746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1801478.4</v>
      </c>
      <c r="Q74" s="184">
        <v>0</v>
      </c>
      <c r="R74" s="184">
        <v>0</v>
      </c>
      <c r="S74" s="184">
        <v>0</v>
      </c>
      <c r="T74" s="184">
        <v>540624</v>
      </c>
      <c r="U74" s="184">
        <v>4428925</v>
      </c>
      <c r="V74" s="184">
        <v>0</v>
      </c>
      <c r="W74" s="184">
        <v>851239.75</v>
      </c>
      <c r="X74" s="184">
        <v>0</v>
      </c>
      <c r="Y74" s="184">
        <v>12068368.550000001</v>
      </c>
      <c r="Z74" s="184">
        <v>0</v>
      </c>
      <c r="AA74" s="184">
        <v>0</v>
      </c>
      <c r="AB74" s="184">
        <v>6397664.6699999999</v>
      </c>
      <c r="AC74" s="184">
        <v>0</v>
      </c>
      <c r="AD74" s="184">
        <v>0</v>
      </c>
      <c r="AE74" s="184">
        <v>526438</v>
      </c>
      <c r="AF74" s="184">
        <v>0</v>
      </c>
      <c r="AG74" s="184">
        <v>6539167</v>
      </c>
      <c r="AH74" s="184">
        <v>0</v>
      </c>
      <c r="AI74" s="184">
        <v>0</v>
      </c>
      <c r="AJ74" s="184">
        <v>4119580.58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28707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38" t="s">
        <v>221</v>
      </c>
      <c r="AX74" s="238" t="s">
        <v>221</v>
      </c>
      <c r="AY74" s="238" t="s">
        <v>221</v>
      </c>
      <c r="AZ74" s="238" t="s">
        <v>221</v>
      </c>
      <c r="BA74" s="238" t="s">
        <v>221</v>
      </c>
      <c r="BB74" s="238" t="s">
        <v>221</v>
      </c>
      <c r="BC74" s="238" t="s">
        <v>221</v>
      </c>
      <c r="BD74" s="238" t="s">
        <v>221</v>
      </c>
      <c r="BE74" s="238" t="s">
        <v>221</v>
      </c>
      <c r="BF74" s="238" t="s">
        <v>221</v>
      </c>
      <c r="BG74" s="238" t="s">
        <v>221</v>
      </c>
      <c r="BH74" s="238" t="s">
        <v>221</v>
      </c>
      <c r="BI74" s="238" t="s">
        <v>221</v>
      </c>
      <c r="BJ74" s="238" t="s">
        <v>221</v>
      </c>
      <c r="BK74" s="238" t="s">
        <v>221</v>
      </c>
      <c r="BL74" s="238" t="s">
        <v>221</v>
      </c>
      <c r="BM74" s="238" t="s">
        <v>221</v>
      </c>
      <c r="BN74" s="238" t="s">
        <v>221</v>
      </c>
      <c r="BO74" s="238" t="s">
        <v>221</v>
      </c>
      <c r="BP74" s="238" t="s">
        <v>221</v>
      </c>
      <c r="BQ74" s="238" t="s">
        <v>221</v>
      </c>
      <c r="BR74" s="238" t="s">
        <v>221</v>
      </c>
      <c r="BS74" s="238" t="s">
        <v>221</v>
      </c>
      <c r="BT74" s="238" t="s">
        <v>221</v>
      </c>
      <c r="BU74" s="238" t="s">
        <v>221</v>
      </c>
      <c r="BV74" s="238" t="s">
        <v>221</v>
      </c>
      <c r="BW74" s="238" t="s">
        <v>221</v>
      </c>
      <c r="BX74" s="238" t="s">
        <v>221</v>
      </c>
      <c r="BY74" s="238" t="s">
        <v>221</v>
      </c>
      <c r="BZ74" s="238" t="s">
        <v>221</v>
      </c>
      <c r="CA74" s="238" t="s">
        <v>221</v>
      </c>
      <c r="CB74" s="238" t="s">
        <v>221</v>
      </c>
      <c r="CC74" s="238" t="s">
        <v>221</v>
      </c>
      <c r="CD74" s="238" t="s">
        <v>221</v>
      </c>
      <c r="CE74" s="191">
        <f t="shared" si="8"/>
        <v>37420938.950000003</v>
      </c>
      <c r="CF74" s="241"/>
    </row>
    <row r="75" spans="1:84" ht="12.65" customHeight="1">
      <c r="A75" s="171" t="s">
        <v>247</v>
      </c>
      <c r="B75" s="175"/>
      <c r="C75" s="191">
        <f t="shared" ref="C75:AV75" si="9">SUM(C73:C74)</f>
        <v>0</v>
      </c>
      <c r="D75" s="191">
        <f t="shared" si="9"/>
        <v>0</v>
      </c>
      <c r="E75" s="191">
        <f t="shared" si="9"/>
        <v>677447</v>
      </c>
      <c r="F75" s="191">
        <f t="shared" si="9"/>
        <v>0</v>
      </c>
      <c r="G75" s="191">
        <f t="shared" si="9"/>
        <v>0</v>
      </c>
      <c r="H75" s="191">
        <f t="shared" si="9"/>
        <v>0</v>
      </c>
      <c r="I75" s="191">
        <f t="shared" si="9"/>
        <v>0</v>
      </c>
      <c r="J75" s="191">
        <f t="shared" si="9"/>
        <v>0</v>
      </c>
      <c r="K75" s="191">
        <f t="shared" si="9"/>
        <v>0</v>
      </c>
      <c r="L75" s="191">
        <f t="shared" si="9"/>
        <v>0</v>
      </c>
      <c r="M75" s="191">
        <f t="shared" si="9"/>
        <v>0</v>
      </c>
      <c r="N75" s="191">
        <f t="shared" si="9"/>
        <v>0</v>
      </c>
      <c r="O75" s="191">
        <f t="shared" si="9"/>
        <v>0</v>
      </c>
      <c r="P75" s="191">
        <f t="shared" si="9"/>
        <v>1807871.4</v>
      </c>
      <c r="Q75" s="191">
        <f t="shared" si="9"/>
        <v>0</v>
      </c>
      <c r="R75" s="191">
        <f t="shared" si="9"/>
        <v>0</v>
      </c>
      <c r="S75" s="191">
        <f t="shared" si="9"/>
        <v>0</v>
      </c>
      <c r="T75" s="191">
        <f t="shared" si="9"/>
        <v>540624</v>
      </c>
      <c r="U75" s="191">
        <f t="shared" si="9"/>
        <v>4487614</v>
      </c>
      <c r="V75" s="191">
        <f t="shared" si="9"/>
        <v>0</v>
      </c>
      <c r="W75" s="191">
        <f t="shared" si="9"/>
        <v>851239.75</v>
      </c>
      <c r="X75" s="191">
        <f t="shared" si="9"/>
        <v>0</v>
      </c>
      <c r="Y75" s="191">
        <f t="shared" si="9"/>
        <v>12150421.850000001</v>
      </c>
      <c r="Z75" s="191">
        <f t="shared" si="9"/>
        <v>0</v>
      </c>
      <c r="AA75" s="191">
        <f t="shared" si="9"/>
        <v>0</v>
      </c>
      <c r="AB75" s="191">
        <f t="shared" si="9"/>
        <v>6463144.6200000001</v>
      </c>
      <c r="AC75" s="191">
        <f t="shared" si="9"/>
        <v>0</v>
      </c>
      <c r="AD75" s="191">
        <f t="shared" si="9"/>
        <v>0</v>
      </c>
      <c r="AE75" s="191">
        <f t="shared" si="9"/>
        <v>537622</v>
      </c>
      <c r="AF75" s="191">
        <f t="shared" si="9"/>
        <v>0</v>
      </c>
      <c r="AG75" s="191">
        <f t="shared" si="9"/>
        <v>6580600</v>
      </c>
      <c r="AH75" s="191">
        <f t="shared" si="9"/>
        <v>0</v>
      </c>
      <c r="AI75" s="191">
        <f t="shared" si="9"/>
        <v>0</v>
      </c>
      <c r="AJ75" s="191">
        <f t="shared" si="9"/>
        <v>4119867.58</v>
      </c>
      <c r="AK75" s="191">
        <f t="shared" si="9"/>
        <v>0</v>
      </c>
      <c r="AL75" s="191">
        <f t="shared" si="9"/>
        <v>0</v>
      </c>
      <c r="AM75" s="191">
        <f t="shared" si="9"/>
        <v>0</v>
      </c>
      <c r="AN75" s="191">
        <f t="shared" si="9"/>
        <v>0</v>
      </c>
      <c r="AO75" s="191">
        <f t="shared" si="9"/>
        <v>0</v>
      </c>
      <c r="AP75" s="191">
        <f t="shared" si="9"/>
        <v>28707</v>
      </c>
      <c r="AQ75" s="191">
        <f t="shared" si="9"/>
        <v>0</v>
      </c>
      <c r="AR75" s="191">
        <f t="shared" si="9"/>
        <v>0</v>
      </c>
      <c r="AS75" s="191">
        <f t="shared" si="9"/>
        <v>0</v>
      </c>
      <c r="AT75" s="191">
        <f t="shared" si="9"/>
        <v>0</v>
      </c>
      <c r="AU75" s="191">
        <f t="shared" si="9"/>
        <v>0</v>
      </c>
      <c r="AV75" s="191">
        <f t="shared" si="9"/>
        <v>0</v>
      </c>
      <c r="AW75" s="238" t="s">
        <v>221</v>
      </c>
      <c r="AX75" s="238" t="s">
        <v>221</v>
      </c>
      <c r="AY75" s="238" t="s">
        <v>221</v>
      </c>
      <c r="AZ75" s="238" t="s">
        <v>221</v>
      </c>
      <c r="BA75" s="238" t="s">
        <v>221</v>
      </c>
      <c r="BB75" s="238" t="s">
        <v>221</v>
      </c>
      <c r="BC75" s="238" t="s">
        <v>221</v>
      </c>
      <c r="BD75" s="238" t="s">
        <v>221</v>
      </c>
      <c r="BE75" s="238" t="s">
        <v>221</v>
      </c>
      <c r="BF75" s="238" t="s">
        <v>221</v>
      </c>
      <c r="BG75" s="238" t="s">
        <v>221</v>
      </c>
      <c r="BH75" s="238" t="s">
        <v>221</v>
      </c>
      <c r="BI75" s="238" t="s">
        <v>221</v>
      </c>
      <c r="BJ75" s="238" t="s">
        <v>221</v>
      </c>
      <c r="BK75" s="238" t="s">
        <v>221</v>
      </c>
      <c r="BL75" s="238" t="s">
        <v>221</v>
      </c>
      <c r="BM75" s="238" t="s">
        <v>221</v>
      </c>
      <c r="BN75" s="238" t="s">
        <v>221</v>
      </c>
      <c r="BO75" s="238" t="s">
        <v>221</v>
      </c>
      <c r="BP75" s="238" t="s">
        <v>221</v>
      </c>
      <c r="BQ75" s="238" t="s">
        <v>221</v>
      </c>
      <c r="BR75" s="238" t="s">
        <v>221</v>
      </c>
      <c r="BS75" s="238" t="s">
        <v>221</v>
      </c>
      <c r="BT75" s="238" t="s">
        <v>221</v>
      </c>
      <c r="BU75" s="238" t="s">
        <v>221</v>
      </c>
      <c r="BV75" s="238" t="s">
        <v>221</v>
      </c>
      <c r="BW75" s="238" t="s">
        <v>221</v>
      </c>
      <c r="BX75" s="238" t="s">
        <v>221</v>
      </c>
      <c r="BY75" s="238" t="s">
        <v>221</v>
      </c>
      <c r="BZ75" s="238" t="s">
        <v>221</v>
      </c>
      <c r="CA75" s="238" t="s">
        <v>221</v>
      </c>
      <c r="CB75" s="238" t="s">
        <v>221</v>
      </c>
      <c r="CC75" s="238" t="s">
        <v>221</v>
      </c>
      <c r="CD75" s="238" t="s">
        <v>221</v>
      </c>
      <c r="CE75" s="191">
        <f t="shared" si="8"/>
        <v>38245159.200000003</v>
      </c>
      <c r="CF75" s="241"/>
    </row>
    <row r="76" spans="1:84" ht="12.65" customHeight="1">
      <c r="A76" s="171" t="s">
        <v>248</v>
      </c>
      <c r="B76" s="175"/>
      <c r="C76" s="184">
        <v>0</v>
      </c>
      <c r="D76" s="184">
        <v>0</v>
      </c>
      <c r="E76" s="184">
        <v>4996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4123</v>
      </c>
      <c r="Q76" s="184">
        <v>0</v>
      </c>
      <c r="R76" s="184">
        <v>0</v>
      </c>
      <c r="S76" s="184">
        <v>0</v>
      </c>
      <c r="T76" s="184">
        <v>335</v>
      </c>
      <c r="U76" s="184">
        <v>559</v>
      </c>
      <c r="V76" s="184">
        <v>0</v>
      </c>
      <c r="W76" s="184">
        <v>0</v>
      </c>
      <c r="X76" s="184">
        <v>0</v>
      </c>
      <c r="Y76" s="184">
        <v>1695</v>
      </c>
      <c r="Z76" s="184">
        <v>0</v>
      </c>
      <c r="AA76" s="184">
        <v>0</v>
      </c>
      <c r="AB76" s="184">
        <v>497</v>
      </c>
      <c r="AC76" s="184">
        <v>0</v>
      </c>
      <c r="AD76" s="184">
        <v>0</v>
      </c>
      <c r="AE76" s="184">
        <v>0</v>
      </c>
      <c r="AF76" s="184">
        <v>0</v>
      </c>
      <c r="AG76" s="184">
        <v>4061</v>
      </c>
      <c r="AH76" s="184">
        <v>0</v>
      </c>
      <c r="AI76" s="184">
        <v>0</v>
      </c>
      <c r="AJ76" s="184">
        <v>3990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0</v>
      </c>
      <c r="BA76" s="184">
        <v>0</v>
      </c>
      <c r="BB76" s="184">
        <v>0</v>
      </c>
      <c r="BC76" s="184">
        <v>0</v>
      </c>
      <c r="BD76" s="184">
        <v>0</v>
      </c>
      <c r="BE76" s="184">
        <v>1958</v>
      </c>
      <c r="BF76" s="184">
        <v>342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9108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4">
        <v>0</v>
      </c>
      <c r="BW76" s="184">
        <v>0</v>
      </c>
      <c r="BX76" s="184">
        <v>0</v>
      </c>
      <c r="BY76" s="184">
        <v>0</v>
      </c>
      <c r="BZ76" s="184">
        <v>0</v>
      </c>
      <c r="CA76" s="184">
        <v>0</v>
      </c>
      <c r="CB76" s="184">
        <v>0</v>
      </c>
      <c r="CC76" s="184">
        <v>0</v>
      </c>
      <c r="CD76" s="238" t="s">
        <v>221</v>
      </c>
      <c r="CE76" s="191">
        <f t="shared" si="8"/>
        <v>31664</v>
      </c>
      <c r="CF76" s="191">
        <f>BE59-CE76</f>
        <v>0</v>
      </c>
    </row>
    <row r="77" spans="1:84" ht="12.65" customHeight="1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38" t="s">
        <v>221</v>
      </c>
      <c r="AY77" s="238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38" t="s">
        <v>221</v>
      </c>
      <c r="BE77" s="238" t="s">
        <v>221</v>
      </c>
      <c r="BF77" s="184">
        <v>0</v>
      </c>
      <c r="BG77" s="238" t="s">
        <v>221</v>
      </c>
      <c r="BH77" s="184">
        <v>0</v>
      </c>
      <c r="BI77" s="184">
        <v>0</v>
      </c>
      <c r="BJ77" s="238" t="s">
        <v>221</v>
      </c>
      <c r="BK77" s="184">
        <v>0</v>
      </c>
      <c r="BL77" s="184">
        <v>0</v>
      </c>
      <c r="BM77" s="184">
        <v>0</v>
      </c>
      <c r="BN77" s="238" t="s">
        <v>221</v>
      </c>
      <c r="BO77" s="238" t="s">
        <v>221</v>
      </c>
      <c r="BP77" s="238" t="s">
        <v>221</v>
      </c>
      <c r="BQ77" s="238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38" t="s">
        <v>221</v>
      </c>
      <c r="CD77" s="238" t="s">
        <v>221</v>
      </c>
      <c r="CE77" s="191">
        <f>SUM(C77:CD77)</f>
        <v>0</v>
      </c>
      <c r="CF77" s="191">
        <f>AY59-CE77</f>
        <v>0</v>
      </c>
    </row>
    <row r="78" spans="1:84" ht="12.65" customHeight="1">
      <c r="A78" s="171" t="s">
        <v>250</v>
      </c>
      <c r="B78" s="175"/>
      <c r="C78" s="184">
        <v>0</v>
      </c>
      <c r="D78" s="184">
        <v>0</v>
      </c>
      <c r="E78" s="184">
        <v>1976.5404659374226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1631.1601963690941</v>
      </c>
      <c r="Q78" s="184">
        <v>0</v>
      </c>
      <c r="R78" s="184">
        <v>0</v>
      </c>
      <c r="S78" s="184">
        <v>0</v>
      </c>
      <c r="T78" s="184">
        <v>132.53423860869427</v>
      </c>
      <c r="U78" s="184">
        <v>221.15414740973165</v>
      </c>
      <c r="V78" s="184">
        <v>0</v>
      </c>
      <c r="W78" s="184">
        <v>0</v>
      </c>
      <c r="X78" s="184">
        <v>0</v>
      </c>
      <c r="Y78" s="184">
        <v>540.3314799479499</v>
      </c>
      <c r="Z78" s="184">
        <v>0</v>
      </c>
      <c r="AA78" s="184">
        <v>0</v>
      </c>
      <c r="AB78" s="184">
        <v>132.43568952238576</v>
      </c>
      <c r="AC78" s="184">
        <v>0</v>
      </c>
      <c r="AD78" s="184">
        <v>0</v>
      </c>
      <c r="AE78" s="184">
        <v>0</v>
      </c>
      <c r="AF78" s="184">
        <v>0</v>
      </c>
      <c r="AG78" s="184">
        <v>1606.631471611664</v>
      </c>
      <c r="AH78" s="184">
        <v>0</v>
      </c>
      <c r="AI78" s="184">
        <v>0</v>
      </c>
      <c r="AJ78" s="184">
        <v>1525.4596701534974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38" t="s">
        <v>221</v>
      </c>
      <c r="AY78" s="238" t="s">
        <v>221</v>
      </c>
      <c r="AZ78" s="238" t="s">
        <v>221</v>
      </c>
      <c r="BA78" s="184">
        <v>0</v>
      </c>
      <c r="BB78" s="184">
        <v>0</v>
      </c>
      <c r="BC78" s="184">
        <v>0</v>
      </c>
      <c r="BD78" s="238" t="s">
        <v>221</v>
      </c>
      <c r="BE78" s="238" t="s">
        <v>221</v>
      </c>
      <c r="BF78" s="238" t="s">
        <v>221</v>
      </c>
      <c r="BG78" s="238" t="s">
        <v>221</v>
      </c>
      <c r="BH78" s="184">
        <v>0</v>
      </c>
      <c r="BI78" s="184">
        <v>0</v>
      </c>
      <c r="BJ78" s="238" t="s">
        <v>221</v>
      </c>
      <c r="BK78" s="184">
        <v>0</v>
      </c>
      <c r="BL78" s="184">
        <v>0</v>
      </c>
      <c r="BM78" s="184">
        <v>0</v>
      </c>
      <c r="BN78" s="238" t="s">
        <v>221</v>
      </c>
      <c r="BO78" s="238" t="s">
        <v>221</v>
      </c>
      <c r="BP78" s="238" t="s">
        <v>221</v>
      </c>
      <c r="BQ78" s="238" t="s">
        <v>221</v>
      </c>
      <c r="BR78" s="238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38" t="s">
        <v>221</v>
      </c>
      <c r="CD78" s="238" t="s">
        <v>221</v>
      </c>
      <c r="CE78" s="191">
        <f t="shared" si="8"/>
        <v>7766.2473595604388</v>
      </c>
      <c r="CF78" s="191"/>
    </row>
    <row r="79" spans="1:84" ht="12.65" customHeight="1">
      <c r="A79" s="171" t="s">
        <v>251</v>
      </c>
      <c r="B79" s="175"/>
      <c r="C79" s="184">
        <v>0</v>
      </c>
      <c r="D79" s="184">
        <v>0</v>
      </c>
      <c r="E79" s="184">
        <v>4119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4113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8061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1219</v>
      </c>
      <c r="AF79" s="184">
        <v>0</v>
      </c>
      <c r="AG79" s="184">
        <v>17898</v>
      </c>
      <c r="AH79" s="184">
        <v>0</v>
      </c>
      <c r="AI79" s="184">
        <v>0</v>
      </c>
      <c r="AJ79" s="184">
        <v>973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38" t="s">
        <v>221</v>
      </c>
      <c r="AY79" s="238" t="s">
        <v>221</v>
      </c>
      <c r="AZ79" s="238" t="s">
        <v>221</v>
      </c>
      <c r="BA79" s="238" t="s">
        <v>221</v>
      </c>
      <c r="BB79" s="184">
        <v>0</v>
      </c>
      <c r="BC79" s="184">
        <v>0</v>
      </c>
      <c r="BD79" s="238" t="s">
        <v>221</v>
      </c>
      <c r="BE79" s="238" t="s">
        <v>221</v>
      </c>
      <c r="BF79" s="238" t="s">
        <v>221</v>
      </c>
      <c r="BG79" s="238" t="s">
        <v>221</v>
      </c>
      <c r="BH79" s="184">
        <v>0</v>
      </c>
      <c r="BI79" s="184">
        <v>0</v>
      </c>
      <c r="BJ79" s="238" t="s">
        <v>221</v>
      </c>
      <c r="BK79" s="184">
        <v>0</v>
      </c>
      <c r="BL79" s="184">
        <v>0</v>
      </c>
      <c r="BM79" s="184">
        <v>0</v>
      </c>
      <c r="BN79" s="238" t="s">
        <v>221</v>
      </c>
      <c r="BO79" s="238" t="s">
        <v>221</v>
      </c>
      <c r="BP79" s="238" t="s">
        <v>221</v>
      </c>
      <c r="BQ79" s="238" t="s">
        <v>221</v>
      </c>
      <c r="BR79" s="238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38" t="s">
        <v>221</v>
      </c>
      <c r="CD79" s="238" t="s">
        <v>221</v>
      </c>
      <c r="CE79" s="191">
        <f t="shared" si="8"/>
        <v>36383</v>
      </c>
      <c r="CF79" s="191">
        <f>BA59</f>
        <v>0</v>
      </c>
    </row>
    <row r="80" spans="1:84" ht="21" customHeight="1">
      <c r="A80" s="171" t="s">
        <v>252</v>
      </c>
      <c r="B80" s="175"/>
      <c r="C80" s="184">
        <v>0</v>
      </c>
      <c r="D80" s="184">
        <v>0</v>
      </c>
      <c r="E80" s="184">
        <v>2.0526264176484563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2.5771797267408076</v>
      </c>
      <c r="Q80" s="184">
        <v>0</v>
      </c>
      <c r="R80" s="184">
        <v>0</v>
      </c>
      <c r="S80" s="184">
        <v>0</v>
      </c>
      <c r="T80" s="184">
        <v>0.88170453242550484</v>
      </c>
      <c r="U80" s="184">
        <v>0</v>
      </c>
      <c r="V80" s="184">
        <v>0</v>
      </c>
      <c r="W80" s="184">
        <v>0</v>
      </c>
      <c r="X80" s="184">
        <v>0</v>
      </c>
      <c r="Y80" s="184">
        <v>0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10.076129617207307</v>
      </c>
      <c r="AH80" s="184">
        <v>0</v>
      </c>
      <c r="AI80" s="184">
        <v>0</v>
      </c>
      <c r="AJ80" s="184">
        <v>6.1454472082100482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</v>
      </c>
      <c r="AW80" s="238" t="s">
        <v>221</v>
      </c>
      <c r="AX80" s="238" t="s">
        <v>221</v>
      </c>
      <c r="AY80" s="238" t="s">
        <v>221</v>
      </c>
      <c r="AZ80" s="238" t="s">
        <v>221</v>
      </c>
      <c r="BA80" s="238" t="s">
        <v>221</v>
      </c>
      <c r="BB80" s="238" t="s">
        <v>221</v>
      </c>
      <c r="BC80" s="238" t="s">
        <v>221</v>
      </c>
      <c r="BD80" s="238" t="s">
        <v>221</v>
      </c>
      <c r="BE80" s="238" t="s">
        <v>221</v>
      </c>
      <c r="BF80" s="238" t="s">
        <v>221</v>
      </c>
      <c r="BG80" s="238" t="s">
        <v>221</v>
      </c>
      <c r="BH80" s="238" t="s">
        <v>221</v>
      </c>
      <c r="BI80" s="238" t="s">
        <v>221</v>
      </c>
      <c r="BJ80" s="238" t="s">
        <v>221</v>
      </c>
      <c r="BK80" s="238" t="s">
        <v>221</v>
      </c>
      <c r="BL80" s="238" t="s">
        <v>221</v>
      </c>
      <c r="BM80" s="238" t="s">
        <v>221</v>
      </c>
      <c r="BN80" s="238" t="s">
        <v>221</v>
      </c>
      <c r="BO80" s="238" t="s">
        <v>221</v>
      </c>
      <c r="BP80" s="238" t="s">
        <v>221</v>
      </c>
      <c r="BQ80" s="238" t="s">
        <v>221</v>
      </c>
      <c r="BR80" s="238" t="s">
        <v>221</v>
      </c>
      <c r="BS80" s="238" t="s">
        <v>221</v>
      </c>
      <c r="BT80" s="238" t="s">
        <v>221</v>
      </c>
      <c r="BU80" s="243"/>
      <c r="BV80" s="243"/>
      <c r="BW80" s="243"/>
      <c r="BX80" s="243"/>
      <c r="BY80" s="243"/>
      <c r="BZ80" s="243"/>
      <c r="CA80" s="243"/>
      <c r="CB80" s="243"/>
      <c r="CC80" s="238" t="s">
        <v>221</v>
      </c>
      <c r="CD80" s="238" t="s">
        <v>221</v>
      </c>
      <c r="CE80" s="244">
        <f t="shared" si="8"/>
        <v>21.733087502232124</v>
      </c>
      <c r="CF80" s="244"/>
    </row>
    <row r="81" spans="1:5" ht="12.65" customHeight="1">
      <c r="A81" s="204" t="s">
        <v>253</v>
      </c>
      <c r="B81" s="204"/>
      <c r="C81" s="204"/>
      <c r="D81" s="204"/>
      <c r="E81" s="204"/>
    </row>
    <row r="82" spans="1:5" ht="12.65" customHeight="1">
      <c r="A82" s="171" t="s">
        <v>254</v>
      </c>
      <c r="B82" s="172"/>
      <c r="C82" s="184" t="s">
        <v>1277</v>
      </c>
      <c r="D82" s="245"/>
      <c r="E82" s="175"/>
    </row>
    <row r="83" spans="1:5" ht="12.65" customHeight="1">
      <c r="A83" s="173" t="s">
        <v>255</v>
      </c>
      <c r="B83" s="172" t="s">
        <v>256</v>
      </c>
      <c r="C83" s="184" t="s">
        <v>1267</v>
      </c>
      <c r="D83" s="245"/>
      <c r="E83" s="175"/>
    </row>
    <row r="84" spans="1:5" ht="12.65" customHeight="1">
      <c r="A84" s="173" t="s">
        <v>257</v>
      </c>
      <c r="B84" s="172" t="s">
        <v>256</v>
      </c>
      <c r="C84" s="184" t="s">
        <v>1268</v>
      </c>
      <c r="D84" s="201"/>
      <c r="E84" s="200"/>
    </row>
    <row r="85" spans="1:5" ht="12.65" customHeight="1">
      <c r="A85" s="173" t="s">
        <v>1249</v>
      </c>
      <c r="B85" s="172"/>
      <c r="C85" s="184" t="s">
        <v>1269</v>
      </c>
      <c r="D85" s="201"/>
      <c r="E85" s="200"/>
    </row>
    <row r="86" spans="1:5" ht="12.65" customHeight="1">
      <c r="A86" s="173" t="s">
        <v>1250</v>
      </c>
      <c r="B86" s="172" t="s">
        <v>256</v>
      </c>
      <c r="C86" s="184" t="s">
        <v>1269</v>
      </c>
      <c r="D86" s="201"/>
      <c r="E86" s="200"/>
    </row>
    <row r="87" spans="1:5" ht="12.65" customHeight="1">
      <c r="A87" s="173" t="s">
        <v>258</v>
      </c>
      <c r="B87" s="172" t="s">
        <v>256</v>
      </c>
      <c r="C87" s="184" t="s">
        <v>1270</v>
      </c>
      <c r="D87" s="201"/>
      <c r="E87" s="200"/>
    </row>
    <row r="88" spans="1:5" ht="12.65" customHeight="1">
      <c r="A88" s="173" t="s">
        <v>259</v>
      </c>
      <c r="B88" s="172" t="s">
        <v>256</v>
      </c>
      <c r="C88" s="184" t="s">
        <v>1271</v>
      </c>
      <c r="D88" s="201"/>
      <c r="E88" s="200"/>
    </row>
    <row r="89" spans="1:5" ht="12.65" customHeight="1">
      <c r="A89" s="173" t="s">
        <v>260</v>
      </c>
      <c r="B89" s="172" t="s">
        <v>256</v>
      </c>
      <c r="C89" s="184" t="s">
        <v>1272</v>
      </c>
      <c r="D89" s="201"/>
      <c r="E89" s="200"/>
    </row>
    <row r="90" spans="1:5" ht="12.65" customHeight="1">
      <c r="A90" s="173" t="s">
        <v>261</v>
      </c>
      <c r="B90" s="172" t="s">
        <v>256</v>
      </c>
      <c r="C90" s="184" t="s">
        <v>1273</v>
      </c>
      <c r="D90" s="201"/>
      <c r="E90" s="200"/>
    </row>
    <row r="91" spans="1:5" ht="12.65" customHeight="1">
      <c r="A91" s="173" t="s">
        <v>262</v>
      </c>
      <c r="B91" s="172" t="s">
        <v>256</v>
      </c>
      <c r="C91" s="184" t="s">
        <v>529</v>
      </c>
      <c r="D91" s="201"/>
      <c r="E91" s="200"/>
    </row>
    <row r="92" spans="1:5" ht="12.65" customHeight="1">
      <c r="A92" s="173" t="s">
        <v>263</v>
      </c>
      <c r="B92" s="172" t="s">
        <v>256</v>
      </c>
      <c r="C92" s="184" t="s">
        <v>1274</v>
      </c>
      <c r="D92" s="245"/>
      <c r="E92" s="175"/>
    </row>
    <row r="93" spans="1:5" ht="12.65" customHeight="1">
      <c r="A93" s="173" t="s">
        <v>264</v>
      </c>
      <c r="B93" s="172" t="s">
        <v>256</v>
      </c>
      <c r="C93" s="184" t="s">
        <v>1275</v>
      </c>
      <c r="D93" s="245"/>
      <c r="E93" s="175"/>
    </row>
    <row r="94" spans="1:5" ht="12.65" customHeight="1">
      <c r="A94" s="173"/>
      <c r="B94" s="173"/>
      <c r="C94" s="187"/>
      <c r="D94" s="175"/>
      <c r="E94" s="175"/>
    </row>
    <row r="95" spans="1:5" ht="12.65" customHeight="1">
      <c r="A95" s="204" t="s">
        <v>265</v>
      </c>
      <c r="B95" s="204"/>
      <c r="C95" s="204"/>
      <c r="D95" s="204"/>
      <c r="E95" s="204"/>
    </row>
    <row r="96" spans="1:5" ht="12.65" customHeight="1">
      <c r="A96" s="246" t="s">
        <v>266</v>
      </c>
      <c r="B96" s="246"/>
      <c r="C96" s="246"/>
      <c r="D96" s="246"/>
      <c r="E96" s="246"/>
    </row>
    <row r="97" spans="1:5" ht="12.65" customHeight="1">
      <c r="A97" s="173" t="s">
        <v>267</v>
      </c>
      <c r="B97" s="172" t="s">
        <v>256</v>
      </c>
      <c r="C97" s="184">
        <v>0</v>
      </c>
      <c r="D97" s="175"/>
      <c r="E97" s="175"/>
    </row>
    <row r="98" spans="1:5" ht="12.65" customHeight="1">
      <c r="A98" s="173" t="s">
        <v>259</v>
      </c>
      <c r="B98" s="172" t="s">
        <v>256</v>
      </c>
      <c r="C98" s="184">
        <v>0</v>
      </c>
      <c r="D98" s="175"/>
      <c r="E98" s="175"/>
    </row>
    <row r="99" spans="1:5" ht="12.65" customHeight="1">
      <c r="A99" s="173" t="s">
        <v>268</v>
      </c>
      <c r="B99" s="172" t="s">
        <v>256</v>
      </c>
      <c r="C99" s="184">
        <v>0</v>
      </c>
      <c r="D99" s="175"/>
      <c r="E99" s="175"/>
    </row>
    <row r="100" spans="1:5" ht="12.65" customHeight="1">
      <c r="A100" s="246" t="s">
        <v>269</v>
      </c>
      <c r="B100" s="246"/>
      <c r="C100" s="246"/>
      <c r="D100" s="246"/>
      <c r="E100" s="246"/>
    </row>
    <row r="101" spans="1:5" ht="12.65" customHeight="1">
      <c r="A101" s="173" t="s">
        <v>270</v>
      </c>
      <c r="B101" s="172" t="s">
        <v>256</v>
      </c>
      <c r="C101" s="184">
        <v>0</v>
      </c>
      <c r="D101" s="175"/>
      <c r="E101" s="175"/>
    </row>
    <row r="102" spans="1:5" ht="12.65" customHeight="1">
      <c r="A102" s="173" t="s">
        <v>132</v>
      </c>
      <c r="B102" s="172" t="s">
        <v>256</v>
      </c>
      <c r="C102" s="184">
        <v>1</v>
      </c>
      <c r="D102" s="175"/>
      <c r="E102" s="175"/>
    </row>
    <row r="103" spans="1:5" ht="12.65" customHeight="1">
      <c r="A103" s="246" t="s">
        <v>271</v>
      </c>
      <c r="B103" s="246"/>
      <c r="C103" s="246"/>
      <c r="D103" s="246"/>
      <c r="E103" s="246"/>
    </row>
    <row r="104" spans="1:5" ht="12.65" customHeight="1">
      <c r="A104" s="173" t="s">
        <v>272</v>
      </c>
      <c r="B104" s="172" t="s">
        <v>256</v>
      </c>
      <c r="C104" s="184">
        <v>0</v>
      </c>
      <c r="D104" s="175"/>
      <c r="E104" s="175"/>
    </row>
    <row r="105" spans="1:5" ht="12.65" customHeight="1">
      <c r="A105" s="173" t="s">
        <v>273</v>
      </c>
      <c r="B105" s="172" t="s">
        <v>256</v>
      </c>
      <c r="C105" s="184">
        <v>0</v>
      </c>
      <c r="D105" s="175"/>
      <c r="E105" s="175"/>
    </row>
    <row r="106" spans="1:5" ht="12.65" customHeight="1">
      <c r="A106" s="173" t="s">
        <v>274</v>
      </c>
      <c r="B106" s="172" t="s">
        <v>256</v>
      </c>
      <c r="C106" s="184">
        <v>0</v>
      </c>
      <c r="D106" s="175"/>
      <c r="E106" s="175"/>
    </row>
    <row r="107" spans="1:5" ht="21.75" customHeight="1">
      <c r="A107" s="173"/>
      <c r="B107" s="172"/>
      <c r="C107" s="186"/>
      <c r="D107" s="175"/>
      <c r="E107" s="175"/>
    </row>
    <row r="108" spans="1:5" ht="13.5" customHeight="1">
      <c r="A108" s="203" t="s">
        <v>275</v>
      </c>
      <c r="B108" s="204"/>
      <c r="C108" s="204"/>
      <c r="D108" s="204"/>
      <c r="E108" s="204"/>
    </row>
    <row r="109" spans="1:5" ht="13.5" customHeight="1">
      <c r="A109" s="173"/>
      <c r="B109" s="172"/>
      <c r="C109" s="186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5">
        <v>74</v>
      </c>
      <c r="D111" s="185">
        <v>193</v>
      </c>
      <c r="E111" s="175"/>
    </row>
    <row r="112" spans="1:5" ht="12.65" customHeight="1">
      <c r="A112" s="173" t="s">
        <v>279</v>
      </c>
      <c r="B112" s="172" t="s">
        <v>256</v>
      </c>
      <c r="C112" s="185">
        <v>0</v>
      </c>
      <c r="D112" s="185">
        <v>0</v>
      </c>
      <c r="E112" s="175"/>
    </row>
    <row r="113" spans="1:5" ht="12.65" customHeight="1">
      <c r="A113" s="173" t="s">
        <v>280</v>
      </c>
      <c r="B113" s="172" t="s">
        <v>256</v>
      </c>
      <c r="C113" s="185">
        <v>0</v>
      </c>
      <c r="D113" s="185">
        <v>0</v>
      </c>
      <c r="E113" s="175"/>
    </row>
    <row r="114" spans="1:5" ht="12.65" customHeight="1">
      <c r="A114" s="173" t="s">
        <v>281</v>
      </c>
      <c r="B114" s="172" t="s">
        <v>256</v>
      </c>
      <c r="C114" s="185">
        <v>0</v>
      </c>
      <c r="D114" s="185">
        <v>0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326">
        <v>0</v>
      </c>
      <c r="D116" s="175"/>
      <c r="E116" s="175"/>
    </row>
    <row r="117" spans="1:5" ht="12.65" customHeight="1">
      <c r="A117" s="173" t="s">
        <v>284</v>
      </c>
      <c r="B117" s="172" t="s">
        <v>256</v>
      </c>
      <c r="C117" s="326">
        <v>0</v>
      </c>
      <c r="D117" s="175"/>
      <c r="E117" s="175"/>
    </row>
    <row r="118" spans="1:5" ht="12.65" customHeight="1">
      <c r="A118" s="173" t="s">
        <v>1237</v>
      </c>
      <c r="B118" s="172" t="s">
        <v>256</v>
      </c>
      <c r="C118" s="326">
        <v>10</v>
      </c>
      <c r="D118" s="175"/>
      <c r="E118" s="175"/>
    </row>
    <row r="119" spans="1:5" ht="12.65" customHeight="1">
      <c r="A119" s="173" t="s">
        <v>285</v>
      </c>
      <c r="B119" s="172" t="s">
        <v>256</v>
      </c>
      <c r="C119" s="326">
        <v>0</v>
      </c>
      <c r="D119" s="175"/>
      <c r="E119" s="175"/>
    </row>
    <row r="120" spans="1:5" ht="12.65" customHeight="1">
      <c r="A120" s="173" t="s">
        <v>286</v>
      </c>
      <c r="B120" s="172" t="s">
        <v>256</v>
      </c>
      <c r="C120" s="326">
        <v>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326">
        <v>0</v>
      </c>
      <c r="D121" s="175"/>
      <c r="E121" s="175"/>
    </row>
    <row r="122" spans="1:5" ht="12.65" customHeight="1">
      <c r="A122" s="173" t="s">
        <v>97</v>
      </c>
      <c r="B122" s="172" t="s">
        <v>256</v>
      </c>
      <c r="C122" s="326">
        <v>0</v>
      </c>
      <c r="D122" s="175"/>
      <c r="E122" s="175"/>
    </row>
    <row r="123" spans="1:5" ht="12.65" customHeight="1">
      <c r="A123" s="173" t="s">
        <v>288</v>
      </c>
      <c r="B123" s="172" t="s">
        <v>256</v>
      </c>
      <c r="C123" s="326">
        <v>0</v>
      </c>
      <c r="D123" s="175"/>
      <c r="E123" s="175"/>
    </row>
    <row r="124" spans="1:5" ht="12.65" customHeight="1">
      <c r="A124" s="173" t="s">
        <v>289</v>
      </c>
      <c r="B124" s="172"/>
      <c r="C124" s="326">
        <v>0</v>
      </c>
      <c r="D124" s="175"/>
      <c r="E124" s="175"/>
    </row>
    <row r="125" spans="1:5" ht="12.65" customHeight="1">
      <c r="A125" s="173" t="s">
        <v>280</v>
      </c>
      <c r="B125" s="172" t="s">
        <v>256</v>
      </c>
      <c r="C125" s="326">
        <v>0</v>
      </c>
      <c r="D125" s="175"/>
      <c r="E125" s="175"/>
    </row>
    <row r="126" spans="1:5" ht="12.65" customHeight="1">
      <c r="A126" s="173" t="s">
        <v>290</v>
      </c>
      <c r="B126" s="172" t="s">
        <v>256</v>
      </c>
      <c r="C126" s="326">
        <v>0</v>
      </c>
      <c r="D126" s="175"/>
      <c r="E126" s="175"/>
    </row>
    <row r="127" spans="1:5" ht="12.65" customHeight="1">
      <c r="A127" s="173" t="s">
        <v>291</v>
      </c>
      <c r="B127" s="175"/>
      <c r="C127" s="187"/>
      <c r="D127" s="175"/>
      <c r="E127" s="175">
        <f>SUM(C116:C126)</f>
        <v>10</v>
      </c>
    </row>
    <row r="128" spans="1:5" ht="12.65" customHeight="1">
      <c r="A128" s="173" t="s">
        <v>292</v>
      </c>
      <c r="B128" s="172" t="s">
        <v>256</v>
      </c>
      <c r="C128" s="326">
        <v>10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326">
        <v>0</v>
      </c>
      <c r="D129" s="175"/>
      <c r="E129" s="175"/>
    </row>
    <row r="130" spans="1:6" ht="12.65" customHeight="1">
      <c r="A130" s="173"/>
      <c r="B130" s="175"/>
      <c r="C130" s="187"/>
      <c r="D130" s="175"/>
      <c r="E130" s="175"/>
    </row>
    <row r="131" spans="1:6" ht="12.65" customHeight="1">
      <c r="A131" s="173" t="s">
        <v>294</v>
      </c>
      <c r="B131" s="172" t="s">
        <v>256</v>
      </c>
      <c r="C131" s="185">
        <v>0</v>
      </c>
      <c r="D131" s="175"/>
      <c r="E131" s="175"/>
    </row>
    <row r="132" spans="1:6" ht="12.65" customHeight="1">
      <c r="A132" s="173"/>
      <c r="B132" s="173"/>
      <c r="C132" s="187"/>
      <c r="D132" s="175"/>
      <c r="E132" s="175"/>
    </row>
    <row r="133" spans="1:6" ht="12.65" customHeight="1">
      <c r="A133" s="173"/>
      <c r="B133" s="173"/>
      <c r="C133" s="187"/>
      <c r="D133" s="175"/>
      <c r="E133" s="175"/>
    </row>
    <row r="134" spans="1:6" ht="12.65" customHeight="1">
      <c r="A134" s="173"/>
      <c r="B134" s="173"/>
      <c r="C134" s="187"/>
      <c r="D134" s="175"/>
      <c r="E134" s="175"/>
    </row>
    <row r="135" spans="1:6" ht="18" customHeight="1">
      <c r="A135" s="173"/>
      <c r="B135" s="173"/>
      <c r="C135" s="187"/>
      <c r="D135" s="175"/>
      <c r="E135" s="175"/>
    </row>
    <row r="136" spans="1:6" ht="12.65" customHeight="1">
      <c r="A136" s="204" t="s">
        <v>1238</v>
      </c>
      <c r="B136" s="203"/>
      <c r="C136" s="203"/>
      <c r="D136" s="203"/>
      <c r="E136" s="203"/>
    </row>
    <row r="137" spans="1:6" ht="12.65" customHeight="1">
      <c r="A137" s="247" t="s">
        <v>295</v>
      </c>
      <c r="B137" s="176" t="s">
        <v>296</v>
      </c>
      <c r="C137" s="188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59</v>
      </c>
      <c r="C138" s="174">
        <v>3</v>
      </c>
      <c r="D138" s="174">
        <v>12</v>
      </c>
      <c r="E138" s="175">
        <f>SUM(B138:D138)</f>
        <v>74</v>
      </c>
    </row>
    <row r="139" spans="1:6" ht="12.65" customHeight="1">
      <c r="A139" s="173" t="s">
        <v>215</v>
      </c>
      <c r="B139" s="174">
        <v>164</v>
      </c>
      <c r="C139" s="174">
        <v>4</v>
      </c>
      <c r="D139" s="174">
        <v>25</v>
      </c>
      <c r="E139" s="175">
        <f>SUM(B139:D139)</f>
        <v>193</v>
      </c>
    </row>
    <row r="140" spans="1:6" ht="12.65" customHeight="1">
      <c r="A140" s="173" t="s">
        <v>298</v>
      </c>
      <c r="B140" s="174">
        <v>9706.5054681803977</v>
      </c>
      <c r="C140" s="174">
        <v>2386.1242578898032</v>
      </c>
      <c r="D140" s="174">
        <v>7110.3702739297987</v>
      </c>
      <c r="E140" s="175">
        <f>SUM(B140:D140)</f>
        <v>19203</v>
      </c>
    </row>
    <row r="141" spans="1:6" ht="12.65" customHeight="1">
      <c r="A141" s="173" t="s">
        <v>245</v>
      </c>
      <c r="B141" s="174">
        <v>598609.30000000005</v>
      </c>
      <c r="C141" s="174">
        <v>34050.15</v>
      </c>
      <c r="D141" s="174">
        <v>191560.8</v>
      </c>
      <c r="E141" s="175">
        <f>SUM(B141:D141)</f>
        <v>824220.25</v>
      </c>
      <c r="F141" s="195"/>
    </row>
    <row r="142" spans="1:6" ht="12.65" customHeight="1">
      <c r="A142" s="173" t="s">
        <v>246</v>
      </c>
      <c r="B142" s="174">
        <v>21081556.300000001</v>
      </c>
      <c r="C142" s="174">
        <v>4954920.7200000007</v>
      </c>
      <c r="D142" s="174">
        <v>11384461.930000002</v>
      </c>
      <c r="E142" s="175">
        <f>SUM(B142:D142)</f>
        <v>37420938.950000003</v>
      </c>
      <c r="F142" s="195"/>
    </row>
    <row r="143" spans="1:6" ht="12.65" customHeight="1">
      <c r="A143" s="247" t="s">
        <v>299</v>
      </c>
      <c r="B143" s="176" t="s">
        <v>296</v>
      </c>
      <c r="C143" s="188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5" customHeight="1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5" customHeight="1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5" customHeight="1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5" customHeight="1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5" customHeight="1">
      <c r="A149" s="247" t="s">
        <v>300</v>
      </c>
      <c r="B149" s="176" t="s">
        <v>296</v>
      </c>
      <c r="C149" s="188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5" customHeight="1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5" customHeight="1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5" customHeight="1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5" customHeight="1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5" customHeight="1">
      <c r="A155" s="177"/>
      <c r="B155" s="177"/>
      <c r="C155" s="189"/>
      <c r="D155" s="178"/>
      <c r="E155" s="175"/>
    </row>
    <row r="156" spans="1:5" ht="12.65" customHeight="1">
      <c r="A156" s="247" t="s">
        <v>301</v>
      </c>
      <c r="B156" s="176" t="s">
        <v>302</v>
      </c>
      <c r="C156" s="188" t="s">
        <v>303</v>
      </c>
      <c r="D156" s="175"/>
      <c r="E156" s="175"/>
    </row>
    <row r="157" spans="1:5" ht="12.65" customHeight="1">
      <c r="A157" s="177" t="s">
        <v>304</v>
      </c>
      <c r="B157" s="174">
        <v>3890013</v>
      </c>
      <c r="C157" s="174">
        <v>2316266</v>
      </c>
      <c r="D157" s="175"/>
      <c r="E157" s="175"/>
    </row>
    <row r="158" spans="1:5" ht="12.65" customHeight="1">
      <c r="A158" s="177"/>
      <c r="B158" s="178"/>
      <c r="C158" s="189"/>
      <c r="D158" s="175"/>
      <c r="E158" s="175"/>
    </row>
    <row r="159" spans="1:5" ht="12.65" customHeight="1">
      <c r="A159" s="177"/>
      <c r="B159" s="177"/>
      <c r="C159" s="189"/>
      <c r="D159" s="178"/>
      <c r="E159" s="175"/>
    </row>
    <row r="160" spans="1:5" ht="12.65" customHeight="1">
      <c r="A160" s="177"/>
      <c r="B160" s="177"/>
      <c r="C160" s="189"/>
      <c r="D160" s="178"/>
      <c r="E160" s="175"/>
    </row>
    <row r="161" spans="1:5" ht="12.65" customHeight="1">
      <c r="A161" s="177"/>
      <c r="B161" s="177"/>
      <c r="C161" s="189"/>
      <c r="D161" s="178"/>
      <c r="E161" s="175"/>
    </row>
    <row r="162" spans="1:5" ht="21.75" customHeight="1">
      <c r="A162" s="177"/>
      <c r="B162" s="177"/>
      <c r="C162" s="189"/>
      <c r="D162" s="178"/>
      <c r="E162" s="175"/>
    </row>
    <row r="163" spans="1:5" ht="11.5" customHeight="1">
      <c r="A163" s="203" t="s">
        <v>305</v>
      </c>
      <c r="B163" s="204"/>
      <c r="C163" s="204"/>
      <c r="D163" s="204"/>
      <c r="E163" s="204"/>
    </row>
    <row r="164" spans="1:5" ht="11.5" customHeight="1">
      <c r="A164" s="246" t="s">
        <v>306</v>
      </c>
      <c r="B164" s="246"/>
      <c r="C164" s="246"/>
      <c r="D164" s="246"/>
      <c r="E164" s="246"/>
    </row>
    <row r="165" spans="1:5" ht="11.5" customHeight="1">
      <c r="A165" s="173" t="s">
        <v>307</v>
      </c>
      <c r="B165" s="172" t="s">
        <v>256</v>
      </c>
      <c r="C165" s="185">
        <v>593421.86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5">
        <v>1841.52</v>
      </c>
      <c r="D166" s="175"/>
      <c r="E166" s="175"/>
    </row>
    <row r="167" spans="1:5" ht="11.5" customHeight="1">
      <c r="A167" s="177" t="s">
        <v>309</v>
      </c>
      <c r="B167" s="172" t="s">
        <v>256</v>
      </c>
      <c r="C167" s="185">
        <v>62735.55</v>
      </c>
      <c r="D167" s="175"/>
      <c r="E167" s="175"/>
    </row>
    <row r="168" spans="1:5" ht="11.5" customHeight="1">
      <c r="A168" s="173" t="s">
        <v>310</v>
      </c>
      <c r="B168" s="172" t="s">
        <v>256</v>
      </c>
      <c r="C168" s="185">
        <v>851100.61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5">
        <v>6676.62</v>
      </c>
      <c r="D169" s="175"/>
      <c r="E169" s="175"/>
    </row>
    <row r="170" spans="1:5" ht="11.5" customHeight="1">
      <c r="A170" s="173" t="s">
        <v>312</v>
      </c>
      <c r="B170" s="172" t="s">
        <v>256</v>
      </c>
      <c r="C170" s="185">
        <v>518864.06</v>
      </c>
      <c r="D170" s="175"/>
      <c r="E170" s="175"/>
    </row>
    <row r="171" spans="1:5" ht="11.5" customHeight="1">
      <c r="A171" s="173" t="s">
        <v>313</v>
      </c>
      <c r="B171" s="172" t="s">
        <v>256</v>
      </c>
      <c r="C171" s="185">
        <v>64368.58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5">
        <v>2888.18</v>
      </c>
      <c r="D172" s="175"/>
      <c r="E172" s="175"/>
    </row>
    <row r="173" spans="1:5" ht="11.5" customHeight="1">
      <c r="A173" s="173" t="s">
        <v>203</v>
      </c>
      <c r="B173" s="175"/>
      <c r="C173" s="187"/>
      <c r="D173" s="175">
        <f>SUM(C165:C172)</f>
        <v>2101896.9800000004</v>
      </c>
      <c r="E173" s="175"/>
    </row>
    <row r="174" spans="1:5" ht="11.5" customHeight="1">
      <c r="A174" s="246" t="s">
        <v>314</v>
      </c>
      <c r="B174" s="246"/>
      <c r="C174" s="246"/>
      <c r="D174" s="246"/>
      <c r="E174" s="246"/>
    </row>
    <row r="175" spans="1:5" ht="11.5" customHeight="1">
      <c r="A175" s="173" t="s">
        <v>315</v>
      </c>
      <c r="B175" s="172" t="s">
        <v>256</v>
      </c>
      <c r="C175" s="185">
        <v>-3.7742999999999997E-11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5">
        <v>110964.54</v>
      </c>
      <c r="D176" s="175"/>
      <c r="E176" s="175"/>
    </row>
    <row r="177" spans="1:5" ht="11.5" customHeight="1">
      <c r="A177" s="173" t="s">
        <v>203</v>
      </c>
      <c r="B177" s="175"/>
      <c r="C177" s="187"/>
      <c r="D177" s="175">
        <f>SUM(C175:C176)</f>
        <v>110964.53999999995</v>
      </c>
      <c r="E177" s="175"/>
    </row>
    <row r="178" spans="1:5" ht="11.5" customHeight="1">
      <c r="A178" s="246" t="s">
        <v>317</v>
      </c>
      <c r="B178" s="246"/>
      <c r="C178" s="246"/>
      <c r="D178" s="246"/>
      <c r="E178" s="246"/>
    </row>
    <row r="179" spans="1:5" ht="11.5" customHeight="1">
      <c r="A179" s="173" t="s">
        <v>318</v>
      </c>
      <c r="B179" s="172" t="s">
        <v>256</v>
      </c>
      <c r="C179" s="185">
        <v>81586.080000000002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5">
        <v>52468.68</v>
      </c>
      <c r="D180" s="175"/>
      <c r="E180" s="175"/>
    </row>
    <row r="181" spans="1:5" ht="11.5" customHeight="1">
      <c r="A181" s="173" t="s">
        <v>203</v>
      </c>
      <c r="B181" s="175"/>
      <c r="C181" s="187"/>
      <c r="D181" s="175">
        <f>SUM(C179:C180)</f>
        <v>134054.76</v>
      </c>
      <c r="E181" s="175"/>
    </row>
    <row r="182" spans="1:5" ht="11.5" customHeight="1">
      <c r="A182" s="246" t="s">
        <v>320</v>
      </c>
      <c r="B182" s="246"/>
      <c r="C182" s="246"/>
      <c r="D182" s="246"/>
      <c r="E182" s="246"/>
    </row>
    <row r="183" spans="1:5" ht="11.5" customHeight="1">
      <c r="A183" s="173" t="s">
        <v>321</v>
      </c>
      <c r="B183" s="172" t="s">
        <v>256</v>
      </c>
      <c r="C183" s="185">
        <v>46248.34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5">
        <v>137621.69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5">
        <v>0</v>
      </c>
      <c r="D185" s="175"/>
      <c r="E185" s="175"/>
    </row>
    <row r="186" spans="1:5" ht="11.5" customHeight="1">
      <c r="A186" s="173" t="s">
        <v>203</v>
      </c>
      <c r="B186" s="175"/>
      <c r="C186" s="187"/>
      <c r="D186" s="175">
        <f>SUM(C183:C185)</f>
        <v>183870.03</v>
      </c>
      <c r="E186" s="175"/>
    </row>
    <row r="187" spans="1:5" ht="11.5" customHeight="1">
      <c r="A187" s="246" t="s">
        <v>323</v>
      </c>
      <c r="B187" s="246"/>
      <c r="C187" s="246"/>
      <c r="D187" s="246"/>
      <c r="E187" s="246"/>
    </row>
    <row r="188" spans="1:5" ht="11.5" customHeight="1">
      <c r="A188" s="173" t="s">
        <v>324</v>
      </c>
      <c r="B188" s="172" t="s">
        <v>256</v>
      </c>
      <c r="C188" s="185">
        <v>0</v>
      </c>
      <c r="D188" s="175"/>
      <c r="E188" s="175"/>
    </row>
    <row r="189" spans="1:5" ht="11.5" customHeight="1">
      <c r="A189" s="173" t="s">
        <v>325</v>
      </c>
      <c r="B189" s="172" t="s">
        <v>256</v>
      </c>
      <c r="C189" s="185">
        <v>0</v>
      </c>
      <c r="D189" s="175"/>
      <c r="E189" s="175"/>
    </row>
    <row r="190" spans="1:5" ht="11.5" customHeight="1">
      <c r="A190" s="173" t="s">
        <v>203</v>
      </c>
      <c r="B190" s="175"/>
      <c r="C190" s="187"/>
      <c r="D190" s="175">
        <f>SUM(C188:C189)</f>
        <v>0</v>
      </c>
      <c r="E190" s="175"/>
    </row>
    <row r="191" spans="1:5" ht="18" customHeight="1">
      <c r="A191" s="173"/>
      <c r="B191" s="175"/>
      <c r="C191" s="187"/>
      <c r="D191" s="175"/>
      <c r="E191" s="175"/>
    </row>
    <row r="192" spans="1:5" ht="12.65" customHeight="1">
      <c r="A192" s="204" t="s">
        <v>326</v>
      </c>
      <c r="B192" s="204"/>
      <c r="C192" s="204"/>
      <c r="D192" s="204"/>
      <c r="E192" s="204"/>
    </row>
    <row r="193" spans="1:8" ht="12.65" customHeight="1">
      <c r="A193" s="203" t="s">
        <v>327</v>
      </c>
      <c r="B193" s="204"/>
      <c r="C193" s="204"/>
      <c r="D193" s="204"/>
      <c r="E193" s="204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0</v>
      </c>
      <c r="C195" s="174">
        <v>0</v>
      </c>
      <c r="D195" s="174">
        <v>0</v>
      </c>
      <c r="E195" s="175">
        <f t="shared" ref="E195:E203" si="10">SUM(B195:C195)-D195</f>
        <v>0</v>
      </c>
    </row>
    <row r="196" spans="1:8" ht="12.65" customHeight="1">
      <c r="A196" s="173" t="s">
        <v>333</v>
      </c>
      <c r="B196" s="174">
        <v>1615035.4200000002</v>
      </c>
      <c r="C196" s="174">
        <v>0</v>
      </c>
      <c r="D196" s="174">
        <v>0</v>
      </c>
      <c r="E196" s="175">
        <f t="shared" si="10"/>
        <v>1615035.4200000002</v>
      </c>
    </row>
    <row r="197" spans="1:8" ht="12.65" customHeight="1">
      <c r="A197" s="173" t="s">
        <v>334</v>
      </c>
      <c r="B197" s="174">
        <v>11330143.069999997</v>
      </c>
      <c r="C197" s="174">
        <v>0</v>
      </c>
      <c r="D197" s="174">
        <v>0</v>
      </c>
      <c r="E197" s="175">
        <f t="shared" si="10"/>
        <v>11330143.069999997</v>
      </c>
    </row>
    <row r="198" spans="1:8" ht="12.65" customHeight="1">
      <c r="A198" s="173" t="s">
        <v>335</v>
      </c>
      <c r="B198" s="174">
        <v>0</v>
      </c>
      <c r="C198" s="174">
        <v>0</v>
      </c>
      <c r="D198" s="174">
        <v>0</v>
      </c>
      <c r="E198" s="175">
        <f t="shared" si="10"/>
        <v>0</v>
      </c>
    </row>
    <row r="199" spans="1:8" ht="12.65" customHeight="1">
      <c r="A199" s="173" t="s">
        <v>336</v>
      </c>
      <c r="B199" s="174">
        <v>10874224.140000006</v>
      </c>
      <c r="C199" s="174">
        <v>262736.89</v>
      </c>
      <c r="D199" s="174">
        <v>0</v>
      </c>
      <c r="E199" s="175">
        <f t="shared" si="10"/>
        <v>11136961.030000007</v>
      </c>
    </row>
    <row r="200" spans="1:8" ht="12.65" customHeight="1">
      <c r="A200" s="173" t="s">
        <v>337</v>
      </c>
      <c r="B200" s="174">
        <v>5546868.9200000027</v>
      </c>
      <c r="C200" s="174">
        <v>797219.03</v>
      </c>
      <c r="D200" s="174">
        <v>0</v>
      </c>
      <c r="E200" s="175">
        <f t="shared" si="10"/>
        <v>6344087.950000003</v>
      </c>
    </row>
    <row r="201" spans="1:8" ht="12.65" customHeight="1">
      <c r="A201" s="173" t="s">
        <v>338</v>
      </c>
      <c r="B201" s="174">
        <v>0</v>
      </c>
      <c r="C201" s="174">
        <v>0</v>
      </c>
      <c r="D201" s="174">
        <v>0</v>
      </c>
      <c r="E201" s="175">
        <f t="shared" si="10"/>
        <v>0</v>
      </c>
    </row>
    <row r="202" spans="1:8" ht="12.65" customHeight="1">
      <c r="A202" s="173" t="s">
        <v>339</v>
      </c>
      <c r="B202" s="174">
        <v>0</v>
      </c>
      <c r="C202" s="174">
        <v>0</v>
      </c>
      <c r="D202" s="174">
        <v>0</v>
      </c>
      <c r="E202" s="175">
        <f t="shared" si="10"/>
        <v>0</v>
      </c>
    </row>
    <row r="203" spans="1:8" ht="12.65" customHeight="1">
      <c r="A203" s="173" t="s">
        <v>340</v>
      </c>
      <c r="B203" s="174">
        <v>6189.18</v>
      </c>
      <c r="C203" s="174">
        <v>7422.58</v>
      </c>
      <c r="D203" s="174">
        <v>0</v>
      </c>
      <c r="E203" s="175">
        <f t="shared" si="10"/>
        <v>13611.76</v>
      </c>
    </row>
    <row r="204" spans="1:8" ht="12.65" customHeight="1">
      <c r="A204" s="173" t="s">
        <v>203</v>
      </c>
      <c r="B204" s="175">
        <f>SUM(B195:B203)</f>
        <v>29372460.730000004</v>
      </c>
      <c r="C204" s="187">
        <f>SUM(C195:C203)</f>
        <v>1067378.5</v>
      </c>
      <c r="D204" s="175">
        <f>SUM(D195:D203)</f>
        <v>0</v>
      </c>
      <c r="E204" s="175">
        <f>SUM(E195:E203)</f>
        <v>30439839.230000008</v>
      </c>
    </row>
    <row r="205" spans="1:8" ht="12.65" customHeight="1">
      <c r="A205" s="173"/>
      <c r="B205" s="173"/>
      <c r="C205" s="187"/>
      <c r="D205" s="175"/>
      <c r="E205" s="175"/>
    </row>
    <row r="206" spans="1:8" ht="12.65" customHeight="1">
      <c r="A206" s="203" t="s">
        <v>341</v>
      </c>
      <c r="B206" s="203"/>
      <c r="C206" s="203"/>
      <c r="D206" s="203"/>
      <c r="E206" s="203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8"/>
    </row>
    <row r="208" spans="1:8" ht="12.65" customHeight="1">
      <c r="A208" s="173" t="s">
        <v>332</v>
      </c>
      <c r="B208" s="178"/>
      <c r="C208" s="189"/>
      <c r="D208" s="178"/>
      <c r="E208" s="175"/>
      <c r="H208" s="248"/>
    </row>
    <row r="209" spans="1:8" ht="12.65" customHeight="1">
      <c r="A209" s="173" t="s">
        <v>333</v>
      </c>
      <c r="B209" s="174">
        <v>1042699.2800000001</v>
      </c>
      <c r="C209" s="174">
        <v>67611</v>
      </c>
      <c r="D209" s="174">
        <v>0</v>
      </c>
      <c r="E209" s="175">
        <f t="shared" ref="E209:E216" si="11">SUM(B209:C209)-D209</f>
        <v>1110310.2800000003</v>
      </c>
      <c r="H209" s="248"/>
    </row>
    <row r="210" spans="1:8" ht="12.65" customHeight="1">
      <c r="A210" s="173" t="s">
        <v>334</v>
      </c>
      <c r="B210" s="174">
        <v>2320820.2799999998</v>
      </c>
      <c r="C210" s="174">
        <v>289856</v>
      </c>
      <c r="D210" s="174">
        <v>0</v>
      </c>
      <c r="E210" s="175">
        <f t="shared" si="11"/>
        <v>2610676.2799999998</v>
      </c>
      <c r="H210" s="248"/>
    </row>
    <row r="211" spans="1:8" ht="12.65" customHeight="1">
      <c r="A211" s="173" t="s">
        <v>335</v>
      </c>
      <c r="B211" s="174">
        <v>0</v>
      </c>
      <c r="C211" s="174">
        <v>0</v>
      </c>
      <c r="D211" s="174">
        <v>0</v>
      </c>
      <c r="E211" s="175">
        <f t="shared" si="11"/>
        <v>0</v>
      </c>
      <c r="H211" s="248"/>
    </row>
    <row r="212" spans="1:8" ht="12.65" customHeight="1">
      <c r="A212" s="173" t="s">
        <v>336</v>
      </c>
      <c r="B212" s="174">
        <v>2811735.4899999993</v>
      </c>
      <c r="C212" s="174">
        <v>419548</v>
      </c>
      <c r="D212" s="174">
        <v>0</v>
      </c>
      <c r="E212" s="175">
        <f t="shared" si="11"/>
        <v>3231283.4899999993</v>
      </c>
      <c r="H212" s="248"/>
    </row>
    <row r="213" spans="1:8" ht="12.65" customHeight="1">
      <c r="A213" s="173" t="s">
        <v>337</v>
      </c>
      <c r="B213" s="174">
        <v>4528727.1899999995</v>
      </c>
      <c r="C213" s="174">
        <v>451996</v>
      </c>
      <c r="D213" s="174">
        <v>0</v>
      </c>
      <c r="E213" s="175">
        <f t="shared" si="11"/>
        <v>4980723.1899999995</v>
      </c>
      <c r="H213" s="248"/>
    </row>
    <row r="214" spans="1:8" ht="12.65" customHeight="1">
      <c r="A214" s="173" t="s">
        <v>338</v>
      </c>
      <c r="B214" s="174">
        <v>0</v>
      </c>
      <c r="C214" s="174">
        <v>0</v>
      </c>
      <c r="D214" s="174">
        <v>0</v>
      </c>
      <c r="E214" s="175">
        <f t="shared" si="11"/>
        <v>0</v>
      </c>
      <c r="H214" s="248"/>
    </row>
    <row r="215" spans="1:8" ht="12.65" customHeight="1">
      <c r="A215" s="173" t="s">
        <v>339</v>
      </c>
      <c r="B215" s="174">
        <v>0</v>
      </c>
      <c r="C215" s="174">
        <v>0</v>
      </c>
      <c r="D215" s="174">
        <v>0</v>
      </c>
      <c r="E215" s="175">
        <f t="shared" si="11"/>
        <v>0</v>
      </c>
      <c r="H215" s="248"/>
    </row>
    <row r="216" spans="1:8" ht="12.65" customHeight="1">
      <c r="A216" s="173" t="s">
        <v>340</v>
      </c>
      <c r="B216" s="174">
        <v>0</v>
      </c>
      <c r="C216" s="174">
        <v>0</v>
      </c>
      <c r="D216" s="174">
        <v>0</v>
      </c>
      <c r="E216" s="175">
        <f t="shared" si="11"/>
        <v>0</v>
      </c>
      <c r="H216" s="248"/>
    </row>
    <row r="217" spans="1:8" ht="12.65" customHeight="1">
      <c r="A217" s="173" t="s">
        <v>203</v>
      </c>
      <c r="B217" s="175">
        <f>SUM(B208:B216)</f>
        <v>10703982.239999998</v>
      </c>
      <c r="C217" s="187">
        <f>SUM(C208:C216)</f>
        <v>1229011</v>
      </c>
      <c r="D217" s="175">
        <f>SUM(D208:D216)</f>
        <v>0</v>
      </c>
      <c r="E217" s="175">
        <f>SUM(E208:E216)</f>
        <v>11932993.239999998</v>
      </c>
    </row>
    <row r="218" spans="1:8" ht="21.75" customHeight="1">
      <c r="A218" s="173"/>
      <c r="B218" s="175"/>
      <c r="C218" s="187"/>
      <c r="D218" s="175"/>
      <c r="E218" s="175"/>
    </row>
    <row r="219" spans="1:8" ht="12.65" customHeight="1">
      <c r="A219" s="204" t="s">
        <v>342</v>
      </c>
      <c r="B219" s="204"/>
      <c r="C219" s="204"/>
      <c r="D219" s="204"/>
      <c r="E219" s="204"/>
    </row>
    <row r="220" spans="1:8" ht="12.65" customHeight="1">
      <c r="A220" s="204"/>
      <c r="B220" s="327" t="s">
        <v>1253</v>
      </c>
      <c r="C220" s="327"/>
      <c r="D220" s="204"/>
      <c r="E220" s="204"/>
    </row>
    <row r="221" spans="1:8" ht="12.65" customHeight="1">
      <c r="A221" s="259" t="s">
        <v>1253</v>
      </c>
      <c r="B221" s="204"/>
      <c r="C221" s="185">
        <v>-90679.360000000001</v>
      </c>
      <c r="D221" s="172">
        <f>C221</f>
        <v>-90679.360000000001</v>
      </c>
      <c r="E221" s="204"/>
    </row>
    <row r="222" spans="1:8" ht="12.65" customHeight="1">
      <c r="A222" s="246" t="s">
        <v>343</v>
      </c>
      <c r="B222" s="246"/>
      <c r="C222" s="246"/>
      <c r="D222" s="246"/>
      <c r="E222" s="246"/>
    </row>
    <row r="223" spans="1:8" ht="12.65" customHeight="1">
      <c r="A223" s="173" t="s">
        <v>344</v>
      </c>
      <c r="B223" s="172" t="s">
        <v>256</v>
      </c>
      <c r="C223" s="185">
        <v>8935156.5099999998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5">
        <v>4127680.5100000007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5">
        <v>110434.96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5">
        <v>194539.4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5">
        <v>805637.13000000012</v>
      </c>
      <c r="D227" s="175"/>
      <c r="E227" s="175"/>
    </row>
    <row r="228" spans="1:5" ht="12.65" customHeight="1">
      <c r="A228" s="173" t="s">
        <v>349</v>
      </c>
      <c r="B228" s="172" t="s">
        <v>256</v>
      </c>
      <c r="C228" s="185">
        <v>63913.310000000012</v>
      </c>
      <c r="D228" s="175"/>
      <c r="E228" s="175"/>
    </row>
    <row r="229" spans="1:5" ht="12.65" customHeight="1">
      <c r="A229" s="173" t="s">
        <v>350</v>
      </c>
      <c r="B229" s="175"/>
      <c r="C229" s="187"/>
      <c r="D229" s="175">
        <f>SUM(C223:C228)</f>
        <v>14237361.820000002</v>
      </c>
      <c r="E229" s="175"/>
    </row>
    <row r="230" spans="1:5" ht="12.65" customHeight="1">
      <c r="A230" s="246" t="s">
        <v>351</v>
      </c>
      <c r="B230" s="246"/>
      <c r="C230" s="246"/>
      <c r="D230" s="246"/>
      <c r="E230" s="246"/>
    </row>
    <row r="231" spans="1:5" ht="12.65" customHeight="1">
      <c r="A231" s="171" t="s">
        <v>352</v>
      </c>
      <c r="B231" s="172" t="s">
        <v>256</v>
      </c>
      <c r="C231" s="185">
        <v>2064</v>
      </c>
      <c r="D231" s="175"/>
      <c r="E231" s="175"/>
    </row>
    <row r="232" spans="1:5" ht="12.65" customHeight="1">
      <c r="A232" s="171"/>
      <c r="B232" s="172"/>
      <c r="C232" s="187"/>
      <c r="D232" s="175"/>
      <c r="E232" s="175"/>
    </row>
    <row r="233" spans="1:5" ht="12.65" customHeight="1">
      <c r="A233" s="171" t="s">
        <v>353</v>
      </c>
      <c r="B233" s="172" t="s">
        <v>256</v>
      </c>
      <c r="C233" s="185">
        <v>-5672.0200000000077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5">
        <v>961293.43</v>
      </c>
      <c r="D234" s="175"/>
      <c r="E234" s="175"/>
    </row>
    <row r="235" spans="1:5" ht="12.65" customHeight="1">
      <c r="A235" s="173"/>
      <c r="B235" s="175"/>
      <c r="C235" s="187"/>
      <c r="D235" s="175"/>
      <c r="E235" s="175"/>
    </row>
    <row r="236" spans="1:5" ht="12.65" customHeight="1">
      <c r="A236" s="171" t="s">
        <v>355</v>
      </c>
      <c r="B236" s="175"/>
      <c r="C236" s="187"/>
      <c r="D236" s="175">
        <f>SUM(C233:C235)</f>
        <v>955621.41</v>
      </c>
      <c r="E236" s="175"/>
    </row>
    <row r="237" spans="1:5" ht="12.65" customHeight="1">
      <c r="A237" s="246" t="s">
        <v>356</v>
      </c>
      <c r="B237" s="246"/>
      <c r="C237" s="246"/>
      <c r="D237" s="246"/>
      <c r="E237" s="246"/>
    </row>
    <row r="238" spans="1:5" ht="12.65" customHeight="1">
      <c r="A238" s="173" t="s">
        <v>357</v>
      </c>
      <c r="B238" s="172" t="s">
        <v>256</v>
      </c>
      <c r="C238" s="185">
        <v>15683.129999999997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5">
        <v>0</v>
      </c>
      <c r="D239" s="175"/>
      <c r="E239" s="175"/>
    </row>
    <row r="240" spans="1:5" ht="12.65" customHeight="1">
      <c r="A240" s="173" t="s">
        <v>358</v>
      </c>
      <c r="B240" s="175"/>
      <c r="C240" s="187"/>
      <c r="D240" s="175">
        <f>SUM(C238:C239)</f>
        <v>15683.129999999997</v>
      </c>
      <c r="E240" s="175"/>
    </row>
    <row r="241" spans="1:5" ht="12.65" customHeight="1">
      <c r="A241" s="173"/>
      <c r="B241" s="175"/>
      <c r="C241" s="187"/>
      <c r="D241" s="175"/>
      <c r="E241" s="175"/>
    </row>
    <row r="242" spans="1:5" ht="12.65" customHeight="1">
      <c r="A242" s="173" t="s">
        <v>359</v>
      </c>
      <c r="B242" s="175"/>
      <c r="C242" s="187"/>
      <c r="D242" s="175">
        <f>D221+D229+D236+D240</f>
        <v>15117987.000000004</v>
      </c>
      <c r="E242" s="175"/>
    </row>
    <row r="243" spans="1:5" ht="12.65" customHeight="1">
      <c r="A243" s="173"/>
      <c r="B243" s="173"/>
      <c r="C243" s="187"/>
      <c r="D243" s="175"/>
      <c r="E243" s="175"/>
    </row>
    <row r="244" spans="1:5" ht="12.65" customHeight="1">
      <c r="A244" s="173"/>
      <c r="B244" s="173"/>
      <c r="C244" s="187"/>
      <c r="D244" s="175"/>
      <c r="E244" s="175"/>
    </row>
    <row r="245" spans="1:5" ht="12.65" customHeight="1">
      <c r="A245" s="173"/>
      <c r="B245" s="173"/>
      <c r="C245" s="187"/>
      <c r="D245" s="175"/>
      <c r="E245" s="175"/>
    </row>
    <row r="246" spans="1:5" ht="12.65" customHeight="1">
      <c r="A246" s="173"/>
      <c r="B246" s="173"/>
      <c r="C246" s="187"/>
      <c r="D246" s="175"/>
      <c r="E246" s="175"/>
    </row>
    <row r="247" spans="1:5" ht="21.75" customHeight="1">
      <c r="A247" s="173"/>
      <c r="B247" s="173"/>
      <c r="C247" s="187"/>
      <c r="D247" s="175"/>
      <c r="E247" s="175"/>
    </row>
    <row r="248" spans="1:5" ht="12.65" customHeight="1">
      <c r="A248" s="204" t="s">
        <v>360</v>
      </c>
      <c r="B248" s="204"/>
      <c r="C248" s="204"/>
      <c r="D248" s="204"/>
      <c r="E248" s="204"/>
    </row>
    <row r="249" spans="1:5" ht="11.25" customHeight="1">
      <c r="A249" s="246" t="s">
        <v>361</v>
      </c>
      <c r="B249" s="246"/>
      <c r="C249" s="246"/>
      <c r="D249" s="246"/>
      <c r="E249" s="246"/>
    </row>
    <row r="250" spans="1:5" ht="12.65" customHeight="1">
      <c r="A250" s="173" t="s">
        <v>362</v>
      </c>
      <c r="B250" s="172" t="s">
        <v>256</v>
      </c>
      <c r="C250" s="185">
        <v>0</v>
      </c>
      <c r="D250" s="175"/>
      <c r="E250" s="175"/>
    </row>
    <row r="251" spans="1:5" ht="12.65" customHeight="1">
      <c r="A251" s="173" t="s">
        <v>363</v>
      </c>
      <c r="B251" s="172" t="s">
        <v>256</v>
      </c>
      <c r="C251" s="185">
        <v>0</v>
      </c>
      <c r="D251" s="175"/>
      <c r="E251" s="175"/>
    </row>
    <row r="252" spans="1:5" ht="12.65" customHeight="1">
      <c r="A252" s="173" t="s">
        <v>364</v>
      </c>
      <c r="B252" s="172" t="s">
        <v>256</v>
      </c>
      <c r="C252" s="185">
        <v>4304281.91</v>
      </c>
      <c r="D252" s="175"/>
      <c r="E252" s="175"/>
    </row>
    <row r="253" spans="1:5" ht="12.65" customHeight="1">
      <c r="A253" s="173" t="s">
        <v>365</v>
      </c>
      <c r="B253" s="172" t="s">
        <v>256</v>
      </c>
      <c r="C253" s="185">
        <v>1477965.85</v>
      </c>
      <c r="D253" s="175"/>
      <c r="E253" s="175"/>
    </row>
    <row r="254" spans="1:5" ht="12.65" customHeight="1">
      <c r="A254" s="173" t="s">
        <v>1239</v>
      </c>
      <c r="B254" s="172" t="s">
        <v>256</v>
      </c>
      <c r="C254" s="185">
        <v>23652.140000000072</v>
      </c>
      <c r="D254" s="175"/>
      <c r="E254" s="175"/>
    </row>
    <row r="255" spans="1:5" ht="12.65" customHeight="1">
      <c r="A255" s="173" t="s">
        <v>366</v>
      </c>
      <c r="B255" s="172" t="s">
        <v>256</v>
      </c>
      <c r="C255" s="185">
        <v>0</v>
      </c>
      <c r="D255" s="175"/>
      <c r="E255" s="175"/>
    </row>
    <row r="256" spans="1:5" ht="12.65" customHeight="1">
      <c r="A256" s="173" t="s">
        <v>367</v>
      </c>
      <c r="B256" s="172" t="s">
        <v>256</v>
      </c>
      <c r="C256" s="185">
        <v>0</v>
      </c>
      <c r="D256" s="175"/>
      <c r="E256" s="175"/>
    </row>
    <row r="257" spans="1:5" ht="12.65" customHeight="1">
      <c r="A257" s="173" t="s">
        <v>368</v>
      </c>
      <c r="B257" s="172" t="s">
        <v>256</v>
      </c>
      <c r="C257" s="185">
        <v>0</v>
      </c>
      <c r="D257" s="175"/>
      <c r="E257" s="175"/>
    </row>
    <row r="258" spans="1:5" ht="12.65" customHeight="1">
      <c r="A258" s="173" t="s">
        <v>369</v>
      </c>
      <c r="B258" s="172" t="s">
        <v>256</v>
      </c>
      <c r="C258" s="185">
        <v>0</v>
      </c>
      <c r="D258" s="175"/>
      <c r="E258" s="175"/>
    </row>
    <row r="259" spans="1:5" ht="12.65" customHeight="1">
      <c r="A259" s="173" t="s">
        <v>370</v>
      </c>
      <c r="B259" s="172" t="s">
        <v>256</v>
      </c>
      <c r="C259" s="185">
        <v>0</v>
      </c>
      <c r="D259" s="175"/>
      <c r="E259" s="175"/>
    </row>
    <row r="260" spans="1:5" ht="12.65" customHeight="1">
      <c r="A260" s="173" t="s">
        <v>371</v>
      </c>
      <c r="B260" s="175"/>
      <c r="C260" s="187"/>
      <c r="D260" s="175">
        <f>SUM(C250:C252)-C253+SUM(C254:C259)</f>
        <v>2849968.2</v>
      </c>
      <c r="E260" s="175"/>
    </row>
    <row r="261" spans="1:5" ht="11.25" customHeight="1">
      <c r="A261" s="246" t="s">
        <v>372</v>
      </c>
      <c r="B261" s="246"/>
      <c r="C261" s="246"/>
      <c r="D261" s="246"/>
      <c r="E261" s="246"/>
    </row>
    <row r="262" spans="1:5" ht="12.65" customHeight="1">
      <c r="A262" s="173" t="s">
        <v>362</v>
      </c>
      <c r="B262" s="172" t="s">
        <v>256</v>
      </c>
      <c r="C262" s="185">
        <v>0</v>
      </c>
      <c r="D262" s="175"/>
      <c r="E262" s="175"/>
    </row>
    <row r="263" spans="1:5" ht="12.65" customHeight="1">
      <c r="A263" s="173" t="s">
        <v>363</v>
      </c>
      <c r="B263" s="172" t="s">
        <v>256</v>
      </c>
      <c r="C263" s="185">
        <v>0</v>
      </c>
      <c r="D263" s="175"/>
      <c r="E263" s="175"/>
    </row>
    <row r="264" spans="1:5" ht="12.65" customHeight="1">
      <c r="A264" s="173" t="s">
        <v>373</v>
      </c>
      <c r="B264" s="172" t="s">
        <v>256</v>
      </c>
      <c r="C264" s="185">
        <v>0</v>
      </c>
      <c r="D264" s="175"/>
      <c r="E264" s="175"/>
    </row>
    <row r="265" spans="1:5" ht="12.65" customHeight="1">
      <c r="A265" s="173" t="s">
        <v>374</v>
      </c>
      <c r="B265" s="175"/>
      <c r="C265" s="187"/>
      <c r="D265" s="175">
        <f>SUM(C262:C264)</f>
        <v>0</v>
      </c>
      <c r="E265" s="175"/>
    </row>
    <row r="266" spans="1:5" ht="11.25" customHeight="1">
      <c r="A266" s="246" t="s">
        <v>375</v>
      </c>
      <c r="B266" s="246"/>
      <c r="C266" s="246"/>
      <c r="D266" s="246"/>
      <c r="E266" s="246"/>
    </row>
    <row r="267" spans="1:5" ht="12.65" customHeight="1">
      <c r="A267" s="173" t="s">
        <v>332</v>
      </c>
      <c r="B267" s="172" t="s">
        <v>256</v>
      </c>
      <c r="C267" s="185">
        <v>0</v>
      </c>
      <c r="D267" s="175"/>
      <c r="E267" s="175"/>
    </row>
    <row r="268" spans="1:5" ht="12.65" customHeight="1">
      <c r="A268" s="173" t="s">
        <v>333</v>
      </c>
      <c r="B268" s="172" t="s">
        <v>256</v>
      </c>
      <c r="C268" s="185">
        <v>1615035.4200000002</v>
      </c>
      <c r="D268" s="175"/>
      <c r="E268" s="175"/>
    </row>
    <row r="269" spans="1:5" ht="12.65" customHeight="1">
      <c r="A269" s="173" t="s">
        <v>334</v>
      </c>
      <c r="B269" s="172" t="s">
        <v>256</v>
      </c>
      <c r="C269" s="185">
        <v>11330143.069999997</v>
      </c>
      <c r="D269" s="175"/>
      <c r="E269" s="175"/>
    </row>
    <row r="270" spans="1:5" ht="12.65" customHeight="1">
      <c r="A270" s="173" t="s">
        <v>376</v>
      </c>
      <c r="B270" s="172" t="s">
        <v>256</v>
      </c>
      <c r="C270" s="185">
        <v>0</v>
      </c>
      <c r="D270" s="175"/>
      <c r="E270" s="175"/>
    </row>
    <row r="271" spans="1:5" ht="12.65" customHeight="1">
      <c r="A271" s="173" t="s">
        <v>377</v>
      </c>
      <c r="B271" s="172" t="s">
        <v>256</v>
      </c>
      <c r="C271" s="185">
        <v>11136961.030000005</v>
      </c>
      <c r="D271" s="175"/>
      <c r="E271" s="175"/>
    </row>
    <row r="272" spans="1:5" ht="12.65" customHeight="1">
      <c r="A272" s="173" t="s">
        <v>378</v>
      </c>
      <c r="B272" s="172" t="s">
        <v>256</v>
      </c>
      <c r="C272" s="185">
        <v>6344087.9500000048</v>
      </c>
      <c r="D272" s="175"/>
      <c r="E272" s="175"/>
    </row>
    <row r="273" spans="1:5" ht="12.65" customHeight="1">
      <c r="A273" s="173" t="s">
        <v>339</v>
      </c>
      <c r="B273" s="172" t="s">
        <v>256</v>
      </c>
      <c r="C273" s="185">
        <v>0</v>
      </c>
      <c r="D273" s="175"/>
      <c r="E273" s="175"/>
    </row>
    <row r="274" spans="1:5" ht="12.65" customHeight="1">
      <c r="A274" s="173" t="s">
        <v>340</v>
      </c>
      <c r="B274" s="172" t="s">
        <v>256</v>
      </c>
      <c r="C274" s="185">
        <v>13611.76</v>
      </c>
      <c r="D274" s="175"/>
      <c r="E274" s="175"/>
    </row>
    <row r="275" spans="1:5" ht="12.65" customHeight="1">
      <c r="A275" s="173" t="s">
        <v>379</v>
      </c>
      <c r="B275" s="175"/>
      <c r="C275" s="187"/>
      <c r="D275" s="175">
        <f>SUM(C267:C274)</f>
        <v>30439839.230000008</v>
      </c>
      <c r="E275" s="175"/>
    </row>
    <row r="276" spans="1:5" ht="12.65" customHeight="1">
      <c r="A276" s="173" t="s">
        <v>380</v>
      </c>
      <c r="B276" s="172" t="s">
        <v>256</v>
      </c>
      <c r="C276" s="185">
        <v>11932993.360000003</v>
      </c>
      <c r="D276" s="175"/>
      <c r="E276" s="175"/>
    </row>
    <row r="277" spans="1:5" ht="12.65" customHeight="1">
      <c r="A277" s="173" t="s">
        <v>381</v>
      </c>
      <c r="B277" s="175"/>
      <c r="C277" s="187"/>
      <c r="D277" s="175">
        <f>D275-C276</f>
        <v>18506845.870000005</v>
      </c>
      <c r="E277" s="175"/>
    </row>
    <row r="278" spans="1:5" ht="12.65" customHeight="1">
      <c r="A278" s="246" t="s">
        <v>382</v>
      </c>
      <c r="B278" s="246"/>
      <c r="C278" s="246"/>
      <c r="D278" s="246"/>
      <c r="E278" s="246"/>
    </row>
    <row r="279" spans="1:5" ht="12.65" customHeight="1">
      <c r="A279" s="173" t="s">
        <v>383</v>
      </c>
      <c r="B279" s="172" t="s">
        <v>256</v>
      </c>
      <c r="C279" s="185">
        <v>0</v>
      </c>
      <c r="D279" s="175"/>
      <c r="E279" s="175"/>
    </row>
    <row r="280" spans="1:5" ht="12.65" customHeight="1">
      <c r="A280" s="173" t="s">
        <v>384</v>
      </c>
      <c r="B280" s="172" t="s">
        <v>256</v>
      </c>
      <c r="C280" s="185">
        <v>0</v>
      </c>
      <c r="D280" s="175"/>
      <c r="E280" s="175"/>
    </row>
    <row r="281" spans="1:5" ht="12.65" customHeight="1">
      <c r="A281" s="173" t="s">
        <v>385</v>
      </c>
      <c r="B281" s="172" t="s">
        <v>256</v>
      </c>
      <c r="C281" s="185">
        <v>0</v>
      </c>
      <c r="D281" s="175"/>
      <c r="E281" s="175"/>
    </row>
    <row r="282" spans="1:5" ht="12.65" customHeight="1">
      <c r="A282" s="173" t="s">
        <v>373</v>
      </c>
      <c r="B282" s="172" t="s">
        <v>256</v>
      </c>
      <c r="C282" s="185">
        <v>0</v>
      </c>
      <c r="D282" s="175"/>
      <c r="E282" s="175"/>
    </row>
    <row r="283" spans="1:5" ht="12.65" customHeight="1">
      <c r="A283" s="173" t="s">
        <v>386</v>
      </c>
      <c r="B283" s="175"/>
      <c r="C283" s="187"/>
      <c r="D283" s="175">
        <f>C279-C280+C281+C282</f>
        <v>0</v>
      </c>
      <c r="E283" s="175"/>
    </row>
    <row r="284" spans="1:5" ht="12.65" customHeight="1">
      <c r="A284" s="173"/>
      <c r="B284" s="175"/>
      <c r="C284" s="187"/>
      <c r="D284" s="175"/>
      <c r="E284" s="175"/>
    </row>
    <row r="285" spans="1:5" ht="12.65" customHeight="1">
      <c r="A285" s="246" t="s">
        <v>387</v>
      </c>
      <c r="B285" s="246"/>
      <c r="C285" s="246"/>
      <c r="D285" s="246"/>
      <c r="E285" s="246"/>
    </row>
    <row r="286" spans="1:5" ht="12.65" customHeight="1">
      <c r="A286" s="173" t="s">
        <v>388</v>
      </c>
      <c r="B286" s="172" t="s">
        <v>256</v>
      </c>
      <c r="C286" s="185">
        <v>0</v>
      </c>
      <c r="D286" s="175"/>
      <c r="E286" s="175"/>
    </row>
    <row r="287" spans="1:5" ht="12.65" customHeight="1">
      <c r="A287" s="173" t="s">
        <v>389</v>
      </c>
      <c r="B287" s="172" t="s">
        <v>256</v>
      </c>
      <c r="C287" s="185">
        <v>0</v>
      </c>
      <c r="D287" s="175"/>
      <c r="E287" s="175"/>
    </row>
    <row r="288" spans="1:5" ht="12.65" customHeight="1">
      <c r="A288" s="173" t="s">
        <v>390</v>
      </c>
      <c r="B288" s="172" t="s">
        <v>256</v>
      </c>
      <c r="C288" s="185">
        <v>0</v>
      </c>
      <c r="D288" s="175"/>
      <c r="E288" s="175"/>
    </row>
    <row r="289" spans="1:5" ht="12.65" customHeight="1">
      <c r="A289" s="173" t="s">
        <v>391</v>
      </c>
      <c r="B289" s="172" t="s">
        <v>256</v>
      </c>
      <c r="C289" s="185">
        <v>0</v>
      </c>
      <c r="D289" s="175"/>
      <c r="E289" s="175"/>
    </row>
    <row r="290" spans="1:5" ht="12.65" customHeight="1">
      <c r="A290" s="173" t="s">
        <v>392</v>
      </c>
      <c r="B290" s="175"/>
      <c r="C290" s="187"/>
      <c r="D290" s="175">
        <f>SUM(C286:C289)</f>
        <v>0</v>
      </c>
      <c r="E290" s="175"/>
    </row>
    <row r="291" spans="1:5" ht="12.65" customHeight="1">
      <c r="A291" s="173"/>
      <c r="B291" s="175"/>
      <c r="C291" s="187"/>
      <c r="D291" s="175"/>
      <c r="E291" s="175"/>
    </row>
    <row r="292" spans="1:5" ht="12.65" customHeight="1">
      <c r="A292" s="173" t="s">
        <v>393</v>
      </c>
      <c r="B292" s="175"/>
      <c r="C292" s="187"/>
      <c r="D292" s="175">
        <f>D260+D265+D277+D283+D290</f>
        <v>21356814.070000004</v>
      </c>
      <c r="E292" s="175"/>
    </row>
    <row r="293" spans="1:5" ht="12.65" customHeight="1">
      <c r="A293" s="173"/>
      <c r="B293" s="173"/>
      <c r="C293" s="187"/>
      <c r="D293" s="175"/>
      <c r="E293" s="175"/>
    </row>
    <row r="294" spans="1:5" ht="12.65" customHeight="1">
      <c r="A294" s="173"/>
      <c r="B294" s="173"/>
      <c r="C294" s="187"/>
      <c r="D294" s="175"/>
      <c r="E294" s="175"/>
    </row>
    <row r="295" spans="1:5" ht="12.65" customHeight="1">
      <c r="A295" s="173"/>
      <c r="B295" s="173"/>
      <c r="C295" s="187"/>
      <c r="D295" s="175"/>
      <c r="E295" s="175"/>
    </row>
    <row r="296" spans="1:5" ht="12.65" customHeight="1">
      <c r="A296" s="173"/>
      <c r="B296" s="173"/>
      <c r="C296" s="187"/>
      <c r="D296" s="175"/>
      <c r="E296" s="175"/>
    </row>
    <row r="297" spans="1:5" ht="12.65" customHeight="1">
      <c r="A297" s="173"/>
      <c r="B297" s="173"/>
      <c r="C297" s="187"/>
      <c r="D297" s="175"/>
      <c r="E297" s="175"/>
    </row>
    <row r="298" spans="1:5" ht="12.65" customHeight="1">
      <c r="A298" s="173"/>
      <c r="B298" s="173"/>
      <c r="C298" s="187"/>
      <c r="D298" s="175"/>
      <c r="E298" s="175"/>
    </row>
    <row r="299" spans="1:5" ht="12.65" customHeight="1">
      <c r="A299" s="173"/>
      <c r="B299" s="173"/>
      <c r="C299" s="187"/>
      <c r="D299" s="175"/>
      <c r="E299" s="175"/>
    </row>
    <row r="300" spans="1:5" ht="12.65" customHeight="1">
      <c r="A300" s="173"/>
      <c r="B300" s="173"/>
      <c r="C300" s="187"/>
      <c r="D300" s="175"/>
      <c r="E300" s="175"/>
    </row>
    <row r="301" spans="1:5" ht="20.25" customHeight="1">
      <c r="A301" s="173"/>
      <c r="B301" s="173"/>
      <c r="C301" s="187"/>
      <c r="D301" s="175"/>
      <c r="E301" s="175"/>
    </row>
    <row r="302" spans="1:5" ht="12.65" customHeight="1">
      <c r="A302" s="204" t="s">
        <v>394</v>
      </c>
      <c r="B302" s="204"/>
      <c r="C302" s="204"/>
      <c r="D302" s="204"/>
      <c r="E302" s="204"/>
    </row>
    <row r="303" spans="1:5" ht="14.25" customHeight="1">
      <c r="A303" s="246" t="s">
        <v>395</v>
      </c>
      <c r="B303" s="246"/>
      <c r="C303" s="246"/>
      <c r="D303" s="246"/>
      <c r="E303" s="246"/>
    </row>
    <row r="304" spans="1:5" ht="12.65" customHeight="1">
      <c r="A304" s="173" t="s">
        <v>396</v>
      </c>
      <c r="B304" s="172" t="s">
        <v>256</v>
      </c>
      <c r="C304" s="185">
        <v>0</v>
      </c>
      <c r="D304" s="175"/>
      <c r="E304" s="175"/>
    </row>
    <row r="305" spans="1:5" ht="12.65" customHeight="1">
      <c r="A305" s="173" t="s">
        <v>397</v>
      </c>
      <c r="B305" s="172" t="s">
        <v>256</v>
      </c>
      <c r="C305" s="185">
        <v>0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5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5">
        <v>0</v>
      </c>
      <c r="D307" s="175"/>
      <c r="E307" s="175"/>
    </row>
    <row r="308" spans="1:5" ht="12.65" customHeight="1">
      <c r="A308" s="173" t="s">
        <v>400</v>
      </c>
      <c r="B308" s="172" t="s">
        <v>256</v>
      </c>
      <c r="C308" s="185">
        <v>4215181.0100000007</v>
      </c>
      <c r="D308" s="175"/>
      <c r="E308" s="175"/>
    </row>
    <row r="309" spans="1:5" ht="12.65" customHeight="1">
      <c r="A309" s="173" t="s">
        <v>1240</v>
      </c>
      <c r="B309" s="172" t="s">
        <v>256</v>
      </c>
      <c r="C309" s="185">
        <v>966963.7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5">
        <v>0</v>
      </c>
      <c r="D310" s="175"/>
      <c r="E310" s="175"/>
    </row>
    <row r="311" spans="1:5" ht="12.65" customHeight="1">
      <c r="A311" s="173" t="s">
        <v>402</v>
      </c>
      <c r="B311" s="172" t="s">
        <v>256</v>
      </c>
      <c r="C311" s="185">
        <v>0</v>
      </c>
      <c r="D311" s="175"/>
      <c r="E311" s="175"/>
    </row>
    <row r="312" spans="1:5" ht="12.65" customHeight="1">
      <c r="A312" s="173" t="s">
        <v>403</v>
      </c>
      <c r="B312" s="172" t="s">
        <v>256</v>
      </c>
      <c r="C312" s="185">
        <v>0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5">
        <v>0</v>
      </c>
      <c r="D313" s="175"/>
      <c r="E313" s="175"/>
    </row>
    <row r="314" spans="1:5" ht="12.65" customHeight="1">
      <c r="A314" s="173" t="s">
        <v>405</v>
      </c>
      <c r="B314" s="175"/>
      <c r="C314" s="187"/>
      <c r="D314" s="175">
        <f>SUM(C304:C313)</f>
        <v>5182144.7100000009</v>
      </c>
      <c r="E314" s="175"/>
    </row>
    <row r="315" spans="1:5" ht="12.65" customHeight="1">
      <c r="A315" s="246" t="s">
        <v>406</v>
      </c>
      <c r="B315" s="246"/>
      <c r="C315" s="246"/>
      <c r="D315" s="246"/>
      <c r="E315" s="246"/>
    </row>
    <row r="316" spans="1:5" ht="12.65" customHeight="1">
      <c r="A316" s="173" t="s">
        <v>407</v>
      </c>
      <c r="B316" s="172" t="s">
        <v>256</v>
      </c>
      <c r="C316" s="185">
        <v>0</v>
      </c>
      <c r="D316" s="175"/>
      <c r="E316" s="175"/>
    </row>
    <row r="317" spans="1:5" ht="12.65" customHeight="1">
      <c r="A317" s="173" t="s">
        <v>408</v>
      </c>
      <c r="B317" s="172" t="s">
        <v>256</v>
      </c>
      <c r="C317" s="185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5">
        <v>0</v>
      </c>
      <c r="D318" s="175"/>
      <c r="E318" s="175"/>
    </row>
    <row r="319" spans="1:5" ht="12.65" customHeight="1">
      <c r="A319" s="173" t="s">
        <v>410</v>
      </c>
      <c r="B319" s="175"/>
      <c r="C319" s="187"/>
      <c r="D319" s="175">
        <f>SUM(C316:C318)</f>
        <v>0</v>
      </c>
      <c r="E319" s="175"/>
    </row>
    <row r="320" spans="1:5" ht="12.65" customHeight="1">
      <c r="A320" s="246" t="s">
        <v>411</v>
      </c>
      <c r="B320" s="246"/>
      <c r="C320" s="246"/>
      <c r="D320" s="246"/>
      <c r="E320" s="246"/>
    </row>
    <row r="321" spans="1:5" ht="12.65" customHeight="1">
      <c r="A321" s="173" t="s">
        <v>412</v>
      </c>
      <c r="B321" s="172" t="s">
        <v>256</v>
      </c>
      <c r="C321" s="185">
        <v>0</v>
      </c>
      <c r="D321" s="175"/>
      <c r="E321" s="175"/>
    </row>
    <row r="322" spans="1:5" ht="12.65" customHeight="1">
      <c r="A322" s="173" t="s">
        <v>413</v>
      </c>
      <c r="B322" s="172" t="s">
        <v>256</v>
      </c>
      <c r="C322" s="185">
        <v>0</v>
      </c>
      <c r="D322" s="175"/>
      <c r="E322" s="175"/>
    </row>
    <row r="323" spans="1:5" ht="12.65" customHeight="1">
      <c r="A323" s="173" t="s">
        <v>414</v>
      </c>
      <c r="B323" s="172" t="s">
        <v>256</v>
      </c>
      <c r="C323" s="185">
        <v>0</v>
      </c>
      <c r="D323" s="175"/>
      <c r="E323" s="175"/>
    </row>
    <row r="324" spans="1:5" ht="12.65" customHeight="1">
      <c r="A324" s="171" t="s">
        <v>415</v>
      </c>
      <c r="B324" s="172" t="s">
        <v>256</v>
      </c>
      <c r="C324" s="185">
        <v>0</v>
      </c>
      <c r="D324" s="175"/>
      <c r="E324" s="175"/>
    </row>
    <row r="325" spans="1:5" ht="12.65" customHeight="1">
      <c r="A325" s="173" t="s">
        <v>416</v>
      </c>
      <c r="B325" s="172" t="s">
        <v>256</v>
      </c>
      <c r="C325" s="185">
        <v>0</v>
      </c>
      <c r="D325" s="175"/>
      <c r="E325" s="175"/>
    </row>
    <row r="326" spans="1:5" ht="12.65" customHeight="1">
      <c r="A326" s="171" t="s">
        <v>417</v>
      </c>
      <c r="B326" s="172" t="s">
        <v>256</v>
      </c>
      <c r="C326" s="185">
        <v>0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5">
        <v>0</v>
      </c>
      <c r="D327" s="175"/>
      <c r="E327" s="175"/>
    </row>
    <row r="328" spans="1:5" ht="19.5" customHeight="1">
      <c r="A328" s="173" t="s">
        <v>203</v>
      </c>
      <c r="B328" s="175"/>
      <c r="C328" s="187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87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87"/>
      <c r="D330" s="175">
        <f>D328-D329</f>
        <v>0</v>
      </c>
      <c r="E330" s="175"/>
    </row>
    <row r="331" spans="1:5" ht="12.65" customHeight="1">
      <c r="A331" s="173"/>
      <c r="B331" s="175"/>
      <c r="C331" s="187"/>
      <c r="D331" s="175"/>
      <c r="E331" s="175"/>
    </row>
    <row r="332" spans="1:5" ht="12.65" customHeight="1">
      <c r="A332" s="173" t="s">
        <v>421</v>
      </c>
      <c r="B332" s="172" t="s">
        <v>256</v>
      </c>
      <c r="C332" s="185">
        <v>16174669.360000003</v>
      </c>
      <c r="D332" s="175"/>
      <c r="E332" s="175"/>
    </row>
    <row r="333" spans="1:5" ht="12.65" customHeight="1">
      <c r="A333" s="173"/>
      <c r="B333" s="172"/>
      <c r="C333" s="220"/>
      <c r="D333" s="175"/>
      <c r="E333" s="175"/>
    </row>
    <row r="334" spans="1:5" ht="12.65" customHeight="1">
      <c r="A334" s="173" t="s">
        <v>1141</v>
      </c>
      <c r="B334" s="172" t="s">
        <v>256</v>
      </c>
      <c r="C334" s="185">
        <v>0</v>
      </c>
      <c r="D334" s="175"/>
      <c r="E334" s="175"/>
    </row>
    <row r="335" spans="1:5" ht="12.65" customHeight="1">
      <c r="A335" s="173" t="s">
        <v>1142</v>
      </c>
      <c r="B335" s="172" t="s">
        <v>256</v>
      </c>
      <c r="C335" s="185">
        <v>0</v>
      </c>
      <c r="D335" s="175"/>
      <c r="E335" s="175"/>
    </row>
    <row r="336" spans="1:5" ht="12.65" customHeight="1">
      <c r="A336" s="173" t="s">
        <v>423</v>
      </c>
      <c r="B336" s="172" t="s">
        <v>256</v>
      </c>
      <c r="C336" s="185">
        <v>0</v>
      </c>
      <c r="D336" s="175"/>
      <c r="E336" s="175"/>
    </row>
    <row r="337" spans="1:5" ht="12.65" customHeight="1">
      <c r="A337" s="173" t="s">
        <v>422</v>
      </c>
      <c r="B337" s="172" t="s">
        <v>256</v>
      </c>
      <c r="C337" s="185">
        <v>0</v>
      </c>
      <c r="D337" s="175"/>
      <c r="E337" s="175"/>
    </row>
    <row r="338" spans="1:5" ht="12.65" customHeight="1">
      <c r="A338" s="173" t="s">
        <v>1251</v>
      </c>
      <c r="B338" s="172" t="s">
        <v>256</v>
      </c>
      <c r="C338" s="185">
        <v>0</v>
      </c>
      <c r="D338" s="175"/>
      <c r="E338" s="175"/>
    </row>
    <row r="339" spans="1:5" ht="12.65" customHeight="1">
      <c r="A339" s="173" t="s">
        <v>424</v>
      </c>
      <c r="B339" s="175"/>
      <c r="C339" s="187"/>
      <c r="D339" s="175">
        <f>D314+D319+D330+C332+C336+C337</f>
        <v>21356814.070000004</v>
      </c>
      <c r="E339" s="175"/>
    </row>
    <row r="340" spans="1:5" ht="12.65" customHeight="1">
      <c r="A340" s="173"/>
      <c r="B340" s="175"/>
      <c r="C340" s="187"/>
      <c r="D340" s="175"/>
      <c r="E340" s="175"/>
    </row>
    <row r="341" spans="1:5" ht="12.65" customHeight="1">
      <c r="A341" s="173" t="s">
        <v>425</v>
      </c>
      <c r="B341" s="175"/>
      <c r="C341" s="187"/>
      <c r="D341" s="175">
        <f>D292</f>
        <v>21356814.070000004</v>
      </c>
      <c r="E341" s="175"/>
    </row>
    <row r="342" spans="1:5" ht="12.65" customHeight="1">
      <c r="A342" s="173"/>
      <c r="B342" s="173"/>
      <c r="C342" s="187"/>
      <c r="D342" s="175"/>
      <c r="E342" s="175"/>
    </row>
    <row r="343" spans="1:5" ht="12.65" customHeight="1">
      <c r="A343" s="173"/>
      <c r="B343" s="173"/>
      <c r="C343" s="187"/>
      <c r="D343" s="175"/>
      <c r="E343" s="175"/>
    </row>
    <row r="344" spans="1:5" ht="12.65" customHeight="1">
      <c r="A344" s="173"/>
      <c r="B344" s="173"/>
      <c r="C344" s="187"/>
      <c r="D344" s="175"/>
      <c r="E344" s="175"/>
    </row>
    <row r="345" spans="1:5" ht="12.65" customHeight="1">
      <c r="A345" s="173"/>
      <c r="B345" s="173"/>
      <c r="C345" s="187"/>
      <c r="D345" s="175"/>
      <c r="E345" s="175"/>
    </row>
    <row r="346" spans="1:5" ht="12.65" customHeight="1">
      <c r="A346" s="173"/>
      <c r="B346" s="173"/>
      <c r="C346" s="187"/>
      <c r="D346" s="175"/>
      <c r="E346" s="175"/>
    </row>
    <row r="347" spans="1:5" ht="12.65" customHeight="1">
      <c r="A347" s="173"/>
      <c r="B347" s="173"/>
      <c r="C347" s="187"/>
      <c r="D347" s="175"/>
      <c r="E347" s="175"/>
    </row>
    <row r="348" spans="1:5" ht="12.65" customHeight="1">
      <c r="A348" s="173"/>
      <c r="B348" s="173"/>
      <c r="C348" s="187"/>
      <c r="D348" s="175"/>
      <c r="E348" s="175"/>
    </row>
    <row r="349" spans="1:5" ht="12.65" customHeight="1">
      <c r="A349" s="173"/>
      <c r="B349" s="173"/>
      <c r="C349" s="187"/>
      <c r="D349" s="175"/>
      <c r="E349" s="175"/>
    </row>
    <row r="350" spans="1:5" ht="12.65" customHeight="1">
      <c r="A350" s="173"/>
      <c r="B350" s="173"/>
      <c r="C350" s="187"/>
      <c r="D350" s="175"/>
      <c r="E350" s="175"/>
    </row>
    <row r="351" spans="1:5" ht="12.65" customHeight="1">
      <c r="A351" s="173"/>
      <c r="B351" s="173"/>
      <c r="C351" s="187"/>
      <c r="D351" s="175"/>
      <c r="E351" s="175"/>
    </row>
    <row r="352" spans="1:5" ht="12.65" customHeight="1">
      <c r="A352" s="173"/>
      <c r="B352" s="173"/>
      <c r="C352" s="187"/>
      <c r="D352" s="175"/>
      <c r="E352" s="175"/>
    </row>
    <row r="353" spans="1:5" ht="12.65" customHeight="1">
      <c r="A353" s="173"/>
      <c r="B353" s="173"/>
      <c r="C353" s="187"/>
      <c r="D353" s="175"/>
      <c r="E353" s="175"/>
    </row>
    <row r="354" spans="1:5" ht="12.65" customHeight="1">
      <c r="A354" s="173"/>
      <c r="B354" s="173"/>
      <c r="C354" s="187"/>
      <c r="D354" s="175"/>
      <c r="E354" s="175"/>
    </row>
    <row r="355" spans="1:5" ht="12.65" customHeight="1">
      <c r="A355" s="173"/>
      <c r="B355" s="173"/>
      <c r="C355" s="187"/>
      <c r="D355" s="175"/>
      <c r="E355" s="175"/>
    </row>
    <row r="356" spans="1:5" ht="20.25" customHeight="1">
      <c r="A356" s="173"/>
      <c r="B356" s="173"/>
      <c r="C356" s="187"/>
      <c r="D356" s="175"/>
      <c r="E356" s="175"/>
    </row>
    <row r="357" spans="1:5" ht="12.65" customHeight="1">
      <c r="A357" s="204" t="s">
        <v>426</v>
      </c>
      <c r="B357" s="204"/>
      <c r="C357" s="204"/>
      <c r="D357" s="204"/>
      <c r="E357" s="204"/>
    </row>
    <row r="358" spans="1:5" ht="12.65" customHeight="1">
      <c r="A358" s="246" t="s">
        <v>427</v>
      </c>
      <c r="B358" s="246"/>
      <c r="C358" s="246"/>
      <c r="D358" s="246"/>
      <c r="E358" s="246"/>
    </row>
    <row r="359" spans="1:5" ht="12.65" customHeight="1">
      <c r="A359" s="173" t="s">
        <v>428</v>
      </c>
      <c r="B359" s="172" t="s">
        <v>256</v>
      </c>
      <c r="C359" s="185">
        <v>824220.25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5">
        <v>37420938.950000003</v>
      </c>
      <c r="D360" s="175"/>
      <c r="E360" s="175"/>
    </row>
    <row r="361" spans="1:5" ht="12.65" customHeight="1">
      <c r="A361" s="173" t="s">
        <v>430</v>
      </c>
      <c r="B361" s="175"/>
      <c r="C361" s="187"/>
      <c r="D361" s="175">
        <f>SUM(C359:C360)</f>
        <v>38245159.200000003</v>
      </c>
      <c r="E361" s="175"/>
    </row>
    <row r="362" spans="1:5" ht="12.65" customHeight="1">
      <c r="A362" s="246" t="s">
        <v>431</v>
      </c>
      <c r="B362" s="246"/>
      <c r="C362" s="246"/>
      <c r="D362" s="246"/>
      <c r="E362" s="246"/>
    </row>
    <row r="363" spans="1:5" ht="12.65" customHeight="1">
      <c r="A363" s="173" t="s">
        <v>1253</v>
      </c>
      <c r="B363" s="246"/>
      <c r="C363" s="185">
        <v>-90679.360000000001</v>
      </c>
      <c r="D363" s="175"/>
      <c r="E363" s="246"/>
    </row>
    <row r="364" spans="1:5" ht="12.65" customHeight="1">
      <c r="A364" s="173" t="s">
        <v>432</v>
      </c>
      <c r="B364" s="172" t="s">
        <v>256</v>
      </c>
      <c r="C364" s="185">
        <v>14237361.820000002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5">
        <v>955621.41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5">
        <v>15683.129999999997</v>
      </c>
      <c r="D366" s="175"/>
      <c r="E366" s="175"/>
    </row>
    <row r="367" spans="1:5" ht="12.65" customHeight="1">
      <c r="A367" s="173" t="s">
        <v>359</v>
      </c>
      <c r="B367" s="175"/>
      <c r="C367" s="187"/>
      <c r="D367" s="175">
        <f>SUM(C363:C366)</f>
        <v>15117987.000000004</v>
      </c>
      <c r="E367" s="175"/>
    </row>
    <row r="368" spans="1:5" ht="12.65" customHeight="1">
      <c r="A368" s="173" t="s">
        <v>435</v>
      </c>
      <c r="B368" s="175"/>
      <c r="C368" s="187"/>
      <c r="D368" s="175">
        <f>D361-D367</f>
        <v>23127172.199999999</v>
      </c>
      <c r="E368" s="175"/>
    </row>
    <row r="369" spans="1:5" ht="12.65" customHeight="1">
      <c r="A369" s="246" t="s">
        <v>436</v>
      </c>
      <c r="B369" s="246"/>
      <c r="C369" s="246"/>
      <c r="D369" s="246"/>
      <c r="E369" s="246"/>
    </row>
    <row r="370" spans="1:5" ht="12.65" customHeight="1">
      <c r="A370" s="173" t="s">
        <v>437</v>
      </c>
      <c r="B370" s="172" t="s">
        <v>256</v>
      </c>
      <c r="C370" s="185">
        <v>1556205.6400000001</v>
      </c>
      <c r="D370" s="175"/>
      <c r="E370" s="175"/>
    </row>
    <row r="371" spans="1:5" ht="12.65" customHeight="1">
      <c r="A371" s="173" t="s">
        <v>438</v>
      </c>
      <c r="B371" s="172" t="s">
        <v>256</v>
      </c>
      <c r="C371" s="185">
        <v>0</v>
      </c>
      <c r="D371" s="175"/>
      <c r="E371" s="175"/>
    </row>
    <row r="372" spans="1:5" ht="12.65" customHeight="1">
      <c r="A372" s="173" t="s">
        <v>439</v>
      </c>
      <c r="B372" s="175"/>
      <c r="C372" s="187"/>
      <c r="D372" s="175">
        <f>SUM(C370:C371)</f>
        <v>1556205.6400000001</v>
      </c>
      <c r="E372" s="175"/>
    </row>
    <row r="373" spans="1:5" ht="12.65" customHeight="1">
      <c r="A373" s="173" t="s">
        <v>440</v>
      </c>
      <c r="B373" s="175"/>
      <c r="C373" s="187"/>
      <c r="D373" s="175">
        <f>D368+D372</f>
        <v>24683377.84</v>
      </c>
      <c r="E373" s="175"/>
    </row>
    <row r="374" spans="1:5" ht="12.65" customHeight="1">
      <c r="A374" s="173"/>
      <c r="B374" s="175"/>
      <c r="C374" s="187"/>
      <c r="D374" s="175"/>
      <c r="E374" s="175"/>
    </row>
    <row r="375" spans="1:5" ht="12.65" customHeight="1">
      <c r="A375" s="173"/>
      <c r="B375" s="175"/>
      <c r="C375" s="187"/>
      <c r="D375" s="175"/>
      <c r="E375" s="175"/>
    </row>
    <row r="376" spans="1:5" ht="12.65" customHeight="1">
      <c r="A376" s="173"/>
      <c r="B376" s="175"/>
      <c r="C376" s="187"/>
      <c r="D376" s="175"/>
      <c r="E376" s="175"/>
    </row>
    <row r="377" spans="1:5" ht="12.65" customHeight="1">
      <c r="A377" s="246" t="s">
        <v>441</v>
      </c>
      <c r="B377" s="246"/>
      <c r="C377" s="246"/>
      <c r="D377" s="246"/>
      <c r="E377" s="246"/>
    </row>
    <row r="378" spans="1:5" ht="12.65" customHeight="1">
      <c r="A378" s="173" t="s">
        <v>442</v>
      </c>
      <c r="B378" s="172" t="s">
        <v>256</v>
      </c>
      <c r="C378" s="185">
        <v>10337040.300000001</v>
      </c>
      <c r="D378" s="175"/>
      <c r="E378" s="175"/>
    </row>
    <row r="379" spans="1:5" ht="12.65" customHeight="1">
      <c r="A379" s="173" t="s">
        <v>3</v>
      </c>
      <c r="B379" s="172" t="s">
        <v>256</v>
      </c>
      <c r="C379" s="185">
        <v>2101896.9800000004</v>
      </c>
      <c r="D379" s="175"/>
      <c r="E379" s="175"/>
    </row>
    <row r="380" spans="1:5" ht="12.65" customHeight="1">
      <c r="A380" s="173" t="s">
        <v>236</v>
      </c>
      <c r="B380" s="172" t="s">
        <v>256</v>
      </c>
      <c r="C380" s="185">
        <v>248558.85</v>
      </c>
      <c r="D380" s="175"/>
      <c r="E380" s="175"/>
    </row>
    <row r="381" spans="1:5" ht="12.65" customHeight="1">
      <c r="A381" s="173" t="s">
        <v>443</v>
      </c>
      <c r="B381" s="172" t="s">
        <v>256</v>
      </c>
      <c r="C381" s="185">
        <v>3182367.6700000004</v>
      </c>
      <c r="D381" s="175"/>
      <c r="E381" s="175"/>
    </row>
    <row r="382" spans="1:5" ht="12.65" customHeight="1">
      <c r="A382" s="173" t="s">
        <v>444</v>
      </c>
      <c r="B382" s="172" t="s">
        <v>256</v>
      </c>
      <c r="C382" s="185">
        <v>232444.59</v>
      </c>
      <c r="D382" s="175"/>
      <c r="E382" s="175"/>
    </row>
    <row r="383" spans="1:5" ht="12.65" customHeight="1">
      <c r="A383" s="173" t="s">
        <v>445</v>
      </c>
      <c r="B383" s="172" t="s">
        <v>256</v>
      </c>
      <c r="C383" s="185">
        <v>4068227.99</v>
      </c>
      <c r="D383" s="175"/>
      <c r="E383" s="175"/>
    </row>
    <row r="384" spans="1:5" ht="12.65" customHeight="1">
      <c r="A384" s="173" t="s">
        <v>6</v>
      </c>
      <c r="B384" s="172" t="s">
        <v>256</v>
      </c>
      <c r="C384" s="185">
        <v>1977668.12</v>
      </c>
      <c r="D384" s="175"/>
      <c r="E384" s="175"/>
    </row>
    <row r="385" spans="1:6" ht="12.65" customHeight="1">
      <c r="A385" s="173" t="s">
        <v>446</v>
      </c>
      <c r="B385" s="172" t="s">
        <v>256</v>
      </c>
      <c r="C385" s="185">
        <v>110964.53999999995</v>
      </c>
      <c r="D385" s="175"/>
      <c r="E385" s="175"/>
    </row>
    <row r="386" spans="1:6" ht="12.65" customHeight="1">
      <c r="A386" s="173" t="s">
        <v>447</v>
      </c>
      <c r="B386" s="172" t="s">
        <v>256</v>
      </c>
      <c r="C386" s="185">
        <v>134054.76</v>
      </c>
      <c r="D386" s="175"/>
      <c r="E386" s="175"/>
    </row>
    <row r="387" spans="1:6" ht="12.65" customHeight="1">
      <c r="A387" s="173" t="s">
        <v>448</v>
      </c>
      <c r="B387" s="172" t="s">
        <v>256</v>
      </c>
      <c r="C387" s="185">
        <v>183870.03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5">
        <v>0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5">
        <v>355906.66000000003</v>
      </c>
      <c r="D389" s="175"/>
      <c r="E389" s="175"/>
    </row>
    <row r="390" spans="1:6" ht="12.65" customHeight="1">
      <c r="A390" s="173" t="s">
        <v>452</v>
      </c>
      <c r="B390" s="175"/>
      <c r="C390" s="187"/>
      <c r="D390" s="175">
        <f>SUM(C378:C389)</f>
        <v>22933000.490000006</v>
      </c>
      <c r="E390" s="175"/>
    </row>
    <row r="391" spans="1:6" ht="12.65" customHeight="1">
      <c r="A391" s="173" t="s">
        <v>453</v>
      </c>
      <c r="B391" s="175"/>
      <c r="C391" s="187"/>
      <c r="D391" s="175">
        <f>D373-D390</f>
        <v>1750377.349999994</v>
      </c>
      <c r="E391" s="175"/>
    </row>
    <row r="392" spans="1:6" ht="12.65" customHeight="1">
      <c r="A392" s="173" t="s">
        <v>454</v>
      </c>
      <c r="B392" s="172" t="s">
        <v>256</v>
      </c>
      <c r="C392" s="185">
        <v>-40000</v>
      </c>
      <c r="D392" s="175"/>
      <c r="E392" s="175"/>
    </row>
    <row r="393" spans="1:6" ht="12.65" customHeight="1">
      <c r="A393" s="173" t="s">
        <v>455</v>
      </c>
      <c r="B393" s="175"/>
      <c r="C393" s="187"/>
      <c r="D393" s="191">
        <f>D391+C392</f>
        <v>1710377.349999994</v>
      </c>
      <c r="E393" s="175"/>
      <c r="F393" s="193"/>
    </row>
    <row r="394" spans="1:6" ht="12.65" customHeight="1">
      <c r="A394" s="173" t="s">
        <v>456</v>
      </c>
      <c r="B394" s="172" t="s">
        <v>256</v>
      </c>
      <c r="C394" s="185">
        <v>0</v>
      </c>
      <c r="D394" s="175"/>
      <c r="E394" s="175"/>
    </row>
    <row r="395" spans="1:6" ht="12.65" customHeight="1">
      <c r="A395" s="173" t="s">
        <v>457</v>
      </c>
      <c r="B395" s="172" t="s">
        <v>256</v>
      </c>
      <c r="C395" s="185">
        <v>0</v>
      </c>
      <c r="D395" s="175"/>
      <c r="E395" s="175"/>
    </row>
    <row r="396" spans="1:6" ht="12.65" customHeight="1">
      <c r="A396" s="173" t="s">
        <v>458</v>
      </c>
      <c r="B396" s="175"/>
      <c r="C396" s="187"/>
      <c r="D396" s="175">
        <f>D393+C394-C395</f>
        <v>1710377.349999994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49"/>
    </row>
    <row r="412" spans="1:5" ht="12.65" customHeight="1">
      <c r="A412" s="179" t="str">
        <f>C84&amp;"   "&amp;"H-"&amp;FIXED(C83,0,TRUE)&amp;"     FYE "&amp;C82</f>
        <v>PeaceHealth Peace Island Medical Center   H-0     FYE 6/30/2021</v>
      </c>
      <c r="B412" s="179"/>
      <c r="C412" s="179"/>
      <c r="D412" s="179"/>
      <c r="E412" s="249"/>
    </row>
    <row r="413" spans="1:5" ht="12.65" customHeight="1">
      <c r="A413" s="179" t="s">
        <v>460</v>
      </c>
      <c r="B413" s="181" t="s">
        <v>461</v>
      </c>
      <c r="C413" s="181" t="s">
        <v>1241</v>
      </c>
      <c r="D413" s="181" t="s">
        <v>462</v>
      </c>
    </row>
    <row r="414" spans="1:5" ht="12.65" customHeight="1">
      <c r="A414" s="179" t="s">
        <v>463</v>
      </c>
      <c r="B414" s="179">
        <f>C111</f>
        <v>74</v>
      </c>
      <c r="C414" s="190">
        <f>E138</f>
        <v>74</v>
      </c>
      <c r="D414" s="179"/>
    </row>
    <row r="415" spans="1:5" ht="12.65" customHeight="1">
      <c r="A415" s="179" t="s">
        <v>464</v>
      </c>
      <c r="B415" s="179">
        <f>D111</f>
        <v>193</v>
      </c>
      <c r="C415" s="179">
        <f>E139</f>
        <v>193</v>
      </c>
      <c r="D415" s="190">
        <f>SUM(C59:H59)+N59</f>
        <v>193</v>
      </c>
    </row>
    <row r="416" spans="1:5" ht="12.65" customHeight="1">
      <c r="A416" s="179"/>
      <c r="B416" s="179"/>
      <c r="C416" s="190"/>
      <c r="D416" s="179"/>
    </row>
    <row r="417" spans="1:7" ht="12.65" customHeight="1">
      <c r="A417" s="179" t="s">
        <v>465</v>
      </c>
      <c r="B417" s="179">
        <f>C112</f>
        <v>0</v>
      </c>
      <c r="C417" s="190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0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2"/>
      <c r="B422" s="202"/>
      <c r="C422" s="181"/>
      <c r="D422" s="179"/>
    </row>
    <row r="423" spans="1:7" ht="12.65" customHeight="1">
      <c r="A423" s="180" t="s">
        <v>469</v>
      </c>
      <c r="B423" s="180">
        <f>C114</f>
        <v>0</v>
      </c>
    </row>
    <row r="424" spans="1:7" ht="12.65" customHeight="1">
      <c r="A424" s="179" t="s">
        <v>1242</v>
      </c>
      <c r="B424" s="179">
        <f>D114</f>
        <v>0</v>
      </c>
      <c r="D424" s="179">
        <f>J59</f>
        <v>0</v>
      </c>
    </row>
    <row r="425" spans="1:7" ht="12.65" customHeight="1">
      <c r="A425" s="202"/>
      <c r="B425" s="202"/>
      <c r="C425" s="202"/>
      <c r="D425" s="202"/>
      <c r="F425" s="202"/>
      <c r="G425" s="202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2">C378</f>
        <v>10337040.300000001</v>
      </c>
      <c r="C427" s="179">
        <f t="shared" ref="C427:C434" si="13">CE61</f>
        <v>10337040.300000001</v>
      </c>
      <c r="D427" s="179"/>
    </row>
    <row r="428" spans="1:7" ht="12.65" customHeight="1">
      <c r="A428" s="179" t="s">
        <v>3</v>
      </c>
      <c r="B428" s="179">
        <f t="shared" si="12"/>
        <v>2101896.9800000004</v>
      </c>
      <c r="C428" s="179">
        <f t="shared" si="13"/>
        <v>2101895</v>
      </c>
      <c r="D428" s="179">
        <f>D173</f>
        <v>2101896.9800000004</v>
      </c>
    </row>
    <row r="429" spans="1:7" ht="12.65" customHeight="1">
      <c r="A429" s="179" t="s">
        <v>236</v>
      </c>
      <c r="B429" s="179">
        <f t="shared" si="12"/>
        <v>248558.85</v>
      </c>
      <c r="C429" s="179">
        <f t="shared" si="13"/>
        <v>248558.85</v>
      </c>
      <c r="D429" s="179"/>
    </row>
    <row r="430" spans="1:7" ht="12.65" customHeight="1">
      <c r="A430" s="179" t="s">
        <v>237</v>
      </c>
      <c r="B430" s="179">
        <f t="shared" si="12"/>
        <v>3182367.6700000004</v>
      </c>
      <c r="C430" s="179">
        <f t="shared" si="13"/>
        <v>3182367.6700000004</v>
      </c>
      <c r="D430" s="179"/>
    </row>
    <row r="431" spans="1:7" ht="12.65" customHeight="1">
      <c r="A431" s="179" t="s">
        <v>444</v>
      </c>
      <c r="B431" s="179">
        <f t="shared" si="12"/>
        <v>232444.59</v>
      </c>
      <c r="C431" s="179">
        <f t="shared" si="13"/>
        <v>232444.59</v>
      </c>
      <c r="D431" s="179"/>
    </row>
    <row r="432" spans="1:7" ht="12.65" customHeight="1">
      <c r="A432" s="179" t="s">
        <v>445</v>
      </c>
      <c r="B432" s="179">
        <f t="shared" si="12"/>
        <v>4068227.99</v>
      </c>
      <c r="C432" s="179">
        <f t="shared" si="13"/>
        <v>4068227.99</v>
      </c>
      <c r="D432" s="179"/>
    </row>
    <row r="433" spans="1:7" ht="12.65" customHeight="1">
      <c r="A433" s="179" t="s">
        <v>6</v>
      </c>
      <c r="B433" s="179">
        <f t="shared" si="12"/>
        <v>1977668.12</v>
      </c>
      <c r="C433" s="179">
        <f t="shared" si="13"/>
        <v>1977666</v>
      </c>
      <c r="D433" s="179">
        <f>C217</f>
        <v>1229011</v>
      </c>
    </row>
    <row r="434" spans="1:7" ht="12.65" customHeight="1">
      <c r="A434" s="179" t="s">
        <v>474</v>
      </c>
      <c r="B434" s="179">
        <f t="shared" si="12"/>
        <v>110964.53999999995</v>
      </c>
      <c r="C434" s="179">
        <f t="shared" si="13"/>
        <v>110964.54</v>
      </c>
      <c r="D434" s="179">
        <f>D177</f>
        <v>110964.53999999995</v>
      </c>
    </row>
    <row r="435" spans="1:7" ht="12.65" customHeight="1">
      <c r="A435" s="179" t="s">
        <v>447</v>
      </c>
      <c r="B435" s="179">
        <f t="shared" si="12"/>
        <v>134054.76</v>
      </c>
      <c r="C435" s="179"/>
      <c r="D435" s="179">
        <f>D181</f>
        <v>134054.76</v>
      </c>
    </row>
    <row r="436" spans="1:7" ht="12.65" customHeight="1">
      <c r="A436" s="179" t="s">
        <v>475</v>
      </c>
      <c r="B436" s="179">
        <f t="shared" si="12"/>
        <v>183870.03</v>
      </c>
      <c r="C436" s="179"/>
      <c r="D436" s="179">
        <f>D186</f>
        <v>183870.03</v>
      </c>
    </row>
    <row r="437" spans="1:7" ht="12.65" customHeight="1">
      <c r="A437" s="190" t="s">
        <v>449</v>
      </c>
      <c r="B437" s="190">
        <f t="shared" si="12"/>
        <v>0</v>
      </c>
      <c r="C437" s="190"/>
      <c r="D437" s="190">
        <f>D190</f>
        <v>0</v>
      </c>
    </row>
    <row r="438" spans="1:7" ht="12.65" customHeight="1">
      <c r="A438" s="190" t="s">
        <v>476</v>
      </c>
      <c r="B438" s="190">
        <f>C386+C387+C388</f>
        <v>317924.79000000004</v>
      </c>
      <c r="C438" s="190">
        <f>CD69</f>
        <v>317924.79000000004</v>
      </c>
      <c r="D438" s="190">
        <f>D181+D186+D190</f>
        <v>317924.79000000004</v>
      </c>
    </row>
    <row r="439" spans="1:7" ht="12.65" customHeight="1">
      <c r="A439" s="179" t="s">
        <v>451</v>
      </c>
      <c r="B439" s="190">
        <f>C389</f>
        <v>355906.66000000003</v>
      </c>
      <c r="C439" s="190">
        <f>SUM(C69:CC69)</f>
        <v>355906.66000000003</v>
      </c>
      <c r="D439" s="179"/>
    </row>
    <row r="440" spans="1:7" ht="12.65" customHeight="1">
      <c r="A440" s="179" t="s">
        <v>477</v>
      </c>
      <c r="B440" s="190">
        <f>B438+B439</f>
        <v>673831.45000000007</v>
      </c>
      <c r="C440" s="190">
        <f>CE69</f>
        <v>673831.45000000007</v>
      </c>
      <c r="D440" s="179"/>
    </row>
    <row r="441" spans="1:7" ht="12.65" customHeight="1">
      <c r="A441" s="179" t="s">
        <v>478</v>
      </c>
      <c r="B441" s="179">
        <f>D390</f>
        <v>22933000.490000006</v>
      </c>
      <c r="C441" s="179">
        <f>SUM(C427:C437)+C440</f>
        <v>22932996.389999997</v>
      </c>
      <c r="D441" s="179"/>
    </row>
    <row r="442" spans="1:7" ht="12.65" customHeight="1">
      <c r="A442" s="202"/>
      <c r="B442" s="202"/>
      <c r="C442" s="202"/>
      <c r="D442" s="202"/>
      <c r="F442" s="202"/>
      <c r="G442" s="202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1255</v>
      </c>
      <c r="B444" s="179">
        <f>D221</f>
        <v>-90679.360000000001</v>
      </c>
      <c r="C444" s="179">
        <f>C363</f>
        <v>-90679.360000000001</v>
      </c>
      <c r="D444" s="179"/>
    </row>
    <row r="445" spans="1:7" ht="12.65" customHeight="1">
      <c r="A445" s="179" t="s">
        <v>343</v>
      </c>
      <c r="B445" s="179">
        <f>D229</f>
        <v>14237361.820000002</v>
      </c>
      <c r="C445" s="179">
        <f>C364</f>
        <v>14237361.820000002</v>
      </c>
      <c r="D445" s="179"/>
    </row>
    <row r="446" spans="1:7" ht="12.65" customHeight="1">
      <c r="A446" s="179" t="s">
        <v>351</v>
      </c>
      <c r="B446" s="179">
        <f>D236</f>
        <v>955621.41</v>
      </c>
      <c r="C446" s="179">
        <f>C365</f>
        <v>955621.41</v>
      </c>
      <c r="D446" s="179"/>
    </row>
    <row r="447" spans="1:7" ht="12.65" customHeight="1">
      <c r="A447" s="179" t="s">
        <v>356</v>
      </c>
      <c r="B447" s="179">
        <f>D240</f>
        <v>15683.129999999997</v>
      </c>
      <c r="C447" s="179">
        <f>C366</f>
        <v>15683.129999999997</v>
      </c>
      <c r="D447" s="179"/>
    </row>
    <row r="448" spans="1:7" ht="12.65" customHeight="1">
      <c r="A448" s="179" t="s">
        <v>358</v>
      </c>
      <c r="B448" s="179">
        <f>D242</f>
        <v>15117987.000000004</v>
      </c>
      <c r="C448" s="179">
        <f>D367</f>
        <v>15117987.000000004</v>
      </c>
      <c r="D448" s="179"/>
    </row>
    <row r="449" spans="1:7" ht="12.65" customHeight="1">
      <c r="A449" s="202"/>
      <c r="B449" s="202"/>
      <c r="C449" s="202"/>
      <c r="D449" s="202"/>
      <c r="F449" s="202"/>
      <c r="G449" s="202"/>
    </row>
    <row r="450" spans="1:7" ht="12.65" customHeight="1">
      <c r="A450" s="180" t="s">
        <v>481</v>
      </c>
      <c r="B450" s="181" t="s">
        <v>482</v>
      </c>
      <c r="C450" s="202"/>
      <c r="D450" s="202"/>
      <c r="F450" s="202"/>
      <c r="G450" s="202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5" t="s">
        <v>484</v>
      </c>
      <c r="B453" s="180">
        <f>C231</f>
        <v>2064</v>
      </c>
    </row>
    <row r="454" spans="1:7" ht="12.65" customHeight="1">
      <c r="A454" s="179" t="s">
        <v>168</v>
      </c>
      <c r="B454" s="179">
        <f>C233</f>
        <v>-5672.0200000000077</v>
      </c>
      <c r="C454" s="179"/>
      <c r="D454" s="179"/>
    </row>
    <row r="455" spans="1:7" ht="12.65" customHeight="1">
      <c r="A455" s="179" t="s">
        <v>131</v>
      </c>
      <c r="B455" s="179">
        <f>C234</f>
        <v>961293.43</v>
      </c>
      <c r="C455" s="179"/>
      <c r="D455" s="179"/>
    </row>
    <row r="456" spans="1:7" ht="12.65" customHeight="1">
      <c r="A456" s="202"/>
      <c r="B456" s="202"/>
      <c r="C456" s="202"/>
      <c r="D456" s="202"/>
      <c r="F456" s="202"/>
      <c r="G456" s="202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0">
        <f>C370</f>
        <v>1556205.6400000001</v>
      </c>
      <c r="C458" s="190">
        <f>CE70</f>
        <v>1556205.6400000001</v>
      </c>
      <c r="D458" s="190"/>
    </row>
    <row r="459" spans="1:7" ht="12.65" customHeight="1">
      <c r="A459" s="179" t="s">
        <v>244</v>
      </c>
      <c r="B459" s="190">
        <f>C371</f>
        <v>0</v>
      </c>
      <c r="C459" s="190">
        <f>CE72</f>
        <v>0</v>
      </c>
      <c r="D459" s="190"/>
    </row>
    <row r="460" spans="1:7" ht="12.65" customHeight="1">
      <c r="A460" s="202"/>
      <c r="B460" s="202"/>
      <c r="C460" s="202"/>
      <c r="D460" s="202"/>
      <c r="F460" s="202"/>
      <c r="G460" s="202"/>
    </row>
    <row r="461" spans="1:7" ht="12.65" customHeight="1">
      <c r="A461" s="179" t="s">
        <v>488</v>
      </c>
      <c r="B461" s="181"/>
      <c r="C461" s="181"/>
      <c r="D461" s="181" t="s">
        <v>1243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0">
        <f>C359</f>
        <v>824220.25</v>
      </c>
      <c r="C463" s="190">
        <f>CE73</f>
        <v>824220.25</v>
      </c>
      <c r="D463" s="190">
        <f>E141+E147+E153</f>
        <v>824220.25</v>
      </c>
    </row>
    <row r="464" spans="1:7" ht="12.65" customHeight="1">
      <c r="A464" s="179" t="s">
        <v>246</v>
      </c>
      <c r="B464" s="190">
        <f>C360</f>
        <v>37420938.950000003</v>
      </c>
      <c r="C464" s="190">
        <f>CE74</f>
        <v>37420938.950000003</v>
      </c>
      <c r="D464" s="190">
        <f>E142+E148+E154</f>
        <v>37420938.950000003</v>
      </c>
    </row>
    <row r="465" spans="1:7" ht="12.65" customHeight="1">
      <c r="A465" s="179" t="s">
        <v>247</v>
      </c>
      <c r="B465" s="190">
        <f>D361</f>
        <v>38245159.200000003</v>
      </c>
      <c r="C465" s="190">
        <f>CE75</f>
        <v>38245159.200000003</v>
      </c>
      <c r="D465" s="190">
        <f>D463+D464</f>
        <v>38245159.200000003</v>
      </c>
    </row>
    <row r="466" spans="1:7" ht="12.65" customHeight="1">
      <c r="A466" s="202"/>
      <c r="B466" s="202"/>
      <c r="C466" s="202"/>
      <c r="D466" s="202"/>
      <c r="F466" s="202"/>
      <c r="G466" s="202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4"/>
        <v>1615035.4200000002</v>
      </c>
      <c r="C469" s="179">
        <f>E196</f>
        <v>1615035.4200000002</v>
      </c>
      <c r="D469" s="179"/>
    </row>
    <row r="470" spans="1:7" ht="12.65" customHeight="1">
      <c r="A470" s="179" t="s">
        <v>334</v>
      </c>
      <c r="B470" s="179">
        <f t="shared" si="14"/>
        <v>11330143.069999997</v>
      </c>
      <c r="C470" s="179">
        <f>E197</f>
        <v>11330143.069999997</v>
      </c>
      <c r="D470" s="179"/>
    </row>
    <row r="471" spans="1:7" ht="12.65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4"/>
        <v>11136961.030000005</v>
      </c>
      <c r="C472" s="179">
        <f>E199</f>
        <v>11136961.030000007</v>
      </c>
      <c r="D472" s="179"/>
    </row>
    <row r="473" spans="1:7" ht="12.65" customHeight="1">
      <c r="A473" s="179" t="s">
        <v>495</v>
      </c>
      <c r="B473" s="179">
        <f t="shared" si="14"/>
        <v>6344087.9500000048</v>
      </c>
      <c r="C473" s="179">
        <f>SUM(E200:E201)</f>
        <v>6344087.950000003</v>
      </c>
      <c r="D473" s="179"/>
    </row>
    <row r="474" spans="1:7" ht="12.65" customHeight="1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>
      <c r="A475" s="179" t="s">
        <v>340</v>
      </c>
      <c r="B475" s="179">
        <f t="shared" si="14"/>
        <v>13611.76</v>
      </c>
      <c r="C475" s="179">
        <f>E203</f>
        <v>13611.76</v>
      </c>
      <c r="D475" s="179"/>
    </row>
    <row r="476" spans="1:7" ht="12.65" customHeight="1">
      <c r="A476" s="179" t="s">
        <v>203</v>
      </c>
      <c r="B476" s="179">
        <f>D275</f>
        <v>30439839.230000008</v>
      </c>
      <c r="C476" s="179">
        <f>E204</f>
        <v>30439839.230000008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11932993.360000003</v>
      </c>
      <c r="C478" s="179">
        <f>E217</f>
        <v>11932993.239999998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21356814.070000004</v>
      </c>
    </row>
    <row r="482" spans="1:12" ht="12.65" customHeight="1">
      <c r="A482" s="180" t="s">
        <v>499</v>
      </c>
      <c r="C482" s="180">
        <f>D339</f>
        <v>21356814.070000004</v>
      </c>
    </row>
    <row r="485" spans="1:12" ht="12.65" customHeight="1">
      <c r="A485" s="195" t="s">
        <v>500</v>
      </c>
    </row>
    <row r="486" spans="1:12" ht="12.65" customHeight="1">
      <c r="A486" s="195" t="s">
        <v>501</v>
      </c>
    </row>
    <row r="487" spans="1:12" ht="12.65" customHeight="1">
      <c r="A487" s="195" t="s">
        <v>502</v>
      </c>
    </row>
    <row r="488" spans="1:12" ht="12.65" customHeight="1">
      <c r="A488" s="195"/>
    </row>
    <row r="489" spans="1:12" ht="12.65" customHeight="1">
      <c r="A489" s="194" t="s">
        <v>503</v>
      </c>
    </row>
    <row r="490" spans="1:12" ht="12.65" customHeight="1">
      <c r="A490" s="195" t="s">
        <v>504</v>
      </c>
    </row>
    <row r="491" spans="1:12" ht="12.65" customHeight="1">
      <c r="A491" s="195"/>
    </row>
    <row r="493" spans="1:12" ht="12.65" customHeight="1">
      <c r="A493" s="180" t="str">
        <f>C83</f>
        <v>211</v>
      </c>
      <c r="B493" s="250" t="str">
        <f>RIGHT('Prior Year'!C82,4)</f>
        <v>2020</v>
      </c>
      <c r="C493" s="250" t="str">
        <f>RIGHT(C82,4)</f>
        <v>2021</v>
      </c>
      <c r="D493" s="250" t="str">
        <f>RIGHT('Prior Year'!C82,4)</f>
        <v>2020</v>
      </c>
      <c r="E493" s="250" t="str">
        <f>RIGHT(C82,4)</f>
        <v>2021</v>
      </c>
      <c r="F493" s="250" t="str">
        <f>RIGHT('Prior Year'!C82,4)</f>
        <v>2020</v>
      </c>
      <c r="G493" s="250" t="str">
        <f>RIGHT(C82,4)</f>
        <v>2021</v>
      </c>
      <c r="H493" s="250"/>
      <c r="K493" s="250"/>
      <c r="L493" s="250"/>
    </row>
    <row r="494" spans="1:12" ht="12.65" customHeight="1">
      <c r="A494" s="194"/>
      <c r="B494" s="181" t="s">
        <v>505</v>
      </c>
      <c r="C494" s="181" t="s">
        <v>505</v>
      </c>
      <c r="D494" s="251" t="s">
        <v>506</v>
      </c>
      <c r="E494" s="251" t="s">
        <v>506</v>
      </c>
      <c r="F494" s="250" t="s">
        <v>507</v>
      </c>
      <c r="G494" s="250" t="s">
        <v>507</v>
      </c>
      <c r="H494" s="250" t="s">
        <v>508</v>
      </c>
      <c r="K494" s="250"/>
      <c r="L494" s="250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0" t="s">
        <v>510</v>
      </c>
      <c r="G495" s="250" t="s">
        <v>510</v>
      </c>
      <c r="H495" s="250" t="s">
        <v>511</v>
      </c>
      <c r="K495" s="250"/>
      <c r="L495" s="250"/>
    </row>
    <row r="496" spans="1:12" ht="12.65" customHeight="1">
      <c r="A496" s="180" t="s">
        <v>512</v>
      </c>
      <c r="B496" s="229">
        <f>'Prior Year'!C71</f>
        <v>0</v>
      </c>
      <c r="C496" s="229">
        <f>C71</f>
        <v>0</v>
      </c>
      <c r="D496" s="229">
        <f>'Prior Year'!C59</f>
        <v>0</v>
      </c>
      <c r="E496" s="180">
        <f>C59</f>
        <v>0</v>
      </c>
      <c r="F496" s="252" t="str">
        <f t="shared" ref="F496:G511" si="15">IF(B496=0,"",IF(D496=0,"",B496/D496))</f>
        <v/>
      </c>
      <c r="G496" s="253" t="str">
        <f t="shared" si="15"/>
        <v/>
      </c>
      <c r="H496" s="254" t="str">
        <f>IF(B496=0,"",IF(C496=0,"",IF(D496=0,"",IF(E496=0,"",IF(G496/F496-1&lt;-0.25,G496/F496-1,IF(G496/F496-1&gt;0.25,G496/F496-1,""))))))</f>
        <v/>
      </c>
      <c r="I496" s="256"/>
      <c r="K496" s="250"/>
      <c r="L496" s="250"/>
    </row>
    <row r="497" spans="1:12" ht="12.65" customHeight="1">
      <c r="A497" s="180" t="s">
        <v>513</v>
      </c>
      <c r="B497" s="229">
        <f>'Prior Year'!D71</f>
        <v>0</v>
      </c>
      <c r="C497" s="229">
        <f>D71</f>
        <v>0</v>
      </c>
      <c r="D497" s="229">
        <f>'Prior Year'!D59</f>
        <v>0</v>
      </c>
      <c r="E497" s="180">
        <f>D59</f>
        <v>0</v>
      </c>
      <c r="F497" s="252" t="str">
        <f t="shared" si="15"/>
        <v/>
      </c>
      <c r="G497" s="252" t="str">
        <f t="shared" si="15"/>
        <v/>
      </c>
      <c r="H497" s="254" t="str">
        <f t="shared" ref="H497:H550" si="16">IF(B497=0,"",IF(C497=0,"",IF(D497=0,"",IF(E497=0,"",IF(G497/F497-1&lt;-0.25,G497/F497-1,IF(G497/F497-1&gt;0.25,G497/F497-1,""))))))</f>
        <v/>
      </c>
      <c r="I497" s="256"/>
      <c r="K497" s="250"/>
      <c r="L497" s="250"/>
    </row>
    <row r="498" spans="1:12" ht="12.65" customHeight="1">
      <c r="A498" s="180" t="s">
        <v>514</v>
      </c>
      <c r="B498" s="229">
        <f>'Prior Year'!E71</f>
        <v>323886.93999999994</v>
      </c>
      <c r="C498" s="229">
        <f>E71</f>
        <v>969811.78999999992</v>
      </c>
      <c r="D498" s="229">
        <f>'Prior Year'!E59</f>
        <v>218</v>
      </c>
      <c r="E498" s="180">
        <f>E59</f>
        <v>193</v>
      </c>
      <c r="F498" s="252">
        <f t="shared" si="15"/>
        <v>1485.7199082568804</v>
      </c>
      <c r="G498" s="252">
        <f t="shared" si="15"/>
        <v>5024.9315544041447</v>
      </c>
      <c r="H498" s="254">
        <f t="shared" si="16"/>
        <v>2.382152669879507</v>
      </c>
      <c r="I498" s="256"/>
      <c r="K498" s="250"/>
      <c r="L498" s="250"/>
    </row>
    <row r="499" spans="1:12" ht="12.65" customHeight="1">
      <c r="A499" s="180" t="s">
        <v>515</v>
      </c>
      <c r="B499" s="229">
        <f>'Prior Year'!F71</f>
        <v>0</v>
      </c>
      <c r="C499" s="229">
        <f>F71</f>
        <v>0</v>
      </c>
      <c r="D499" s="229">
        <f>'Prior Year'!F59</f>
        <v>0</v>
      </c>
      <c r="E499" s="180">
        <f>F59</f>
        <v>0</v>
      </c>
      <c r="F499" s="252" t="str">
        <f t="shared" si="15"/>
        <v/>
      </c>
      <c r="G499" s="252" t="str">
        <f t="shared" si="15"/>
        <v/>
      </c>
      <c r="H499" s="254" t="str">
        <f t="shared" si="16"/>
        <v/>
      </c>
      <c r="I499" s="256"/>
      <c r="K499" s="250"/>
      <c r="L499" s="250"/>
    </row>
    <row r="500" spans="1:12" ht="12.65" customHeight="1">
      <c r="A500" s="180" t="s">
        <v>516</v>
      </c>
      <c r="B500" s="229">
        <f>'Prior Year'!G71</f>
        <v>0</v>
      </c>
      <c r="C500" s="229">
        <f>G71</f>
        <v>0</v>
      </c>
      <c r="D500" s="229">
        <f>'Prior Year'!G59</f>
        <v>0</v>
      </c>
      <c r="E500" s="180">
        <f>G59</f>
        <v>0</v>
      </c>
      <c r="F500" s="252" t="str">
        <f t="shared" si="15"/>
        <v/>
      </c>
      <c r="G500" s="252" t="str">
        <f t="shared" si="15"/>
        <v/>
      </c>
      <c r="H500" s="254" t="str">
        <f t="shared" si="16"/>
        <v/>
      </c>
      <c r="I500" s="256"/>
      <c r="K500" s="250"/>
      <c r="L500" s="250"/>
    </row>
    <row r="501" spans="1:12" ht="12.65" customHeight="1">
      <c r="A501" s="180" t="s">
        <v>517</v>
      </c>
      <c r="B501" s="229">
        <f>'Prior Year'!H71</f>
        <v>0</v>
      </c>
      <c r="C501" s="229">
        <f>H71</f>
        <v>0</v>
      </c>
      <c r="D501" s="229">
        <f>'Prior Year'!H59</f>
        <v>0</v>
      </c>
      <c r="E501" s="180">
        <f>H59</f>
        <v>0</v>
      </c>
      <c r="F501" s="252" t="str">
        <f t="shared" si="15"/>
        <v/>
      </c>
      <c r="G501" s="252" t="str">
        <f t="shared" si="15"/>
        <v/>
      </c>
      <c r="H501" s="254" t="str">
        <f t="shared" si="16"/>
        <v/>
      </c>
      <c r="I501" s="256"/>
      <c r="K501" s="250"/>
      <c r="L501" s="250"/>
    </row>
    <row r="502" spans="1:12" ht="12.65" customHeight="1">
      <c r="A502" s="180" t="s">
        <v>518</v>
      </c>
      <c r="B502" s="229">
        <f>'Prior Year'!I71</f>
        <v>0</v>
      </c>
      <c r="C502" s="229">
        <f>I71</f>
        <v>0</v>
      </c>
      <c r="D502" s="229">
        <f>'Prior Year'!I59</f>
        <v>0</v>
      </c>
      <c r="E502" s="180">
        <f>I59</f>
        <v>0</v>
      </c>
      <c r="F502" s="252" t="str">
        <f t="shared" si="15"/>
        <v/>
      </c>
      <c r="G502" s="252" t="str">
        <f t="shared" si="15"/>
        <v/>
      </c>
      <c r="H502" s="254" t="str">
        <f t="shared" si="16"/>
        <v/>
      </c>
      <c r="I502" s="256"/>
      <c r="K502" s="250"/>
      <c r="L502" s="250"/>
    </row>
    <row r="503" spans="1:12" ht="12.65" customHeight="1">
      <c r="A503" s="180" t="s">
        <v>519</v>
      </c>
      <c r="B503" s="229">
        <f>'Prior Year'!J71</f>
        <v>0</v>
      </c>
      <c r="C503" s="229">
        <f>J71</f>
        <v>0</v>
      </c>
      <c r="D503" s="229">
        <f>'Prior Year'!J59</f>
        <v>0</v>
      </c>
      <c r="E503" s="180">
        <f>J59</f>
        <v>0</v>
      </c>
      <c r="F503" s="252" t="str">
        <f t="shared" si="15"/>
        <v/>
      </c>
      <c r="G503" s="252" t="str">
        <f t="shared" si="15"/>
        <v/>
      </c>
      <c r="H503" s="254" t="str">
        <f t="shared" si="16"/>
        <v/>
      </c>
      <c r="I503" s="256"/>
      <c r="K503" s="250"/>
      <c r="L503" s="250"/>
    </row>
    <row r="504" spans="1:12" ht="12.65" customHeight="1">
      <c r="A504" s="180" t="s">
        <v>520</v>
      </c>
      <c r="B504" s="229">
        <f>'Prior Year'!K71</f>
        <v>0</v>
      </c>
      <c r="C504" s="229">
        <f>K71</f>
        <v>0</v>
      </c>
      <c r="D504" s="229">
        <f>'Prior Year'!K59</f>
        <v>0</v>
      </c>
      <c r="E504" s="180">
        <f>K59</f>
        <v>0</v>
      </c>
      <c r="F504" s="252" t="str">
        <f t="shared" si="15"/>
        <v/>
      </c>
      <c r="G504" s="252" t="str">
        <f t="shared" si="15"/>
        <v/>
      </c>
      <c r="H504" s="254" t="str">
        <f t="shared" si="16"/>
        <v/>
      </c>
      <c r="I504" s="256"/>
      <c r="K504" s="250"/>
      <c r="L504" s="250"/>
    </row>
    <row r="505" spans="1:12" ht="12.65" customHeight="1">
      <c r="A505" s="180" t="s">
        <v>521</v>
      </c>
      <c r="B505" s="229">
        <f>'Prior Year'!L71</f>
        <v>0</v>
      </c>
      <c r="C505" s="229">
        <f>L71</f>
        <v>0</v>
      </c>
      <c r="D505" s="229">
        <f>'Prior Year'!L59</f>
        <v>0</v>
      </c>
      <c r="E505" s="180">
        <f>L59</f>
        <v>0</v>
      </c>
      <c r="F505" s="252" t="str">
        <f t="shared" si="15"/>
        <v/>
      </c>
      <c r="G505" s="252" t="str">
        <f t="shared" si="15"/>
        <v/>
      </c>
      <c r="H505" s="254" t="str">
        <f t="shared" si="16"/>
        <v/>
      </c>
      <c r="I505" s="256"/>
      <c r="K505" s="250"/>
      <c r="L505" s="250"/>
    </row>
    <row r="506" spans="1:12" ht="12.65" customHeight="1">
      <c r="A506" s="180" t="s">
        <v>522</v>
      </c>
      <c r="B506" s="229">
        <f>'Prior Year'!M71</f>
        <v>0</v>
      </c>
      <c r="C506" s="229">
        <f>M71</f>
        <v>0</v>
      </c>
      <c r="D506" s="229">
        <f>'Prior Year'!M59</f>
        <v>0</v>
      </c>
      <c r="E506" s="180">
        <f>M59</f>
        <v>0</v>
      </c>
      <c r="F506" s="252" t="str">
        <f t="shared" si="15"/>
        <v/>
      </c>
      <c r="G506" s="252" t="str">
        <f t="shared" si="15"/>
        <v/>
      </c>
      <c r="H506" s="254" t="str">
        <f t="shared" si="16"/>
        <v/>
      </c>
      <c r="I506" s="256"/>
      <c r="K506" s="250"/>
      <c r="L506" s="250"/>
    </row>
    <row r="507" spans="1:12" ht="12.65" customHeight="1">
      <c r="A507" s="180" t="s">
        <v>523</v>
      </c>
      <c r="B507" s="229">
        <f>'Prior Year'!N71</f>
        <v>0</v>
      </c>
      <c r="C507" s="229">
        <f>N71</f>
        <v>0</v>
      </c>
      <c r="D507" s="229">
        <f>'Prior Year'!N59</f>
        <v>0</v>
      </c>
      <c r="E507" s="180">
        <f>N59</f>
        <v>0</v>
      </c>
      <c r="F507" s="252" t="str">
        <f t="shared" si="15"/>
        <v/>
      </c>
      <c r="G507" s="252" t="str">
        <f t="shared" si="15"/>
        <v/>
      </c>
      <c r="H507" s="254" t="str">
        <f t="shared" si="16"/>
        <v/>
      </c>
      <c r="I507" s="256"/>
      <c r="K507" s="250"/>
      <c r="L507" s="250"/>
    </row>
    <row r="508" spans="1:12" ht="12.65" customHeight="1">
      <c r="A508" s="180" t="s">
        <v>524</v>
      </c>
      <c r="B508" s="229">
        <f>'Prior Year'!O71</f>
        <v>0</v>
      </c>
      <c r="C508" s="229">
        <f>O71</f>
        <v>0</v>
      </c>
      <c r="D508" s="229">
        <f>'Prior Year'!O59</f>
        <v>0</v>
      </c>
      <c r="E508" s="180">
        <f>O59</f>
        <v>0</v>
      </c>
      <c r="F508" s="252" t="str">
        <f t="shared" si="15"/>
        <v/>
      </c>
      <c r="G508" s="252" t="str">
        <f t="shared" si="15"/>
        <v/>
      </c>
      <c r="H508" s="254" t="str">
        <f t="shared" si="16"/>
        <v/>
      </c>
      <c r="I508" s="256"/>
      <c r="K508" s="250"/>
      <c r="L508" s="250"/>
    </row>
    <row r="509" spans="1:12" ht="12.65" customHeight="1">
      <c r="A509" s="180" t="s">
        <v>525</v>
      </c>
      <c r="B509" s="229">
        <f>'Prior Year'!P71</f>
        <v>710185.06</v>
      </c>
      <c r="C509" s="229">
        <f>P71</f>
        <v>845990.53</v>
      </c>
      <c r="D509" s="229">
        <f>'Prior Year'!P59</f>
        <v>12013</v>
      </c>
      <c r="E509" s="180">
        <f>P59</f>
        <v>16597</v>
      </c>
      <c r="F509" s="252">
        <f t="shared" si="15"/>
        <v>59.118043785898614</v>
      </c>
      <c r="G509" s="252">
        <f t="shared" si="15"/>
        <v>50.972496836777729</v>
      </c>
      <c r="H509" s="254" t="str">
        <f t="shared" si="16"/>
        <v/>
      </c>
      <c r="I509" s="256"/>
      <c r="K509" s="250"/>
      <c r="L509" s="250"/>
    </row>
    <row r="510" spans="1:12" ht="12.65" customHeight="1">
      <c r="A510" s="180" t="s">
        <v>526</v>
      </c>
      <c r="B510" s="229">
        <f>'Prior Year'!Q71</f>
        <v>0</v>
      </c>
      <c r="C510" s="229">
        <f>Q71</f>
        <v>0</v>
      </c>
      <c r="D510" s="229">
        <f>'Prior Year'!Q59</f>
        <v>0</v>
      </c>
      <c r="E510" s="180">
        <f>Q59</f>
        <v>0</v>
      </c>
      <c r="F510" s="252" t="str">
        <f t="shared" si="15"/>
        <v/>
      </c>
      <c r="G510" s="252" t="str">
        <f t="shared" si="15"/>
        <v/>
      </c>
      <c r="H510" s="254" t="str">
        <f t="shared" si="16"/>
        <v/>
      </c>
      <c r="I510" s="256"/>
      <c r="K510" s="250"/>
      <c r="L510" s="250"/>
    </row>
    <row r="511" spans="1:12" ht="12.65" customHeight="1">
      <c r="A511" s="180" t="s">
        <v>527</v>
      </c>
      <c r="B511" s="229">
        <f>'Prior Year'!R71</f>
        <v>0</v>
      </c>
      <c r="C511" s="229">
        <f>R71</f>
        <v>0</v>
      </c>
      <c r="D511" s="229">
        <f>'Prior Year'!R59</f>
        <v>0</v>
      </c>
      <c r="E511" s="180">
        <f>R59</f>
        <v>0</v>
      </c>
      <c r="F511" s="252" t="str">
        <f t="shared" si="15"/>
        <v/>
      </c>
      <c r="G511" s="252" t="str">
        <f t="shared" si="15"/>
        <v/>
      </c>
      <c r="H511" s="254" t="str">
        <f t="shared" si="16"/>
        <v/>
      </c>
      <c r="I511" s="256"/>
      <c r="K511" s="250"/>
      <c r="L511" s="250"/>
    </row>
    <row r="512" spans="1:12" ht="12.65" customHeight="1">
      <c r="A512" s="180" t="s">
        <v>528</v>
      </c>
      <c r="B512" s="229">
        <f>'Prior Year'!S71</f>
        <v>0</v>
      </c>
      <c r="C512" s="229">
        <f>S71</f>
        <v>0</v>
      </c>
      <c r="D512" s="181" t="s">
        <v>529</v>
      </c>
      <c r="E512" s="181" t="s">
        <v>529</v>
      </c>
      <c r="F512" s="252" t="str">
        <f t="shared" ref="F512:G527" si="17">IF(B512=0,"",IF(D512=0,"",B512/D512))</f>
        <v/>
      </c>
      <c r="G512" s="252" t="str">
        <f t="shared" si="17"/>
        <v/>
      </c>
      <c r="H512" s="254" t="str">
        <f t="shared" si="16"/>
        <v/>
      </c>
      <c r="I512" s="256"/>
      <c r="K512" s="250"/>
      <c r="L512" s="250"/>
    </row>
    <row r="513" spans="1:12" ht="12.65" customHeight="1">
      <c r="A513" s="180" t="s">
        <v>1244</v>
      </c>
      <c r="B513" s="229">
        <f>'Prior Year'!T71</f>
        <v>335578.15</v>
      </c>
      <c r="C513" s="229">
        <f>T71</f>
        <v>337287.13</v>
      </c>
      <c r="D513" s="181" t="s">
        <v>529</v>
      </c>
      <c r="E513" s="181" t="s">
        <v>529</v>
      </c>
      <c r="F513" s="252" t="str">
        <f t="shared" si="17"/>
        <v/>
      </c>
      <c r="G513" s="252" t="str">
        <f t="shared" si="17"/>
        <v/>
      </c>
      <c r="H513" s="254" t="str">
        <f t="shared" si="16"/>
        <v/>
      </c>
      <c r="I513" s="256"/>
      <c r="K513" s="250"/>
      <c r="L513" s="250"/>
    </row>
    <row r="514" spans="1:12" ht="12.65" customHeight="1">
      <c r="A514" s="180" t="s">
        <v>530</v>
      </c>
      <c r="B514" s="229">
        <f>'Prior Year'!U71</f>
        <v>794413.65</v>
      </c>
      <c r="C514" s="229">
        <f>U71</f>
        <v>1008513.3199999998</v>
      </c>
      <c r="D514" s="229">
        <f>'Prior Year'!U59</f>
        <v>41006</v>
      </c>
      <c r="E514" s="180">
        <f>U59</f>
        <v>47223</v>
      </c>
      <c r="F514" s="252">
        <f t="shared" si="17"/>
        <v>19.373107594010634</v>
      </c>
      <c r="G514" s="252">
        <f t="shared" si="17"/>
        <v>21.35640090633801</v>
      </c>
      <c r="H514" s="254" t="str">
        <f t="shared" si="16"/>
        <v/>
      </c>
      <c r="I514" s="256"/>
      <c r="K514" s="250"/>
      <c r="L514" s="250"/>
    </row>
    <row r="515" spans="1:12" ht="12.65" customHeight="1">
      <c r="A515" s="180" t="s">
        <v>531</v>
      </c>
      <c r="B515" s="229">
        <f>'Prior Year'!V71</f>
        <v>0</v>
      </c>
      <c r="C515" s="229">
        <f>V71</f>
        <v>0</v>
      </c>
      <c r="D515" s="229">
        <f>'Prior Year'!V59</f>
        <v>0</v>
      </c>
      <c r="E515" s="180">
        <f>V59</f>
        <v>0</v>
      </c>
      <c r="F515" s="252" t="str">
        <f t="shared" si="17"/>
        <v/>
      </c>
      <c r="G515" s="252" t="str">
        <f t="shared" si="17"/>
        <v/>
      </c>
      <c r="H515" s="254" t="str">
        <f t="shared" si="16"/>
        <v/>
      </c>
      <c r="I515" s="256"/>
      <c r="K515" s="250"/>
      <c r="L515" s="250"/>
    </row>
    <row r="516" spans="1:12" ht="12.65" customHeight="1">
      <c r="A516" s="180" t="s">
        <v>532</v>
      </c>
      <c r="B516" s="229">
        <f>'Prior Year'!W71</f>
        <v>126065.77</v>
      </c>
      <c r="C516" s="229">
        <f>W71</f>
        <v>113813.57</v>
      </c>
      <c r="D516" s="229">
        <f>'Prior Year'!W59</f>
        <v>191</v>
      </c>
      <c r="E516" s="180">
        <f>W59</f>
        <v>228</v>
      </c>
      <c r="F516" s="252">
        <f t="shared" si="17"/>
        <v>660.03020942408375</v>
      </c>
      <c r="G516" s="252">
        <f t="shared" si="17"/>
        <v>499.18232456140356</v>
      </c>
      <c r="H516" s="254" t="str">
        <f t="shared" si="16"/>
        <v/>
      </c>
      <c r="I516" s="256"/>
      <c r="K516" s="250"/>
      <c r="L516" s="250"/>
    </row>
    <row r="517" spans="1:12" ht="12.65" customHeight="1">
      <c r="A517" s="180" t="s">
        <v>533</v>
      </c>
      <c r="B517" s="229">
        <f>'Prior Year'!X71</f>
        <v>0</v>
      </c>
      <c r="C517" s="229">
        <f>X71</f>
        <v>0</v>
      </c>
      <c r="D517" s="229">
        <f>'Prior Year'!X59</f>
        <v>0</v>
      </c>
      <c r="E517" s="180">
        <f>X59</f>
        <v>0</v>
      </c>
      <c r="F517" s="252" t="str">
        <f t="shared" si="17"/>
        <v/>
      </c>
      <c r="G517" s="252" t="str">
        <f t="shared" si="17"/>
        <v/>
      </c>
      <c r="H517" s="254" t="str">
        <f t="shared" si="16"/>
        <v/>
      </c>
      <c r="I517" s="256"/>
      <c r="K517" s="250"/>
      <c r="L517" s="250"/>
    </row>
    <row r="518" spans="1:12" ht="12.65" customHeight="1">
      <c r="A518" s="180" t="s">
        <v>534</v>
      </c>
      <c r="B518" s="229">
        <f>'Prior Year'!Y71</f>
        <v>844110.55</v>
      </c>
      <c r="C518" s="229">
        <f>Y71</f>
        <v>1030156.3200000001</v>
      </c>
      <c r="D518" s="229">
        <f>'Prior Year'!Y59</f>
        <v>9231</v>
      </c>
      <c r="E518" s="180">
        <f>Y59</f>
        <v>10761</v>
      </c>
      <c r="F518" s="252">
        <f t="shared" si="17"/>
        <v>91.44302350774565</v>
      </c>
      <c r="G518" s="252">
        <f t="shared" si="17"/>
        <v>95.730538054084192</v>
      </c>
      <c r="H518" s="254" t="str">
        <f t="shared" si="16"/>
        <v/>
      </c>
      <c r="I518" s="256"/>
      <c r="K518" s="250"/>
      <c r="L518" s="250"/>
    </row>
    <row r="519" spans="1:12" ht="12.65" customHeight="1">
      <c r="A519" s="180" t="s">
        <v>535</v>
      </c>
      <c r="B519" s="229">
        <f>'Prior Year'!Z71</f>
        <v>0</v>
      </c>
      <c r="C519" s="229">
        <f>Z71</f>
        <v>0</v>
      </c>
      <c r="D519" s="229">
        <f>'Prior Year'!Z59</f>
        <v>0</v>
      </c>
      <c r="E519" s="180">
        <f>Z59</f>
        <v>0</v>
      </c>
      <c r="F519" s="252" t="str">
        <f t="shared" si="17"/>
        <v/>
      </c>
      <c r="G519" s="252" t="str">
        <f t="shared" si="17"/>
        <v/>
      </c>
      <c r="H519" s="254" t="str">
        <f t="shared" si="16"/>
        <v/>
      </c>
      <c r="I519" s="256"/>
      <c r="K519" s="250"/>
      <c r="L519" s="250"/>
    </row>
    <row r="520" spans="1:12" ht="12.65" customHeight="1">
      <c r="A520" s="180" t="s">
        <v>536</v>
      </c>
      <c r="B520" s="229">
        <f>'Prior Year'!AA71</f>
        <v>0</v>
      </c>
      <c r="C520" s="229">
        <f>AA71</f>
        <v>0</v>
      </c>
      <c r="D520" s="229">
        <f>'Prior Year'!AA59</f>
        <v>0</v>
      </c>
      <c r="E520" s="180">
        <f>AA59</f>
        <v>0</v>
      </c>
      <c r="F520" s="252" t="str">
        <f t="shared" si="17"/>
        <v/>
      </c>
      <c r="G520" s="252" t="str">
        <f t="shared" si="17"/>
        <v/>
      </c>
      <c r="H520" s="254" t="str">
        <f t="shared" si="16"/>
        <v/>
      </c>
      <c r="I520" s="256"/>
      <c r="K520" s="250"/>
      <c r="L520" s="250"/>
    </row>
    <row r="521" spans="1:12" ht="12.65" customHeight="1">
      <c r="A521" s="180" t="s">
        <v>537</v>
      </c>
      <c r="B521" s="229">
        <f>'Prior Year'!AB71</f>
        <v>2779317.93</v>
      </c>
      <c r="C521" s="229">
        <f>AB71</f>
        <v>3268464.81</v>
      </c>
      <c r="D521" s="181" t="s">
        <v>529</v>
      </c>
      <c r="E521" s="181" t="s">
        <v>529</v>
      </c>
      <c r="F521" s="252" t="str">
        <f t="shared" si="17"/>
        <v/>
      </c>
      <c r="G521" s="252" t="str">
        <f t="shared" si="17"/>
        <v/>
      </c>
      <c r="H521" s="254" t="str">
        <f t="shared" si="16"/>
        <v/>
      </c>
      <c r="I521" s="256"/>
      <c r="K521" s="250"/>
      <c r="L521" s="250"/>
    </row>
    <row r="522" spans="1:12" ht="12.65" customHeight="1">
      <c r="A522" s="180" t="s">
        <v>538</v>
      </c>
      <c r="B522" s="229">
        <f>'Prior Year'!AC71</f>
        <v>0</v>
      </c>
      <c r="C522" s="229">
        <f>AC71</f>
        <v>0</v>
      </c>
      <c r="D522" s="229">
        <f>'Prior Year'!AC59</f>
        <v>0</v>
      </c>
      <c r="E522" s="180">
        <f>AC59</f>
        <v>0</v>
      </c>
      <c r="F522" s="252" t="str">
        <f t="shared" si="17"/>
        <v/>
      </c>
      <c r="G522" s="252" t="str">
        <f t="shared" si="17"/>
        <v/>
      </c>
      <c r="H522" s="254" t="str">
        <f t="shared" si="16"/>
        <v/>
      </c>
      <c r="I522" s="256"/>
      <c r="K522" s="250"/>
      <c r="L522" s="250"/>
    </row>
    <row r="523" spans="1:12" ht="12.65" customHeight="1">
      <c r="A523" s="180" t="s">
        <v>539</v>
      </c>
      <c r="B523" s="229">
        <f>'Prior Year'!AD71</f>
        <v>0</v>
      </c>
      <c r="C523" s="229">
        <f>AD71</f>
        <v>0</v>
      </c>
      <c r="D523" s="229">
        <f>'Prior Year'!AD59</f>
        <v>0</v>
      </c>
      <c r="E523" s="180">
        <f>AD59</f>
        <v>0</v>
      </c>
      <c r="F523" s="252" t="str">
        <f t="shared" si="17"/>
        <v/>
      </c>
      <c r="G523" s="252" t="str">
        <f t="shared" si="17"/>
        <v/>
      </c>
      <c r="H523" s="254" t="str">
        <f t="shared" si="16"/>
        <v/>
      </c>
      <c r="I523" s="256"/>
      <c r="K523" s="250"/>
      <c r="L523" s="250"/>
    </row>
    <row r="524" spans="1:12" ht="12.65" customHeight="1">
      <c r="A524" s="180" t="s">
        <v>540</v>
      </c>
      <c r="B524" s="229">
        <f>'Prior Year'!AE71</f>
        <v>71308.7</v>
      </c>
      <c r="C524" s="229">
        <f>AE71</f>
        <v>153906.49999999997</v>
      </c>
      <c r="D524" s="229">
        <f>'Prior Year'!AE59</f>
        <v>942</v>
      </c>
      <c r="E524" s="180">
        <f>AE59</f>
        <v>4499</v>
      </c>
      <c r="F524" s="252">
        <f t="shared" si="17"/>
        <v>75.699256900212305</v>
      </c>
      <c r="G524" s="252">
        <f t="shared" si="17"/>
        <v>34.209046454767723</v>
      </c>
      <c r="H524" s="254">
        <f t="shared" si="16"/>
        <v>-0.54809270453126757</v>
      </c>
      <c r="I524" s="256"/>
      <c r="K524" s="250"/>
      <c r="L524" s="250"/>
    </row>
    <row r="525" spans="1:12" ht="12.65" customHeight="1">
      <c r="A525" s="180" t="s">
        <v>541</v>
      </c>
      <c r="B525" s="229">
        <f>'Prior Year'!AF71</f>
        <v>0</v>
      </c>
      <c r="C525" s="229">
        <f>AF71</f>
        <v>0</v>
      </c>
      <c r="D525" s="229">
        <f>'Prior Year'!AF59</f>
        <v>0</v>
      </c>
      <c r="E525" s="180">
        <f>AF59</f>
        <v>0</v>
      </c>
      <c r="F525" s="252" t="str">
        <f t="shared" si="17"/>
        <v/>
      </c>
      <c r="G525" s="252" t="str">
        <f t="shared" si="17"/>
        <v/>
      </c>
      <c r="H525" s="254" t="str">
        <f t="shared" si="16"/>
        <v/>
      </c>
      <c r="I525" s="256"/>
      <c r="K525" s="250"/>
      <c r="L525" s="250"/>
    </row>
    <row r="526" spans="1:12" ht="12.65" customHeight="1">
      <c r="A526" s="180" t="s">
        <v>542</v>
      </c>
      <c r="B526" s="229">
        <f>'Prior Year'!AG71</f>
        <v>5117527.4300000006</v>
      </c>
      <c r="C526" s="229">
        <f>AG71</f>
        <v>5210316.21</v>
      </c>
      <c r="D526" s="229">
        <f>'Prior Year'!AG59</f>
        <v>3541</v>
      </c>
      <c r="E526" s="180">
        <f>AG59</f>
        <v>3886</v>
      </c>
      <c r="F526" s="252">
        <f t="shared" si="17"/>
        <v>1445.220963004801</v>
      </c>
      <c r="G526" s="252">
        <f t="shared" si="17"/>
        <v>1340.7916134843026</v>
      </c>
      <c r="H526" s="254" t="str">
        <f t="shared" si="16"/>
        <v/>
      </c>
      <c r="I526" s="256"/>
      <c r="K526" s="250"/>
      <c r="L526" s="250"/>
    </row>
    <row r="527" spans="1:12" ht="12.65" customHeight="1">
      <c r="A527" s="180" t="s">
        <v>543</v>
      </c>
      <c r="B527" s="229">
        <f>'Prior Year'!AH71</f>
        <v>0</v>
      </c>
      <c r="C527" s="229">
        <f>AH71</f>
        <v>0</v>
      </c>
      <c r="D527" s="229">
        <f>'Prior Year'!AH59</f>
        <v>0</v>
      </c>
      <c r="E527" s="180">
        <f>AH59</f>
        <v>0</v>
      </c>
      <c r="F527" s="252" t="str">
        <f t="shared" si="17"/>
        <v/>
      </c>
      <c r="G527" s="252" t="str">
        <f t="shared" si="17"/>
        <v/>
      </c>
      <c r="H527" s="254" t="str">
        <f t="shared" si="16"/>
        <v/>
      </c>
      <c r="I527" s="256"/>
      <c r="K527" s="250"/>
      <c r="L527" s="250"/>
    </row>
    <row r="528" spans="1:12" ht="12.65" customHeight="1">
      <c r="A528" s="180" t="s">
        <v>544</v>
      </c>
      <c r="B528" s="229">
        <f>'Prior Year'!AI71</f>
        <v>0</v>
      </c>
      <c r="C528" s="229">
        <f>AI71</f>
        <v>0</v>
      </c>
      <c r="D528" s="229">
        <f>'Prior Year'!AI59</f>
        <v>0</v>
      </c>
      <c r="E528" s="180">
        <f>AI59</f>
        <v>0</v>
      </c>
      <c r="F528" s="252" t="str">
        <f t="shared" ref="F528:G540" si="18">IF(B528=0,"",IF(D528=0,"",B528/D528))</f>
        <v/>
      </c>
      <c r="G528" s="252" t="str">
        <f t="shared" si="18"/>
        <v/>
      </c>
      <c r="H528" s="254" t="str">
        <f t="shared" si="16"/>
        <v/>
      </c>
      <c r="I528" s="256"/>
      <c r="K528" s="250"/>
      <c r="L528" s="250"/>
    </row>
    <row r="529" spans="1:12" ht="12.65" customHeight="1">
      <c r="A529" s="180" t="s">
        <v>545</v>
      </c>
      <c r="B529" s="229">
        <f>'Prior Year'!AJ71</f>
        <v>3108467.61</v>
      </c>
      <c r="C529" s="229">
        <f>AJ71</f>
        <v>2953123.43</v>
      </c>
      <c r="D529" s="229">
        <f>'Prior Year'!AJ59</f>
        <v>15668</v>
      </c>
      <c r="E529" s="180">
        <f>AJ59</f>
        <v>16709</v>
      </c>
      <c r="F529" s="252">
        <f t="shared" si="18"/>
        <v>198.39594140924177</v>
      </c>
      <c r="G529" s="252">
        <f t="shared" si="18"/>
        <v>176.73849003531032</v>
      </c>
      <c r="H529" s="254" t="str">
        <f t="shared" si="16"/>
        <v/>
      </c>
      <c r="I529" s="256"/>
      <c r="K529" s="250"/>
      <c r="L529" s="250"/>
    </row>
    <row r="530" spans="1:12" ht="12.65" customHeight="1">
      <c r="A530" s="180" t="s">
        <v>546</v>
      </c>
      <c r="B530" s="229">
        <f>'Prior Year'!AK71</f>
        <v>0</v>
      </c>
      <c r="C530" s="229">
        <f>AK71</f>
        <v>0</v>
      </c>
      <c r="D530" s="229">
        <f>'Prior Year'!AK59</f>
        <v>0</v>
      </c>
      <c r="E530" s="180">
        <f>AK59</f>
        <v>0</v>
      </c>
      <c r="F530" s="252" t="str">
        <f t="shared" si="18"/>
        <v/>
      </c>
      <c r="G530" s="252" t="str">
        <f t="shared" si="18"/>
        <v/>
      </c>
      <c r="H530" s="254" t="str">
        <f t="shared" si="16"/>
        <v/>
      </c>
      <c r="I530" s="256"/>
      <c r="K530" s="250"/>
      <c r="L530" s="250"/>
    </row>
    <row r="531" spans="1:12" ht="12.65" customHeight="1">
      <c r="A531" s="180" t="s">
        <v>547</v>
      </c>
      <c r="B531" s="229">
        <f>'Prior Year'!AL71</f>
        <v>0</v>
      </c>
      <c r="C531" s="229">
        <f>AL71</f>
        <v>0</v>
      </c>
      <c r="D531" s="229">
        <f>'Prior Year'!AL59</f>
        <v>0</v>
      </c>
      <c r="E531" s="180">
        <f>AL59</f>
        <v>0</v>
      </c>
      <c r="F531" s="252" t="str">
        <f t="shared" si="18"/>
        <v/>
      </c>
      <c r="G531" s="252" t="str">
        <f t="shared" si="18"/>
        <v/>
      </c>
      <c r="H531" s="254" t="str">
        <f t="shared" si="16"/>
        <v/>
      </c>
      <c r="I531" s="256"/>
      <c r="K531" s="250"/>
      <c r="L531" s="250"/>
    </row>
    <row r="532" spans="1:12" ht="12.65" customHeight="1">
      <c r="A532" s="180" t="s">
        <v>548</v>
      </c>
      <c r="B532" s="229">
        <f>'Prior Year'!AM71</f>
        <v>0</v>
      </c>
      <c r="C532" s="229">
        <f>AM71</f>
        <v>0</v>
      </c>
      <c r="D532" s="229">
        <f>'Prior Year'!AM59</f>
        <v>0</v>
      </c>
      <c r="E532" s="180">
        <f>AM59</f>
        <v>0</v>
      </c>
      <c r="F532" s="252" t="str">
        <f t="shared" si="18"/>
        <v/>
      </c>
      <c r="G532" s="252" t="str">
        <f t="shared" si="18"/>
        <v/>
      </c>
      <c r="H532" s="254" t="str">
        <f t="shared" si="16"/>
        <v/>
      </c>
      <c r="I532" s="256"/>
      <c r="K532" s="250"/>
      <c r="L532" s="250"/>
    </row>
    <row r="533" spans="1:12" ht="12.65" customHeight="1">
      <c r="A533" s="180" t="s">
        <v>1245</v>
      </c>
      <c r="B533" s="229">
        <f>'Prior Year'!AN71</f>
        <v>0</v>
      </c>
      <c r="C533" s="229">
        <f>AN71</f>
        <v>0</v>
      </c>
      <c r="D533" s="229">
        <f>'Prior Year'!AN59</f>
        <v>0</v>
      </c>
      <c r="E533" s="180">
        <f>AN59</f>
        <v>0</v>
      </c>
      <c r="F533" s="252" t="str">
        <f t="shared" si="18"/>
        <v/>
      </c>
      <c r="G533" s="252" t="str">
        <f t="shared" si="18"/>
        <v/>
      </c>
      <c r="H533" s="254" t="str">
        <f t="shared" si="16"/>
        <v/>
      </c>
      <c r="I533" s="256"/>
      <c r="K533" s="250"/>
      <c r="L533" s="250"/>
    </row>
    <row r="534" spans="1:12" ht="12.65" customHeight="1">
      <c r="A534" s="180" t="s">
        <v>549</v>
      </c>
      <c r="B534" s="229">
        <f>'Prior Year'!AO71</f>
        <v>0</v>
      </c>
      <c r="C534" s="229">
        <f>AO71</f>
        <v>0</v>
      </c>
      <c r="D534" s="229">
        <f>'Prior Year'!AO59</f>
        <v>0</v>
      </c>
      <c r="E534" s="180">
        <f>AO59</f>
        <v>0</v>
      </c>
      <c r="F534" s="252" t="str">
        <f t="shared" si="18"/>
        <v/>
      </c>
      <c r="G534" s="252" t="str">
        <f t="shared" si="18"/>
        <v/>
      </c>
      <c r="H534" s="254" t="str">
        <f t="shared" si="16"/>
        <v/>
      </c>
      <c r="I534" s="256"/>
      <c r="K534" s="250"/>
      <c r="L534" s="250"/>
    </row>
    <row r="535" spans="1:12" ht="12.65" customHeight="1">
      <c r="A535" s="180" t="s">
        <v>550</v>
      </c>
      <c r="B535" s="229">
        <f>'Prior Year'!AP71</f>
        <v>41590.730000000003</v>
      </c>
      <c r="C535" s="229">
        <f>AP71</f>
        <v>52009.440000000002</v>
      </c>
      <c r="D535" s="229">
        <f>'Prior Year'!AP59</f>
        <v>0</v>
      </c>
      <c r="E535" s="180">
        <f>AP59</f>
        <v>0</v>
      </c>
      <c r="F535" s="252" t="str">
        <f t="shared" si="18"/>
        <v/>
      </c>
      <c r="G535" s="252" t="str">
        <f t="shared" si="18"/>
        <v/>
      </c>
      <c r="H535" s="254" t="str">
        <f t="shared" si="16"/>
        <v/>
      </c>
      <c r="I535" s="256"/>
      <c r="K535" s="250"/>
      <c r="L535" s="250"/>
    </row>
    <row r="536" spans="1:12" ht="12.65" customHeight="1">
      <c r="A536" s="180" t="s">
        <v>551</v>
      </c>
      <c r="B536" s="229">
        <f>'Prior Year'!AQ71</f>
        <v>0</v>
      </c>
      <c r="C536" s="229">
        <f>AQ71</f>
        <v>0</v>
      </c>
      <c r="D536" s="229">
        <f>'Prior Year'!AQ59</f>
        <v>0</v>
      </c>
      <c r="E536" s="180">
        <f>AQ59</f>
        <v>0</v>
      </c>
      <c r="F536" s="252" t="str">
        <f t="shared" si="18"/>
        <v/>
      </c>
      <c r="G536" s="252" t="str">
        <f t="shared" si="18"/>
        <v/>
      </c>
      <c r="H536" s="254" t="str">
        <f t="shared" si="16"/>
        <v/>
      </c>
      <c r="I536" s="256"/>
      <c r="K536" s="250"/>
      <c r="L536" s="250"/>
    </row>
    <row r="537" spans="1:12" ht="12.65" customHeight="1">
      <c r="A537" s="180" t="s">
        <v>552</v>
      </c>
      <c r="B537" s="229">
        <f>'Prior Year'!AR71</f>
        <v>0</v>
      </c>
      <c r="C537" s="229">
        <f>AR71</f>
        <v>0</v>
      </c>
      <c r="D537" s="229">
        <f>'Prior Year'!AR59</f>
        <v>0</v>
      </c>
      <c r="E537" s="180">
        <f>AR59</f>
        <v>0</v>
      </c>
      <c r="F537" s="252" t="str">
        <f t="shared" si="18"/>
        <v/>
      </c>
      <c r="G537" s="252" t="str">
        <f t="shared" si="18"/>
        <v/>
      </c>
      <c r="H537" s="254" t="str">
        <f t="shared" si="16"/>
        <v/>
      </c>
      <c r="I537" s="256"/>
      <c r="K537" s="250"/>
      <c r="L537" s="250"/>
    </row>
    <row r="538" spans="1:12" ht="12.65" customHeight="1">
      <c r="A538" s="180" t="s">
        <v>553</v>
      </c>
      <c r="B538" s="229">
        <f>'Prior Year'!AS71</f>
        <v>0</v>
      </c>
      <c r="C538" s="229">
        <f>AS71</f>
        <v>0</v>
      </c>
      <c r="D538" s="229">
        <f>'Prior Year'!AS59</f>
        <v>0</v>
      </c>
      <c r="E538" s="180">
        <f>AS59</f>
        <v>0</v>
      </c>
      <c r="F538" s="252" t="str">
        <f t="shared" si="18"/>
        <v/>
      </c>
      <c r="G538" s="252" t="str">
        <f t="shared" si="18"/>
        <v/>
      </c>
      <c r="H538" s="254" t="str">
        <f t="shared" si="16"/>
        <v/>
      </c>
      <c r="I538" s="256"/>
      <c r="K538" s="250"/>
      <c r="L538" s="250"/>
    </row>
    <row r="539" spans="1:12" ht="12.65" customHeight="1">
      <c r="A539" s="180" t="s">
        <v>554</v>
      </c>
      <c r="B539" s="229">
        <f>'Prior Year'!AT71</f>
        <v>0</v>
      </c>
      <c r="C539" s="229">
        <f>AT71</f>
        <v>0</v>
      </c>
      <c r="D539" s="229">
        <f>'Prior Year'!AT59</f>
        <v>0</v>
      </c>
      <c r="E539" s="180">
        <f>AT59</f>
        <v>0</v>
      </c>
      <c r="F539" s="252" t="str">
        <f t="shared" si="18"/>
        <v/>
      </c>
      <c r="G539" s="252" t="str">
        <f t="shared" si="18"/>
        <v/>
      </c>
      <c r="H539" s="254" t="str">
        <f t="shared" si="16"/>
        <v/>
      </c>
      <c r="I539" s="256"/>
      <c r="K539" s="250"/>
      <c r="L539" s="250"/>
    </row>
    <row r="540" spans="1:12" ht="12.65" customHeight="1">
      <c r="A540" s="180" t="s">
        <v>555</v>
      </c>
      <c r="B540" s="229">
        <f>'Prior Year'!AU71</f>
        <v>0</v>
      </c>
      <c r="C540" s="229">
        <f>AU71</f>
        <v>0</v>
      </c>
      <c r="D540" s="229">
        <f>'Prior Year'!AU59</f>
        <v>0</v>
      </c>
      <c r="E540" s="180">
        <f>AU59</f>
        <v>0</v>
      </c>
      <c r="F540" s="252" t="str">
        <f t="shared" si="18"/>
        <v/>
      </c>
      <c r="G540" s="252" t="str">
        <f t="shared" si="18"/>
        <v/>
      </c>
      <c r="H540" s="254" t="str">
        <f t="shared" si="16"/>
        <v/>
      </c>
      <c r="I540" s="256"/>
      <c r="K540" s="250"/>
      <c r="L540" s="250"/>
    </row>
    <row r="541" spans="1:12" ht="12.65" customHeight="1">
      <c r="A541" s="180" t="s">
        <v>556</v>
      </c>
      <c r="B541" s="229">
        <f>'Prior Year'!AV71</f>
        <v>0</v>
      </c>
      <c r="C541" s="229">
        <f>AV71</f>
        <v>15869.9</v>
      </c>
      <c r="D541" s="181" t="s">
        <v>529</v>
      </c>
      <c r="E541" s="181" t="s">
        <v>529</v>
      </c>
      <c r="F541" s="252"/>
      <c r="G541" s="252"/>
      <c r="H541" s="254"/>
      <c r="I541" s="256"/>
      <c r="K541" s="250"/>
      <c r="L541" s="250"/>
    </row>
    <row r="542" spans="1:12" ht="12.65" customHeight="1">
      <c r="A542" s="180" t="s">
        <v>1246</v>
      </c>
      <c r="B542" s="229">
        <f>'Prior Year'!AW71</f>
        <v>0</v>
      </c>
      <c r="C542" s="229">
        <f>AW71</f>
        <v>0</v>
      </c>
      <c r="D542" s="181" t="s">
        <v>529</v>
      </c>
      <c r="E542" s="181" t="s">
        <v>529</v>
      </c>
      <c r="F542" s="252"/>
      <c r="G542" s="252"/>
      <c r="H542" s="254"/>
      <c r="I542" s="256"/>
      <c r="K542" s="250"/>
      <c r="L542" s="250"/>
    </row>
    <row r="543" spans="1:12" ht="12.65" customHeight="1">
      <c r="A543" s="180" t="s">
        <v>557</v>
      </c>
      <c r="B543" s="229">
        <f>'Prior Year'!AX71</f>
        <v>0</v>
      </c>
      <c r="C543" s="229">
        <f>AX71</f>
        <v>0</v>
      </c>
      <c r="D543" s="181" t="s">
        <v>529</v>
      </c>
      <c r="E543" s="181" t="s">
        <v>529</v>
      </c>
      <c r="F543" s="252"/>
      <c r="G543" s="252"/>
      <c r="H543" s="254"/>
      <c r="I543" s="256"/>
      <c r="K543" s="250"/>
      <c r="L543" s="250"/>
    </row>
    <row r="544" spans="1:12" ht="12.65" customHeight="1">
      <c r="A544" s="180" t="s">
        <v>558</v>
      </c>
      <c r="B544" s="229">
        <f>'Prior Year'!AY71</f>
        <v>0</v>
      </c>
      <c r="C544" s="229">
        <f>AY71</f>
        <v>0</v>
      </c>
      <c r="D544" s="229">
        <f>'Prior Year'!AY59</f>
        <v>0</v>
      </c>
      <c r="E544" s="180">
        <f>AY59</f>
        <v>0</v>
      </c>
      <c r="F544" s="252" t="str">
        <f t="shared" ref="F544:G550" si="19">IF(B544=0,"",IF(D544=0,"",B544/D544))</f>
        <v/>
      </c>
      <c r="G544" s="252" t="str">
        <f t="shared" si="19"/>
        <v/>
      </c>
      <c r="H544" s="254" t="str">
        <f t="shared" si="16"/>
        <v/>
      </c>
      <c r="I544" s="256"/>
      <c r="K544" s="250"/>
      <c r="L544" s="250"/>
    </row>
    <row r="545" spans="1:13" ht="12.65" customHeight="1">
      <c r="A545" s="180" t="s">
        <v>559</v>
      </c>
      <c r="B545" s="229">
        <f>'Prior Year'!AZ71</f>
        <v>0</v>
      </c>
      <c r="C545" s="229">
        <f>AZ71</f>
        <v>0</v>
      </c>
      <c r="D545" s="229">
        <f>'Prior Year'!AZ59</f>
        <v>0</v>
      </c>
      <c r="E545" s="180">
        <f>AZ59</f>
        <v>0</v>
      </c>
      <c r="F545" s="252" t="str">
        <f t="shared" si="19"/>
        <v/>
      </c>
      <c r="G545" s="252" t="str">
        <f t="shared" si="19"/>
        <v/>
      </c>
      <c r="H545" s="254" t="str">
        <f t="shared" si="16"/>
        <v/>
      </c>
      <c r="I545" s="256"/>
      <c r="K545" s="250"/>
      <c r="L545" s="250"/>
    </row>
    <row r="546" spans="1:13" ht="12.65" customHeight="1">
      <c r="A546" s="180" t="s">
        <v>560</v>
      </c>
      <c r="B546" s="229">
        <f>'Prior Year'!BA71</f>
        <v>0</v>
      </c>
      <c r="C546" s="229">
        <f>BA71</f>
        <v>0</v>
      </c>
      <c r="D546" s="229">
        <f>'Prior Year'!BA59</f>
        <v>0</v>
      </c>
      <c r="E546" s="180">
        <f>BA59</f>
        <v>0</v>
      </c>
      <c r="F546" s="252" t="str">
        <f t="shared" si="19"/>
        <v/>
      </c>
      <c r="G546" s="252" t="str">
        <f t="shared" si="19"/>
        <v/>
      </c>
      <c r="H546" s="254" t="str">
        <f t="shared" si="16"/>
        <v/>
      </c>
      <c r="I546" s="256"/>
      <c r="K546" s="250"/>
      <c r="L546" s="250"/>
    </row>
    <row r="547" spans="1:13" ht="12.65" customHeight="1">
      <c r="A547" s="180" t="s">
        <v>561</v>
      </c>
      <c r="B547" s="229">
        <f>'Prior Year'!BB71</f>
        <v>0</v>
      </c>
      <c r="C547" s="229">
        <f>BB71</f>
        <v>0</v>
      </c>
      <c r="D547" s="181" t="s">
        <v>529</v>
      </c>
      <c r="E547" s="181" t="s">
        <v>529</v>
      </c>
      <c r="F547" s="252"/>
      <c r="G547" s="252"/>
      <c r="H547" s="254"/>
      <c r="I547" s="256"/>
      <c r="K547" s="250"/>
      <c r="L547" s="250"/>
    </row>
    <row r="548" spans="1:13" ht="12.65" customHeight="1">
      <c r="A548" s="180" t="s">
        <v>562</v>
      </c>
      <c r="B548" s="229">
        <f>'Prior Year'!BC71</f>
        <v>0</v>
      </c>
      <c r="C548" s="229">
        <f>BC71</f>
        <v>0</v>
      </c>
      <c r="D548" s="181" t="s">
        <v>529</v>
      </c>
      <c r="E548" s="181" t="s">
        <v>529</v>
      </c>
      <c r="F548" s="252"/>
      <c r="G548" s="252"/>
      <c r="H548" s="254"/>
      <c r="I548" s="256"/>
      <c r="K548" s="250"/>
      <c r="L548" s="250"/>
    </row>
    <row r="549" spans="1:13" ht="12.65" customHeight="1">
      <c r="A549" s="180" t="s">
        <v>563</v>
      </c>
      <c r="B549" s="229">
        <f>'Prior Year'!BD71</f>
        <v>0</v>
      </c>
      <c r="C549" s="229">
        <f>BD71</f>
        <v>0</v>
      </c>
      <c r="D549" s="181" t="s">
        <v>529</v>
      </c>
      <c r="E549" s="181" t="s">
        <v>529</v>
      </c>
      <c r="F549" s="252"/>
      <c r="G549" s="252"/>
      <c r="H549" s="254"/>
      <c r="I549" s="256"/>
      <c r="K549" s="250"/>
      <c r="L549" s="250"/>
    </row>
    <row r="550" spans="1:13" ht="12.65" customHeight="1">
      <c r="A550" s="180" t="s">
        <v>564</v>
      </c>
      <c r="B550" s="229">
        <f>'Prior Year'!BE71</f>
        <v>933561.63000000012</v>
      </c>
      <c r="C550" s="229">
        <f>BE71</f>
        <v>952555.47</v>
      </c>
      <c r="D550" s="229">
        <f>'Prior Year'!BE59</f>
        <v>31664</v>
      </c>
      <c r="E550" s="180">
        <f>BE59</f>
        <v>31664</v>
      </c>
      <c r="F550" s="252">
        <f t="shared" si="19"/>
        <v>29.483376389590706</v>
      </c>
      <c r="G550" s="252">
        <f t="shared" si="19"/>
        <v>30.083232377463364</v>
      </c>
      <c r="H550" s="254" t="str">
        <f t="shared" si="16"/>
        <v/>
      </c>
      <c r="I550" s="256"/>
      <c r="K550" s="250"/>
      <c r="L550" s="250"/>
    </row>
    <row r="551" spans="1:13" ht="12.65" customHeight="1">
      <c r="A551" s="180" t="s">
        <v>565</v>
      </c>
      <c r="B551" s="229">
        <f>'Prior Year'!BF71</f>
        <v>276856.40999999997</v>
      </c>
      <c r="C551" s="229">
        <f>BF71</f>
        <v>313261.97000000003</v>
      </c>
      <c r="D551" s="181" t="s">
        <v>529</v>
      </c>
      <c r="E551" s="181" t="s">
        <v>529</v>
      </c>
      <c r="F551" s="252"/>
      <c r="G551" s="252"/>
      <c r="H551" s="254"/>
      <c r="I551" s="256"/>
      <c r="J551" s="195"/>
      <c r="M551" s="254"/>
    </row>
    <row r="552" spans="1:13" ht="12.65" customHeight="1">
      <c r="A552" s="180" t="s">
        <v>566</v>
      </c>
      <c r="B552" s="229">
        <f>'Prior Year'!BG71</f>
        <v>8024</v>
      </c>
      <c r="C552" s="229">
        <f>BG71</f>
        <v>9031.58</v>
      </c>
      <c r="D552" s="181" t="s">
        <v>529</v>
      </c>
      <c r="E552" s="181" t="s">
        <v>529</v>
      </c>
      <c r="F552" s="252"/>
      <c r="G552" s="252"/>
      <c r="H552" s="254"/>
      <c r="J552" s="195"/>
      <c r="M552" s="254"/>
    </row>
    <row r="553" spans="1:13" ht="12.65" customHeight="1">
      <c r="A553" s="180" t="s">
        <v>567</v>
      </c>
      <c r="B553" s="229">
        <f>'Prior Year'!BH71</f>
        <v>0</v>
      </c>
      <c r="C553" s="229">
        <f>BH71</f>
        <v>0</v>
      </c>
      <c r="D553" s="181" t="s">
        <v>529</v>
      </c>
      <c r="E553" s="181" t="s">
        <v>529</v>
      </c>
      <c r="F553" s="252"/>
      <c r="G553" s="252"/>
      <c r="H553" s="254"/>
      <c r="J553" s="195"/>
      <c r="M553" s="254"/>
    </row>
    <row r="554" spans="1:13" ht="12.65" customHeight="1">
      <c r="A554" s="180" t="s">
        <v>568</v>
      </c>
      <c r="B554" s="229">
        <f>'Prior Year'!BI71</f>
        <v>14066.890000000001</v>
      </c>
      <c r="C554" s="229">
        <f>BI71</f>
        <v>10933.24</v>
      </c>
      <c r="D554" s="181" t="s">
        <v>529</v>
      </c>
      <c r="E554" s="181" t="s">
        <v>529</v>
      </c>
      <c r="F554" s="252"/>
      <c r="G554" s="252"/>
      <c r="H554" s="254"/>
      <c r="J554" s="195"/>
      <c r="M554" s="254"/>
    </row>
    <row r="555" spans="1:13" ht="12.65" customHeight="1">
      <c r="A555" s="180" t="s">
        <v>569</v>
      </c>
      <c r="B555" s="229">
        <f>'Prior Year'!BJ71</f>
        <v>0</v>
      </c>
      <c r="C555" s="229">
        <f>BJ71</f>
        <v>0</v>
      </c>
      <c r="D555" s="181" t="s">
        <v>529</v>
      </c>
      <c r="E555" s="181" t="s">
        <v>529</v>
      </c>
      <c r="F555" s="252"/>
      <c r="G555" s="252"/>
      <c r="H555" s="254"/>
      <c r="J555" s="195"/>
      <c r="M555" s="254"/>
    </row>
    <row r="556" spans="1:13" ht="12.65" customHeight="1">
      <c r="A556" s="180" t="s">
        <v>570</v>
      </c>
      <c r="B556" s="229">
        <f>'Prior Year'!BK71</f>
        <v>0</v>
      </c>
      <c r="C556" s="229">
        <f>BK71</f>
        <v>0</v>
      </c>
      <c r="D556" s="181" t="s">
        <v>529</v>
      </c>
      <c r="E556" s="181" t="s">
        <v>529</v>
      </c>
      <c r="F556" s="252"/>
      <c r="G556" s="252"/>
      <c r="H556" s="254"/>
      <c r="J556" s="195"/>
      <c r="M556" s="254"/>
    </row>
    <row r="557" spans="1:13" ht="12.65" customHeight="1">
      <c r="A557" s="180" t="s">
        <v>571</v>
      </c>
      <c r="B557" s="229">
        <f>'Prior Year'!BL71</f>
        <v>0</v>
      </c>
      <c r="C557" s="229">
        <f>BL71</f>
        <v>0</v>
      </c>
      <c r="D557" s="181" t="s">
        <v>529</v>
      </c>
      <c r="E557" s="181" t="s">
        <v>529</v>
      </c>
      <c r="F557" s="252"/>
      <c r="G557" s="252"/>
      <c r="H557" s="254"/>
      <c r="J557" s="195"/>
      <c r="M557" s="254"/>
    </row>
    <row r="558" spans="1:13" ht="12.65" customHeight="1">
      <c r="A558" s="180" t="s">
        <v>572</v>
      </c>
      <c r="B558" s="229">
        <f>'Prior Year'!BM71</f>
        <v>0</v>
      </c>
      <c r="C558" s="229">
        <f>BM71</f>
        <v>0</v>
      </c>
      <c r="D558" s="181" t="s">
        <v>529</v>
      </c>
      <c r="E558" s="181" t="s">
        <v>529</v>
      </c>
      <c r="F558" s="252"/>
      <c r="G558" s="252"/>
      <c r="H558" s="254"/>
      <c r="J558" s="195"/>
      <c r="M558" s="254"/>
    </row>
    <row r="559" spans="1:13" ht="12.65" customHeight="1">
      <c r="A559" s="180" t="s">
        <v>573</v>
      </c>
      <c r="B559" s="229">
        <f>'Prior Year'!BN71</f>
        <v>4903809.8500000006</v>
      </c>
      <c r="C559" s="229">
        <f>BN71</f>
        <v>4994891.3200000012</v>
      </c>
      <c r="D559" s="181" t="s">
        <v>529</v>
      </c>
      <c r="E559" s="181" t="s">
        <v>529</v>
      </c>
      <c r="F559" s="252"/>
      <c r="G559" s="252"/>
      <c r="H559" s="254"/>
      <c r="J559" s="195"/>
      <c r="M559" s="254"/>
    </row>
    <row r="560" spans="1:13" ht="12.65" customHeight="1">
      <c r="A560" s="180" t="s">
        <v>574</v>
      </c>
      <c r="B560" s="229">
        <f>'Prior Year'!BO71</f>
        <v>0</v>
      </c>
      <c r="C560" s="229">
        <f>BO71</f>
        <v>0</v>
      </c>
      <c r="D560" s="181" t="s">
        <v>529</v>
      </c>
      <c r="E560" s="181" t="s">
        <v>529</v>
      </c>
      <c r="F560" s="252"/>
      <c r="G560" s="252"/>
      <c r="H560" s="254"/>
      <c r="J560" s="195"/>
      <c r="M560" s="254"/>
    </row>
    <row r="561" spans="1:13" ht="12.65" customHeight="1">
      <c r="A561" s="180" t="s">
        <v>575</v>
      </c>
      <c r="B561" s="229">
        <f>'Prior Year'!BP71</f>
        <v>0</v>
      </c>
      <c r="C561" s="229">
        <f>BP71</f>
        <v>0</v>
      </c>
      <c r="D561" s="181" t="s">
        <v>529</v>
      </c>
      <c r="E561" s="181" t="s">
        <v>529</v>
      </c>
      <c r="F561" s="252"/>
      <c r="G561" s="252"/>
      <c r="H561" s="254"/>
      <c r="J561" s="195"/>
      <c r="M561" s="254"/>
    </row>
    <row r="562" spans="1:13" ht="12.65" customHeight="1">
      <c r="A562" s="180" t="s">
        <v>576</v>
      </c>
      <c r="B562" s="229">
        <f>'Prior Year'!BQ71</f>
        <v>0</v>
      </c>
      <c r="C562" s="229">
        <f>BQ71</f>
        <v>0</v>
      </c>
      <c r="D562" s="181" t="s">
        <v>529</v>
      </c>
      <c r="E562" s="181" t="s">
        <v>529</v>
      </c>
      <c r="F562" s="252"/>
      <c r="G562" s="252"/>
      <c r="H562" s="254"/>
      <c r="J562" s="195"/>
      <c r="M562" s="254"/>
    </row>
    <row r="563" spans="1:13" ht="12.65" customHeight="1">
      <c r="A563" s="180" t="s">
        <v>577</v>
      </c>
      <c r="B563" s="229">
        <f>'Prior Year'!BR71</f>
        <v>13452.39</v>
      </c>
      <c r="C563" s="229">
        <f>BR71</f>
        <v>13296.92</v>
      </c>
      <c r="D563" s="181" t="s">
        <v>529</v>
      </c>
      <c r="E563" s="181" t="s">
        <v>529</v>
      </c>
      <c r="F563" s="252"/>
      <c r="G563" s="252"/>
      <c r="H563" s="254"/>
      <c r="J563" s="195"/>
      <c r="M563" s="254"/>
    </row>
    <row r="564" spans="1:13" ht="12.65" customHeight="1">
      <c r="A564" s="180" t="s">
        <v>1247</v>
      </c>
      <c r="B564" s="229">
        <f>'Prior Year'!BS71</f>
        <v>0</v>
      </c>
      <c r="C564" s="229">
        <f>BS71</f>
        <v>0</v>
      </c>
      <c r="D564" s="181" t="s">
        <v>529</v>
      </c>
      <c r="E564" s="181" t="s">
        <v>529</v>
      </c>
      <c r="F564" s="252"/>
      <c r="G564" s="252"/>
      <c r="H564" s="254"/>
      <c r="J564" s="195"/>
      <c r="M564" s="254"/>
    </row>
    <row r="565" spans="1:13" ht="12.65" customHeight="1">
      <c r="A565" s="180" t="s">
        <v>578</v>
      </c>
      <c r="B565" s="229">
        <f>'Prior Year'!BT71</f>
        <v>3110.66</v>
      </c>
      <c r="C565" s="229">
        <f>BT71</f>
        <v>4424.7900000000009</v>
      </c>
      <c r="D565" s="181" t="s">
        <v>529</v>
      </c>
      <c r="E565" s="181" t="s">
        <v>529</v>
      </c>
      <c r="F565" s="252"/>
      <c r="G565" s="252"/>
      <c r="H565" s="254"/>
      <c r="J565" s="195"/>
      <c r="M565" s="254"/>
    </row>
    <row r="566" spans="1:13" ht="12.65" customHeight="1">
      <c r="A566" s="180" t="s">
        <v>579</v>
      </c>
      <c r="B566" s="229">
        <f>'Prior Year'!BU71</f>
        <v>0</v>
      </c>
      <c r="C566" s="229">
        <f>BU71</f>
        <v>0</v>
      </c>
      <c r="D566" s="181" t="s">
        <v>529</v>
      </c>
      <c r="E566" s="181" t="s">
        <v>529</v>
      </c>
      <c r="F566" s="252"/>
      <c r="G566" s="252"/>
      <c r="H566" s="254"/>
      <c r="J566" s="195"/>
      <c r="M566" s="254"/>
    </row>
    <row r="567" spans="1:13" ht="12.65" customHeight="1">
      <c r="A567" s="180" t="s">
        <v>580</v>
      </c>
      <c r="B567" s="229">
        <f>'Prior Year'!BV71</f>
        <v>0</v>
      </c>
      <c r="C567" s="229">
        <f>BV71</f>
        <v>0</v>
      </c>
      <c r="D567" s="181" t="s">
        <v>529</v>
      </c>
      <c r="E567" s="181" t="s">
        <v>529</v>
      </c>
      <c r="F567" s="252"/>
      <c r="G567" s="252"/>
      <c r="H567" s="254"/>
      <c r="J567" s="195"/>
      <c r="M567" s="254"/>
    </row>
    <row r="568" spans="1:13" ht="12.65" customHeight="1">
      <c r="A568" s="180" t="s">
        <v>581</v>
      </c>
      <c r="B568" s="229">
        <f>'Prior Year'!BW71</f>
        <v>76682.73000000001</v>
      </c>
      <c r="C568" s="229">
        <f>BW71</f>
        <v>67528.76999999999</v>
      </c>
      <c r="D568" s="181" t="s">
        <v>529</v>
      </c>
      <c r="E568" s="181" t="s">
        <v>529</v>
      </c>
      <c r="F568" s="252"/>
      <c r="G568" s="252"/>
      <c r="H568" s="254"/>
      <c r="J568" s="195"/>
      <c r="M568" s="254"/>
    </row>
    <row r="569" spans="1:13" ht="12.65" customHeight="1">
      <c r="A569" s="180" t="s">
        <v>582</v>
      </c>
      <c r="B569" s="229">
        <f>'Prior Year'!BX71</f>
        <v>-2300965.9300000002</v>
      </c>
      <c r="C569" s="229">
        <f>BX71</f>
        <v>-234027.83000000002</v>
      </c>
      <c r="D569" s="181" t="s">
        <v>529</v>
      </c>
      <c r="E569" s="181" t="s">
        <v>529</v>
      </c>
      <c r="F569" s="252"/>
      <c r="G569" s="252"/>
      <c r="H569" s="254"/>
      <c r="J569" s="195"/>
      <c r="M569" s="254"/>
    </row>
    <row r="570" spans="1:13" ht="12.65" customHeight="1">
      <c r="A570" s="180" t="s">
        <v>583</v>
      </c>
      <c r="B570" s="229">
        <f>'Prior Year'!BY71</f>
        <v>0</v>
      </c>
      <c r="C570" s="229">
        <f>BY71</f>
        <v>0</v>
      </c>
      <c r="D570" s="181" t="s">
        <v>529</v>
      </c>
      <c r="E570" s="181" t="s">
        <v>529</v>
      </c>
      <c r="F570" s="252"/>
      <c r="G570" s="252"/>
      <c r="H570" s="254"/>
      <c r="J570" s="195"/>
      <c r="M570" s="254"/>
    </row>
    <row r="571" spans="1:13" ht="12.65" customHeight="1">
      <c r="A571" s="180" t="s">
        <v>584</v>
      </c>
      <c r="B571" s="229">
        <f>'Prior Year'!BZ71</f>
        <v>0</v>
      </c>
      <c r="C571" s="229">
        <f>BZ71</f>
        <v>0</v>
      </c>
      <c r="D571" s="181" t="s">
        <v>529</v>
      </c>
      <c r="E571" s="181" t="s">
        <v>529</v>
      </c>
      <c r="F571" s="252"/>
      <c r="G571" s="252"/>
      <c r="H571" s="254"/>
      <c r="J571" s="195"/>
      <c r="M571" s="254"/>
    </row>
    <row r="572" spans="1:13" ht="12.65" customHeight="1">
      <c r="A572" s="180" t="s">
        <v>585</v>
      </c>
      <c r="B572" s="229">
        <f>'Prior Year'!CA71</f>
        <v>0</v>
      </c>
      <c r="C572" s="229">
        <f>CA71</f>
        <v>0</v>
      </c>
      <c r="D572" s="181" t="s">
        <v>529</v>
      </c>
      <c r="E572" s="181" t="s">
        <v>529</v>
      </c>
      <c r="F572" s="252"/>
      <c r="G572" s="252"/>
      <c r="H572" s="254"/>
      <c r="J572" s="195"/>
      <c r="M572" s="254"/>
    </row>
    <row r="573" spans="1:13" ht="12.65" customHeight="1">
      <c r="A573" s="180" t="s">
        <v>586</v>
      </c>
      <c r="B573" s="229">
        <f>'Prior Year'!CB71</f>
        <v>0</v>
      </c>
      <c r="C573" s="229">
        <f>CB71</f>
        <v>0</v>
      </c>
      <c r="D573" s="181" t="s">
        <v>529</v>
      </c>
      <c r="E573" s="181" t="s">
        <v>529</v>
      </c>
      <c r="F573" s="252"/>
      <c r="G573" s="252"/>
      <c r="H573" s="254"/>
      <c r="J573" s="195"/>
      <c r="M573" s="254"/>
    </row>
    <row r="574" spans="1:13" ht="12.65" customHeight="1">
      <c r="A574" s="180" t="s">
        <v>587</v>
      </c>
      <c r="B574" s="229">
        <f>'Prior Year'!CC71</f>
        <v>-15653.83</v>
      </c>
      <c r="C574" s="229">
        <f>CC71</f>
        <v>1601</v>
      </c>
      <c r="D574" s="181" t="s">
        <v>529</v>
      </c>
      <c r="E574" s="181" t="s">
        <v>529</v>
      </c>
      <c r="F574" s="252"/>
      <c r="G574" s="252"/>
      <c r="H574" s="254"/>
      <c r="J574" s="195"/>
      <c r="M574" s="254"/>
    </row>
    <row r="575" spans="1:13" ht="12.65" customHeight="1">
      <c r="A575" s="180" t="s">
        <v>588</v>
      </c>
      <c r="B575" s="229">
        <f>'Prior Year'!CD71</f>
        <v>-740488</v>
      </c>
      <c r="C575" s="229">
        <f>CD71</f>
        <v>-715969.42999999993</v>
      </c>
      <c r="D575" s="181" t="s">
        <v>529</v>
      </c>
      <c r="E575" s="181" t="s">
        <v>529</v>
      </c>
      <c r="F575" s="252"/>
      <c r="G575" s="252"/>
      <c r="H575" s="254"/>
    </row>
    <row r="576" spans="1:13" ht="12.65" customHeight="1">
      <c r="M576" s="254"/>
    </row>
    <row r="577" spans="13:13" ht="12.65" customHeight="1">
      <c r="M577" s="254"/>
    </row>
    <row r="578" spans="13:13" ht="12.65" customHeight="1">
      <c r="M578" s="254"/>
    </row>
    <row r="612" spans="1:14" ht="12.65" customHeight="1">
      <c r="A612" s="192"/>
      <c r="C612" s="181" t="s">
        <v>589</v>
      </c>
      <c r="D612" s="180">
        <f>CE76-(BE76+CD76)</f>
        <v>29706</v>
      </c>
      <c r="E612" s="180">
        <f>SUM(C624:D647)+SUM(C668:D713)</f>
        <v>16298728.451955158</v>
      </c>
      <c r="F612" s="180">
        <f>CE64-(AX64+BD64+BE64+BG64+BJ64+BN64+BP64+BQ64+CB64+CC64+CD64)</f>
        <v>3092330.2700000005</v>
      </c>
      <c r="G612" s="180">
        <f>CE77-(AX77+AY77+BD77+BE77+BG77+BJ77+BN77+BP77+BQ77+CB77+CC77+CD77)</f>
        <v>0</v>
      </c>
      <c r="H612" s="193">
        <f>CE60-(AX60+AY60+AZ60+BD60+BE60+BG60+BJ60+BN60+BO60+BP60+BQ60+BR60+CB60+CC60+CD60)</f>
        <v>65.472396612808026</v>
      </c>
      <c r="I612" s="180">
        <f>CE78-(AX78+AY78+AZ78+BD78+BE78+BF78+BG78+BJ78+BN78+BO78+BP78+BQ78+BR78+CB78+CC78+CD78)</f>
        <v>7766.2473595604388</v>
      </c>
      <c r="J612" s="180">
        <f>CE79-(AX79+AY79+AZ79+BA79+BD79+BE79+BF79+BG79+BJ79+BN79+BO79+BP79+BQ79+BR79+CB79+CC79+CD79)</f>
        <v>36383</v>
      </c>
      <c r="K612" s="180">
        <f>CE75-(AW75+AX75+AY75+AZ75+BA75+BB75+BC75+BD75+BE75+BF75+BG75+BH75+BI75+BJ75+BK75+BL75+BM75+BN75+BO75+BP75+BQ75+BR75+BS75+BT75+BU75+BV75+BW75+BX75+CB75+CC75+CD75)</f>
        <v>38245159.200000003</v>
      </c>
      <c r="L612" s="193">
        <f>CE80-(AW80+AX80+AY80+AZ80+BA80+BB80+BC80+BD80+BE80+BF80+BG80+BH80+BI80+BJ80+BK80+BL80+BM80+BN80+BO80+BP80+BQ80+BR80+BS80+BT80+BU80+BV80+BW80+BX80+BY80+BZ80+CA80+CB80+CC80+CD80)</f>
        <v>21.733087502232124</v>
      </c>
    </row>
    <row r="613" spans="1:14" ht="12.65" customHeight="1">
      <c r="A613" s="192"/>
      <c r="C613" s="181" t="s">
        <v>590</v>
      </c>
      <c r="D613" s="181" t="s">
        <v>591</v>
      </c>
      <c r="E613" s="194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4" t="s">
        <v>599</v>
      </c>
    </row>
    <row r="614" spans="1:14" ht="12.65" customHeight="1">
      <c r="A614" s="192">
        <v>8430</v>
      </c>
      <c r="B614" s="194" t="s">
        <v>140</v>
      </c>
      <c r="C614" s="180">
        <f>BE71</f>
        <v>952555.47</v>
      </c>
      <c r="N614" s="195" t="s">
        <v>600</v>
      </c>
    </row>
    <row r="615" spans="1:14" ht="12.65" customHeight="1">
      <c r="A615" s="192"/>
      <c r="B615" s="194" t="s">
        <v>601</v>
      </c>
      <c r="C615" s="260">
        <f>CD69-CD70</f>
        <v>-715969.42999999993</v>
      </c>
      <c r="D615" s="255">
        <f>SUM(C614:C615)</f>
        <v>236586.04000000004</v>
      </c>
      <c r="N615" s="195" t="s">
        <v>602</v>
      </c>
    </row>
    <row r="616" spans="1:14" ht="12.65" customHeight="1">
      <c r="A616" s="192">
        <v>8310</v>
      </c>
      <c r="B616" s="196" t="s">
        <v>603</v>
      </c>
      <c r="C616" s="180">
        <f>AX71</f>
        <v>0</v>
      </c>
      <c r="D616" s="180">
        <f>(D615/D612)*AX76</f>
        <v>0</v>
      </c>
      <c r="N616" s="195" t="s">
        <v>604</v>
      </c>
    </row>
    <row r="617" spans="1:14" ht="12.65" customHeight="1">
      <c r="A617" s="192">
        <v>8510</v>
      </c>
      <c r="B617" s="196" t="s">
        <v>145</v>
      </c>
      <c r="C617" s="180">
        <f>BJ71</f>
        <v>0</v>
      </c>
      <c r="D617" s="180">
        <f>(D615/D612)*BJ76</f>
        <v>0</v>
      </c>
      <c r="N617" s="195" t="s">
        <v>605</v>
      </c>
    </row>
    <row r="618" spans="1:14" ht="12.65" customHeight="1">
      <c r="A618" s="192">
        <v>8470</v>
      </c>
      <c r="B618" s="196" t="s">
        <v>606</v>
      </c>
      <c r="C618" s="180">
        <f>BG71</f>
        <v>9031.58</v>
      </c>
      <c r="D618" s="180">
        <f>(D615/D612)*BG76</f>
        <v>0</v>
      </c>
      <c r="N618" s="195" t="s">
        <v>607</v>
      </c>
    </row>
    <row r="619" spans="1:14" ht="12.65" customHeight="1">
      <c r="A619" s="192">
        <v>8610</v>
      </c>
      <c r="B619" s="196" t="s">
        <v>608</v>
      </c>
      <c r="C619" s="180">
        <f>BN71</f>
        <v>4994891.3200000012</v>
      </c>
      <c r="D619" s="180">
        <f>(D615/D612)*BN76</f>
        <v>72538.398044839443</v>
      </c>
      <c r="N619" s="195" t="s">
        <v>609</v>
      </c>
    </row>
    <row r="620" spans="1:14" ht="12.65" customHeight="1">
      <c r="A620" s="192">
        <v>8790</v>
      </c>
      <c r="B620" s="196" t="s">
        <v>610</v>
      </c>
      <c r="C620" s="180">
        <f>CC71</f>
        <v>1601</v>
      </c>
      <c r="D620" s="180">
        <f>(D615/D612)*CC76</f>
        <v>0</v>
      </c>
      <c r="N620" s="195" t="s">
        <v>611</v>
      </c>
    </row>
    <row r="621" spans="1:14" ht="12.65" customHeight="1">
      <c r="A621" s="192">
        <v>8630</v>
      </c>
      <c r="B621" s="196" t="s">
        <v>612</v>
      </c>
      <c r="C621" s="180">
        <f>BP71</f>
        <v>0</v>
      </c>
      <c r="D621" s="180">
        <f>(D615/D612)*BP76</f>
        <v>0</v>
      </c>
      <c r="N621" s="195" t="s">
        <v>613</v>
      </c>
    </row>
    <row r="622" spans="1:14" ht="12.65" customHeight="1">
      <c r="A622" s="192">
        <v>8770</v>
      </c>
      <c r="B622" s="194" t="s">
        <v>614</v>
      </c>
      <c r="C622" s="180">
        <f>CB71</f>
        <v>0</v>
      </c>
      <c r="D622" s="180">
        <f>(D615/D612)*CB76</f>
        <v>0</v>
      </c>
      <c r="N622" s="195" t="s">
        <v>615</v>
      </c>
    </row>
    <row r="623" spans="1:14" ht="12.65" customHeight="1">
      <c r="A623" s="192">
        <v>8640</v>
      </c>
      <c r="B623" s="196" t="s">
        <v>616</v>
      </c>
      <c r="C623" s="180">
        <f>BQ71</f>
        <v>0</v>
      </c>
      <c r="D623" s="180">
        <f>(D615/D612)*BQ76</f>
        <v>0</v>
      </c>
      <c r="E623" s="180">
        <f>SUM(C616:D623)</f>
        <v>5078062.2980448408</v>
      </c>
      <c r="N623" s="195" t="s">
        <v>617</v>
      </c>
    </row>
    <row r="624" spans="1:14" ht="12.65" customHeight="1">
      <c r="A624" s="192">
        <v>8420</v>
      </c>
      <c r="B624" s="196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5" t="s">
        <v>618</v>
      </c>
    </row>
    <row r="625" spans="1:14" ht="12.65" customHeight="1">
      <c r="A625" s="192">
        <v>8320</v>
      </c>
      <c r="B625" s="196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5" t="s">
        <v>619</v>
      </c>
    </row>
    <row r="626" spans="1:14" ht="12.65" customHeight="1">
      <c r="A626" s="192">
        <v>8650</v>
      </c>
      <c r="B626" s="196" t="s">
        <v>152</v>
      </c>
      <c r="C626" s="180">
        <f>BR71</f>
        <v>13296.92</v>
      </c>
      <c r="D626" s="180">
        <f>(D615/D612)*BR76</f>
        <v>0</v>
      </c>
      <c r="E626" s="180">
        <f>(E623/E612)*SUM(C626:D626)</f>
        <v>4142.8132465154695</v>
      </c>
      <c r="F626" s="180">
        <f>(F624/F612)*BR64</f>
        <v>0</v>
      </c>
      <c r="G626" s="180" t="e">
        <f>(G625/G612)*BR77</f>
        <v>#DIV/0!</v>
      </c>
      <c r="N626" s="195" t="s">
        <v>620</v>
      </c>
    </row>
    <row r="627" spans="1:14" ht="12.65" customHeight="1">
      <c r="A627" s="192">
        <v>8620</v>
      </c>
      <c r="B627" s="194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5" t="s">
        <v>622</v>
      </c>
    </row>
    <row r="628" spans="1:14" ht="12.65" customHeight="1">
      <c r="A628" s="192">
        <v>8330</v>
      </c>
      <c r="B628" s="196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5" t="s">
        <v>623</v>
      </c>
    </row>
    <row r="629" spans="1:14" ht="12.65" customHeight="1">
      <c r="A629" s="192">
        <v>8460</v>
      </c>
      <c r="B629" s="196" t="s">
        <v>141</v>
      </c>
      <c r="C629" s="180">
        <f>BF71</f>
        <v>313261.97000000003</v>
      </c>
      <c r="D629" s="180">
        <f>(D615/D612)*BF76</f>
        <v>2723.7738396283585</v>
      </c>
      <c r="E629" s="180">
        <f>(E623/E612)*SUM(C629:D629)</f>
        <v>98449.108913105927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5" t="s">
        <v>624</v>
      </c>
    </row>
    <row r="630" spans="1:14" ht="12.65" customHeight="1">
      <c r="A630" s="192">
        <v>8350</v>
      </c>
      <c r="B630" s="196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5" t="s">
        <v>626</v>
      </c>
    </row>
    <row r="631" spans="1:14" ht="12.65" customHeight="1">
      <c r="A631" s="192">
        <v>8200</v>
      </c>
      <c r="B631" s="196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5" t="s">
        <v>628</v>
      </c>
    </row>
    <row r="632" spans="1:14" ht="12.65" customHeight="1">
      <c r="A632" s="192">
        <v>8360</v>
      </c>
      <c r="B632" s="196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5" t="s">
        <v>630</v>
      </c>
    </row>
    <row r="633" spans="1:14" ht="12.65" customHeight="1">
      <c r="A633" s="192">
        <v>8370</v>
      </c>
      <c r="B633" s="196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5" t="s">
        <v>632</v>
      </c>
    </row>
    <row r="634" spans="1:14" ht="12.65" customHeight="1">
      <c r="A634" s="192">
        <v>8490</v>
      </c>
      <c r="B634" s="196" t="s">
        <v>633</v>
      </c>
      <c r="C634" s="180">
        <f>BI71</f>
        <v>10933.24</v>
      </c>
      <c r="D634" s="180">
        <f>(D615/D612)*BI76</f>
        <v>0</v>
      </c>
      <c r="E634" s="180">
        <f>(E623/E612)*SUM(C634:D634)</f>
        <v>3406.3806881091855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5" t="s">
        <v>634</v>
      </c>
    </row>
    <row r="635" spans="1:14" ht="12.65" customHeight="1">
      <c r="A635" s="192">
        <v>8530</v>
      </c>
      <c r="B635" s="196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5" t="s">
        <v>636</v>
      </c>
    </row>
    <row r="636" spans="1:14" ht="12.65" customHeight="1">
      <c r="A636" s="192">
        <v>8480</v>
      </c>
      <c r="B636" s="196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5" t="s">
        <v>638</v>
      </c>
    </row>
    <row r="637" spans="1:14" ht="12.65" customHeight="1">
      <c r="A637" s="192">
        <v>8560</v>
      </c>
      <c r="B637" s="196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5" t="s">
        <v>639</v>
      </c>
    </row>
    <row r="638" spans="1:14" ht="12.65" customHeight="1">
      <c r="A638" s="192">
        <v>8590</v>
      </c>
      <c r="B638" s="196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5" t="s">
        <v>641</v>
      </c>
    </row>
    <row r="639" spans="1:14" ht="12.65" customHeight="1">
      <c r="A639" s="192">
        <v>8660</v>
      </c>
      <c r="B639" s="196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5" t="s">
        <v>643</v>
      </c>
    </row>
    <row r="640" spans="1:14" ht="12.65" customHeight="1">
      <c r="A640" s="192">
        <v>8670</v>
      </c>
      <c r="B640" s="196" t="s">
        <v>644</v>
      </c>
      <c r="C640" s="180">
        <f>BT71</f>
        <v>4424.7900000000009</v>
      </c>
      <c r="D640" s="180">
        <f>(D615/D612)*BT76</f>
        <v>0</v>
      </c>
      <c r="E640" s="180">
        <f>(E623/E612)*SUM(C640:D640)</f>
        <v>1378.5958421235284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5" t="s">
        <v>645</v>
      </c>
    </row>
    <row r="641" spans="1:14" ht="12.65" customHeight="1">
      <c r="A641" s="192">
        <v>8680</v>
      </c>
      <c r="B641" s="196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5" t="s">
        <v>647</v>
      </c>
    </row>
    <row r="642" spans="1:14" ht="12.65" customHeight="1">
      <c r="A642" s="192">
        <v>8690</v>
      </c>
      <c r="B642" s="196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5" t="s">
        <v>649</v>
      </c>
    </row>
    <row r="643" spans="1:14" ht="12.65" customHeight="1">
      <c r="A643" s="192">
        <v>8700</v>
      </c>
      <c r="B643" s="196" t="s">
        <v>650</v>
      </c>
      <c r="C643" s="180">
        <f>BW71</f>
        <v>67528.76999999999</v>
      </c>
      <c r="D643" s="180">
        <f>(D615/D612)*BW76</f>
        <v>0</v>
      </c>
      <c r="E643" s="180">
        <f>(E623/E612)*SUM(C643:D643)</f>
        <v>21039.389789281759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5" t="s">
        <v>651</v>
      </c>
    </row>
    <row r="644" spans="1:14" ht="12.65" customHeight="1">
      <c r="A644" s="192">
        <v>8710</v>
      </c>
      <c r="B644" s="196" t="s">
        <v>652</v>
      </c>
      <c r="C644" s="180">
        <f>BX71</f>
        <v>-234027.83000000002</v>
      </c>
      <c r="D644" s="180">
        <f>(D615/D612)*BX76</f>
        <v>0</v>
      </c>
      <c r="E644" s="180">
        <f>(E623/E612)*SUM(C644:D644)</f>
        <v>-72914.148101761195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5" t="s">
        <v>653</v>
      </c>
    </row>
    <row r="645" spans="1:14" ht="12.65" customHeight="1">
      <c r="A645" s="192">
        <v>8720</v>
      </c>
      <c r="B645" s="196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5" t="s">
        <v>655</v>
      </c>
    </row>
    <row r="646" spans="1:14" ht="12.65" customHeight="1">
      <c r="A646" s="192">
        <v>8730</v>
      </c>
      <c r="B646" s="196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5" t="s">
        <v>657</v>
      </c>
    </row>
    <row r="647" spans="1:14" ht="12.65" customHeight="1">
      <c r="A647" s="192">
        <v>8740</v>
      </c>
      <c r="B647" s="196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5" t="s">
        <v>659</v>
      </c>
    </row>
    <row r="648" spans="1:14" ht="12.65" customHeight="1">
      <c r="A648" s="192"/>
      <c r="B648" s="192"/>
      <c r="C648" s="180">
        <f>SUM(C614:C647)</f>
        <v>5417527.8000000007</v>
      </c>
      <c r="L648" s="255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4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4" t="s">
        <v>599</v>
      </c>
      <c r="M667" s="181" t="s">
        <v>662</v>
      </c>
    </row>
    <row r="668" spans="1:14" ht="12.65" customHeight="1">
      <c r="A668" s="192">
        <v>6010</v>
      </c>
      <c r="B668" s="194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4" t="s">
        <v>663</v>
      </c>
    </row>
    <row r="669" spans="1:14" ht="12.65" customHeight="1">
      <c r="A669" s="192">
        <v>6030</v>
      </c>
      <c r="B669" s="194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4" t="s">
        <v>664</v>
      </c>
    </row>
    <row r="670" spans="1:14" ht="12.65" customHeight="1">
      <c r="A670" s="192">
        <v>6070</v>
      </c>
      <c r="B670" s="194" t="s">
        <v>665</v>
      </c>
      <c r="C670" s="180">
        <f>E71</f>
        <v>969811.78999999992</v>
      </c>
      <c r="D670" s="180">
        <f>(D615/D612)*E76</f>
        <v>39789.397961354618</v>
      </c>
      <c r="E670" s="180">
        <f>(E623/E612)*SUM(C670:D670)</f>
        <v>314553.23301817669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4" t="s">
        <v>666</v>
      </c>
    </row>
    <row r="671" spans="1:14" ht="12.65" customHeight="1">
      <c r="A671" s="192">
        <v>6100</v>
      </c>
      <c r="B671" s="194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4" t="s">
        <v>668</v>
      </c>
    </row>
    <row r="672" spans="1:14" ht="12.65" customHeight="1">
      <c r="A672" s="192">
        <v>6120</v>
      </c>
      <c r="B672" s="194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4" t="s">
        <v>670</v>
      </c>
    </row>
    <row r="673" spans="1:14" ht="12.65" customHeight="1">
      <c r="A673" s="192">
        <v>6140</v>
      </c>
      <c r="B673" s="194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4" t="s">
        <v>672</v>
      </c>
    </row>
    <row r="674" spans="1:14" ht="12.65" customHeight="1">
      <c r="A674" s="192">
        <v>6150</v>
      </c>
      <c r="B674" s="194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4" t="s">
        <v>674</v>
      </c>
    </row>
    <row r="675" spans="1:14" ht="12.65" customHeight="1">
      <c r="A675" s="192">
        <v>6170</v>
      </c>
      <c r="B675" s="194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4" t="s">
        <v>675</v>
      </c>
    </row>
    <row r="676" spans="1:14" ht="12.65" customHeight="1">
      <c r="A676" s="192">
        <v>6200</v>
      </c>
      <c r="B676" s="194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4" t="s">
        <v>676</v>
      </c>
    </row>
    <row r="677" spans="1:14" ht="12.65" customHeight="1">
      <c r="A677" s="192">
        <v>6210</v>
      </c>
      <c r="B677" s="194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4" t="s">
        <v>677</v>
      </c>
    </row>
    <row r="678" spans="1:14" ht="12.65" customHeight="1">
      <c r="A678" s="192">
        <v>6330</v>
      </c>
      <c r="B678" s="194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4" t="s">
        <v>679</v>
      </c>
    </row>
    <row r="679" spans="1:14" ht="12.65" customHeight="1">
      <c r="A679" s="192">
        <v>6400</v>
      </c>
      <c r="B679" s="194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4" t="s">
        <v>681</v>
      </c>
    </row>
    <row r="680" spans="1:14" ht="12.65" customHeight="1">
      <c r="A680" s="192">
        <v>7010</v>
      </c>
      <c r="B680" s="194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4" t="s">
        <v>683</v>
      </c>
    </row>
    <row r="681" spans="1:14" ht="12.65" customHeight="1">
      <c r="A681" s="192">
        <v>7020</v>
      </c>
      <c r="B681" s="194" t="s">
        <v>684</v>
      </c>
      <c r="C681" s="180">
        <f>P71</f>
        <v>845990.53</v>
      </c>
      <c r="D681" s="180">
        <f>(D615/D612)*P76</f>
        <v>32836.606844408547</v>
      </c>
      <c r="E681" s="180">
        <f>(E623/E612)*SUM(C681:D681)</f>
        <v>273809.02524165588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4" t="s">
        <v>685</v>
      </c>
    </row>
    <row r="682" spans="1:14" ht="12.65" customHeight="1">
      <c r="A682" s="192">
        <v>7030</v>
      </c>
      <c r="B682" s="194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4" t="s">
        <v>687</v>
      </c>
    </row>
    <row r="683" spans="1:14" ht="12.65" customHeight="1">
      <c r="A683" s="192">
        <v>7040</v>
      </c>
      <c r="B683" s="194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4" t="s">
        <v>688</v>
      </c>
    </row>
    <row r="684" spans="1:14" ht="12.65" customHeight="1">
      <c r="A684" s="192">
        <v>7050</v>
      </c>
      <c r="B684" s="194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4" t="s">
        <v>690</v>
      </c>
    </row>
    <row r="685" spans="1:14" ht="12.65" customHeight="1">
      <c r="A685" s="192">
        <v>7060</v>
      </c>
      <c r="B685" s="194" t="s">
        <v>691</v>
      </c>
      <c r="C685" s="180">
        <f>T71</f>
        <v>337287.13</v>
      </c>
      <c r="D685" s="180">
        <f>(D615/D612)*T76</f>
        <v>2668.0240826769009</v>
      </c>
      <c r="E685" s="180">
        <f>(E623/E612)*SUM(C685:D685)</f>
        <v>105917.06316612579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4" t="s">
        <v>692</v>
      </c>
    </row>
    <row r="686" spans="1:14" ht="12.65" customHeight="1">
      <c r="A686" s="192">
        <v>7070</v>
      </c>
      <c r="B686" s="194" t="s">
        <v>109</v>
      </c>
      <c r="C686" s="180">
        <f>U71</f>
        <v>1008513.3199999998</v>
      </c>
      <c r="D686" s="180">
        <f>(D615/D612)*U76</f>
        <v>4452.016305123545</v>
      </c>
      <c r="E686" s="180">
        <f>(E623/E612)*SUM(C686:D686)</f>
        <v>315601.37336359569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4" t="s">
        <v>693</v>
      </c>
    </row>
    <row r="687" spans="1:14" ht="12.65" customHeight="1">
      <c r="A687" s="192">
        <v>7110</v>
      </c>
      <c r="B687" s="194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4" t="s">
        <v>695</v>
      </c>
    </row>
    <row r="688" spans="1:14" ht="12.65" customHeight="1">
      <c r="A688" s="192">
        <v>7120</v>
      </c>
      <c r="B688" s="194" t="s">
        <v>696</v>
      </c>
      <c r="C688" s="180">
        <f>W71</f>
        <v>113813.57</v>
      </c>
      <c r="D688" s="180">
        <f>(D615/D612)*W76</f>
        <v>0</v>
      </c>
      <c r="E688" s="180">
        <f>(E623/E612)*SUM(C688:D688)</f>
        <v>35459.968581386944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4" t="s">
        <v>697</v>
      </c>
    </row>
    <row r="689" spans="1:14" ht="12.65" customHeight="1">
      <c r="A689" s="192">
        <v>7130</v>
      </c>
      <c r="B689" s="194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4" t="s">
        <v>699</v>
      </c>
    </row>
    <row r="690" spans="1:14" ht="12.65" customHeight="1">
      <c r="A690" s="192">
        <v>7140</v>
      </c>
      <c r="B690" s="194" t="s">
        <v>1248</v>
      </c>
      <c r="C690" s="180">
        <f>Y71</f>
        <v>1030156.3200000001</v>
      </c>
      <c r="D690" s="180">
        <f>(D615/D612)*Y76</f>
        <v>13499.405433245811</v>
      </c>
      <c r="E690" s="180">
        <f>(E623/E612)*SUM(C690:D690)</f>
        <v>325163.32835924131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4" t="s">
        <v>700</v>
      </c>
    </row>
    <row r="691" spans="1:14" ht="12.65" customHeight="1">
      <c r="A691" s="192">
        <v>7150</v>
      </c>
      <c r="B691" s="194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4" t="s">
        <v>702</v>
      </c>
    </row>
    <row r="692" spans="1:14" ht="12.65" customHeight="1">
      <c r="A692" s="192">
        <v>7160</v>
      </c>
      <c r="B692" s="194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4" t="s">
        <v>704</v>
      </c>
    </row>
    <row r="693" spans="1:14" ht="12.65" customHeight="1">
      <c r="A693" s="192">
        <v>7170</v>
      </c>
      <c r="B693" s="194" t="s">
        <v>115</v>
      </c>
      <c r="C693" s="180">
        <f>AB71</f>
        <v>3268464.81</v>
      </c>
      <c r="D693" s="180">
        <f>(D615/D612)*AB76</f>
        <v>3958.2327435534917</v>
      </c>
      <c r="E693" s="180">
        <f>(E623/E612)*SUM(C693:D693)</f>
        <v>1019562.2392012925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4" t="s">
        <v>705</v>
      </c>
    </row>
    <row r="694" spans="1:14" ht="12.65" customHeight="1">
      <c r="A694" s="192">
        <v>7180</v>
      </c>
      <c r="B694" s="194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4" t="s">
        <v>707</v>
      </c>
    </row>
    <row r="695" spans="1:14" ht="12.65" customHeight="1">
      <c r="A695" s="192">
        <v>7190</v>
      </c>
      <c r="B695" s="194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4" t="s">
        <v>708</v>
      </c>
    </row>
    <row r="696" spans="1:14" ht="12.65" customHeight="1">
      <c r="A696" s="192">
        <v>7200</v>
      </c>
      <c r="B696" s="194" t="s">
        <v>709</v>
      </c>
      <c r="C696" s="180">
        <f>AE71</f>
        <v>153906.49999999997</v>
      </c>
      <c r="D696" s="180">
        <f>(D615/D612)*AE76</f>
        <v>0</v>
      </c>
      <c r="E696" s="180">
        <f>(E623/E612)*SUM(C696:D696)</f>
        <v>47951.396783979522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4" t="s">
        <v>710</v>
      </c>
    </row>
    <row r="697" spans="1:14" ht="12.65" customHeight="1">
      <c r="A697" s="192">
        <v>7220</v>
      </c>
      <c r="B697" s="194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4" t="s">
        <v>712</v>
      </c>
    </row>
    <row r="698" spans="1:14" ht="12.65" customHeight="1">
      <c r="A698" s="192">
        <v>7230</v>
      </c>
      <c r="B698" s="194" t="s">
        <v>713</v>
      </c>
      <c r="C698" s="180">
        <f>AG71</f>
        <v>5210316.21</v>
      </c>
      <c r="D698" s="180">
        <f>(D615/D612)*AG76</f>
        <v>32342.82328283849</v>
      </c>
      <c r="E698" s="180">
        <f>(E623/E612)*SUM(C698:D698)</f>
        <v>1633412.6466917249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4" t="s">
        <v>714</v>
      </c>
    </row>
    <row r="699" spans="1:14" ht="12.65" customHeight="1">
      <c r="A699" s="192">
        <v>7240</v>
      </c>
      <c r="B699" s="194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4" t="s">
        <v>715</v>
      </c>
    </row>
    <row r="700" spans="1:14" ht="12.65" customHeight="1">
      <c r="A700" s="192">
        <v>7250</v>
      </c>
      <c r="B700" s="194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4" t="s">
        <v>717</v>
      </c>
    </row>
    <row r="701" spans="1:14" ht="12.65" customHeight="1">
      <c r="A701" s="192">
        <v>7260</v>
      </c>
      <c r="B701" s="194" t="s">
        <v>121</v>
      </c>
      <c r="C701" s="180">
        <f>AJ71</f>
        <v>2953123.43</v>
      </c>
      <c r="D701" s="180">
        <f>(D615/D612)*AJ76</f>
        <v>31777.361462330849</v>
      </c>
      <c r="E701" s="180">
        <f>(E623/E612)*SUM(C701:D701)</f>
        <v>929981.26922660694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4" t="s">
        <v>718</v>
      </c>
    </row>
    <row r="702" spans="1:14" ht="12.65" customHeight="1">
      <c r="A702" s="192">
        <v>7310</v>
      </c>
      <c r="B702" s="194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4" t="s">
        <v>720</v>
      </c>
    </row>
    <row r="703" spans="1:14" ht="12.65" customHeight="1">
      <c r="A703" s="192">
        <v>7320</v>
      </c>
      <c r="B703" s="194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4" t="s">
        <v>722</v>
      </c>
    </row>
    <row r="704" spans="1:14" ht="12.65" customHeight="1">
      <c r="A704" s="192">
        <v>7330</v>
      </c>
      <c r="B704" s="194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4" t="s">
        <v>724</v>
      </c>
    </row>
    <row r="705" spans="1:83" ht="12.65" customHeight="1">
      <c r="A705" s="192">
        <v>7340</v>
      </c>
      <c r="B705" s="194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4" t="s">
        <v>726</v>
      </c>
    </row>
    <row r="706" spans="1:83" ht="12.65" customHeight="1">
      <c r="A706" s="192">
        <v>7350</v>
      </c>
      <c r="B706" s="194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4" t="s">
        <v>728</v>
      </c>
    </row>
    <row r="707" spans="1:83" ht="12.65" customHeight="1">
      <c r="A707" s="192">
        <v>7380</v>
      </c>
      <c r="B707" s="194" t="s">
        <v>729</v>
      </c>
      <c r="C707" s="180">
        <f>AP71</f>
        <v>52009.440000000002</v>
      </c>
      <c r="D707" s="180">
        <f>(D615/D612)*AP76</f>
        <v>0</v>
      </c>
      <c r="E707" s="180">
        <f>(E623/E612)*SUM(C707:D707)</f>
        <v>16204.158329586966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4" t="s">
        <v>730</v>
      </c>
    </row>
    <row r="708" spans="1:83" ht="12.65" customHeight="1">
      <c r="A708" s="192">
        <v>7390</v>
      </c>
      <c r="B708" s="194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4" t="s">
        <v>732</v>
      </c>
    </row>
    <row r="709" spans="1:83" ht="12.65" customHeight="1">
      <c r="A709" s="192">
        <v>7400</v>
      </c>
      <c r="B709" s="194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4" t="s">
        <v>734</v>
      </c>
    </row>
    <row r="710" spans="1:83" ht="12.65" customHeight="1">
      <c r="A710" s="192">
        <v>7410</v>
      </c>
      <c r="B710" s="194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4" t="s">
        <v>735</v>
      </c>
    </row>
    <row r="711" spans="1:83" ht="12.65" customHeight="1">
      <c r="A711" s="192">
        <v>7420</v>
      </c>
      <c r="B711" s="194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4" t="s">
        <v>737</v>
      </c>
    </row>
    <row r="712" spans="1:83" ht="12.65" customHeight="1">
      <c r="A712" s="192">
        <v>7430</v>
      </c>
      <c r="B712" s="194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4" t="s">
        <v>739</v>
      </c>
    </row>
    <row r="713" spans="1:83" ht="12.65" customHeight="1">
      <c r="A713" s="192">
        <v>7490</v>
      </c>
      <c r="B713" s="194" t="s">
        <v>740</v>
      </c>
      <c r="C713" s="180">
        <f>AV71</f>
        <v>15869.9</v>
      </c>
      <c r="D713" s="180">
        <f>(D615/D612)*AV76</f>
        <v>0</v>
      </c>
      <c r="E713" s="180">
        <f>(E623/E612)*SUM(C713:D713)</f>
        <v>4944.4557040935679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5" t="s">
        <v>741</v>
      </c>
    </row>
    <row r="715" spans="1:83" ht="12.65" customHeight="1">
      <c r="C715" s="180">
        <f>SUM(C614:C647)+SUM(C668:C713)</f>
        <v>21376790.75</v>
      </c>
      <c r="D715" s="180">
        <f>SUM(D616:D647)+SUM(D668:D713)</f>
        <v>236586.04000000004</v>
      </c>
      <c r="E715" s="180">
        <f>SUM(E624:E647)+SUM(E668:E713)</f>
        <v>5078062.2980448417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4" t="s">
        <v>742</v>
      </c>
    </row>
    <row r="716" spans="1:83" ht="12.65" customHeight="1">
      <c r="C716" s="180">
        <f>CE71</f>
        <v>21376790.749999996</v>
      </c>
      <c r="D716" s="180">
        <f>D615</f>
        <v>236586.04000000004</v>
      </c>
      <c r="E716" s="180">
        <f>E623</f>
        <v>5078062.2980448408</v>
      </c>
      <c r="F716" s="180">
        <f>F624</f>
        <v>0</v>
      </c>
      <c r="G716" s="180">
        <f>G625</f>
        <v>0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5417527.8000000007</v>
      </c>
      <c r="N716" s="194" t="s">
        <v>743</v>
      </c>
    </row>
    <row r="717" spans="1:83" ht="12.65" customHeight="1">
      <c r="O717" s="194"/>
    </row>
    <row r="718" spans="1:83" ht="12.65" customHeight="1">
      <c r="O718" s="194"/>
    </row>
    <row r="719" spans="1:83" ht="12.65" customHeight="1">
      <c r="O719" s="194"/>
    </row>
    <row r="720" spans="1:83" s="197" customFormat="1" ht="12.65" customHeight="1">
      <c r="A720" s="197" t="s">
        <v>744</v>
      </c>
      <c r="B720" s="263"/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  <c r="M720" s="263"/>
      <c r="N720" s="263"/>
      <c r="O720" s="263"/>
      <c r="P720" s="263"/>
      <c r="Q720" s="263"/>
      <c r="R720" s="263"/>
      <c r="S720" s="263"/>
      <c r="T720" s="263"/>
      <c r="U720" s="263"/>
      <c r="V720" s="263"/>
      <c r="W720" s="263"/>
      <c r="X720" s="263"/>
      <c r="Y720" s="263"/>
      <c r="Z720" s="263"/>
      <c r="AA720" s="263"/>
      <c r="AB720" s="263"/>
      <c r="AC720" s="263"/>
      <c r="AD720" s="263"/>
      <c r="AE720" s="263"/>
      <c r="AF720" s="263"/>
      <c r="AG720" s="263"/>
      <c r="AH720" s="263"/>
      <c r="AI720" s="263"/>
      <c r="AJ720" s="263"/>
      <c r="AK720" s="263"/>
      <c r="AL720" s="263"/>
      <c r="AM720" s="263"/>
      <c r="AN720" s="263"/>
      <c r="AO720" s="263"/>
      <c r="AP720" s="263"/>
      <c r="AQ720" s="263"/>
      <c r="AR720" s="263"/>
      <c r="AS720" s="263"/>
      <c r="AT720" s="263"/>
      <c r="AU720" s="263"/>
      <c r="AV720" s="263"/>
      <c r="AW720" s="263"/>
      <c r="AX720" s="263"/>
      <c r="AY720" s="263"/>
      <c r="AZ720" s="263"/>
      <c r="BA720" s="263"/>
      <c r="BB720" s="263"/>
      <c r="BC720" s="263"/>
      <c r="BD720" s="263"/>
      <c r="BE720" s="263"/>
      <c r="BF720" s="263"/>
      <c r="BG720" s="263"/>
      <c r="BH720" s="263"/>
      <c r="BI720" s="263"/>
      <c r="BJ720" s="263"/>
      <c r="BK720" s="263"/>
      <c r="BL720" s="263"/>
      <c r="BM720" s="263"/>
      <c r="BN720" s="263"/>
      <c r="BO720" s="263"/>
      <c r="BP720" s="263"/>
      <c r="BQ720" s="263"/>
      <c r="BR720" s="263"/>
      <c r="BS720" s="263"/>
      <c r="BT720" s="263"/>
      <c r="BU720" s="263"/>
      <c r="BV720" s="263"/>
      <c r="BW720" s="263"/>
      <c r="BX720" s="263"/>
      <c r="BY720" s="263"/>
      <c r="BZ720" s="263"/>
      <c r="CA720" s="263"/>
      <c r="CB720" s="263"/>
      <c r="CC720" s="263"/>
      <c r="CD720" s="263"/>
      <c r="CE720" s="263"/>
    </row>
    <row r="721" spans="1:84" s="199" customFormat="1" ht="12.65" customHeight="1">
      <c r="A721" s="199" t="s">
        <v>745</v>
      </c>
      <c r="B721" s="199" t="s">
        <v>746</v>
      </c>
      <c r="C721" s="199" t="s">
        <v>747</v>
      </c>
      <c r="D721" s="199" t="s">
        <v>748</v>
      </c>
      <c r="E721" s="199" t="s">
        <v>749</v>
      </c>
      <c r="F721" s="199" t="s">
        <v>750</v>
      </c>
      <c r="G721" s="199" t="s">
        <v>751</v>
      </c>
      <c r="H721" s="199" t="s">
        <v>752</v>
      </c>
      <c r="I721" s="199" t="s">
        <v>753</v>
      </c>
      <c r="J721" s="199" t="s">
        <v>754</v>
      </c>
      <c r="K721" s="199" t="s">
        <v>755</v>
      </c>
      <c r="L721" s="199" t="s">
        <v>756</v>
      </c>
      <c r="M721" s="199" t="s">
        <v>757</v>
      </c>
      <c r="N721" s="199" t="s">
        <v>758</v>
      </c>
      <c r="O721" s="199" t="s">
        <v>759</v>
      </c>
      <c r="P721" s="199" t="s">
        <v>760</v>
      </c>
      <c r="Q721" s="199" t="s">
        <v>761</v>
      </c>
      <c r="R721" s="199" t="s">
        <v>762</v>
      </c>
      <c r="S721" s="199" t="s">
        <v>763</v>
      </c>
      <c r="T721" s="199" t="s">
        <v>764</v>
      </c>
      <c r="U721" s="199" t="s">
        <v>765</v>
      </c>
      <c r="V721" s="199" t="s">
        <v>766</v>
      </c>
      <c r="W721" s="199" t="s">
        <v>767</v>
      </c>
      <c r="X721" s="199" t="s">
        <v>768</v>
      </c>
      <c r="Y721" s="199" t="s">
        <v>769</v>
      </c>
      <c r="Z721" s="199" t="s">
        <v>770</v>
      </c>
      <c r="AA721" s="199" t="s">
        <v>771</v>
      </c>
      <c r="AB721" s="199" t="s">
        <v>772</v>
      </c>
      <c r="AC721" s="199" t="s">
        <v>773</v>
      </c>
      <c r="AD721" s="199" t="s">
        <v>774</v>
      </c>
      <c r="AE721" s="199" t="s">
        <v>775</v>
      </c>
      <c r="AF721" s="199" t="s">
        <v>776</v>
      </c>
      <c r="AG721" s="199" t="s">
        <v>777</v>
      </c>
      <c r="AH721" s="199" t="s">
        <v>778</v>
      </c>
      <c r="AI721" s="199" t="s">
        <v>779</v>
      </c>
      <c r="AJ721" s="199" t="s">
        <v>780</v>
      </c>
      <c r="AK721" s="199" t="s">
        <v>781</v>
      </c>
      <c r="AL721" s="199" t="s">
        <v>782</v>
      </c>
      <c r="AM721" s="199" t="s">
        <v>783</v>
      </c>
      <c r="AN721" s="199" t="s">
        <v>784</v>
      </c>
      <c r="AO721" s="199" t="s">
        <v>785</v>
      </c>
      <c r="AP721" s="199" t="s">
        <v>786</v>
      </c>
      <c r="AQ721" s="199" t="s">
        <v>787</v>
      </c>
      <c r="AR721" s="199" t="s">
        <v>788</v>
      </c>
      <c r="AS721" s="199" t="s">
        <v>789</v>
      </c>
      <c r="AT721" s="199" t="s">
        <v>790</v>
      </c>
      <c r="AU721" s="199" t="s">
        <v>791</v>
      </c>
      <c r="AV721" s="199" t="s">
        <v>792</v>
      </c>
      <c r="AW721" s="199" t="s">
        <v>793</v>
      </c>
      <c r="AX721" s="199" t="s">
        <v>794</v>
      </c>
      <c r="AY721" s="199" t="s">
        <v>795</v>
      </c>
      <c r="AZ721" s="199" t="s">
        <v>796</v>
      </c>
      <c r="BA721" s="199" t="s">
        <v>797</v>
      </c>
      <c r="BB721" s="199" t="s">
        <v>798</v>
      </c>
      <c r="BC721" s="199" t="s">
        <v>799</v>
      </c>
      <c r="BD721" s="199" t="s">
        <v>800</v>
      </c>
      <c r="BE721" s="199" t="s">
        <v>801</v>
      </c>
      <c r="BF721" s="199" t="s">
        <v>802</v>
      </c>
      <c r="BG721" s="199" t="s">
        <v>803</v>
      </c>
      <c r="BH721" s="199" t="s">
        <v>804</v>
      </c>
      <c r="BI721" s="199" t="s">
        <v>805</v>
      </c>
      <c r="BJ721" s="199" t="s">
        <v>806</v>
      </c>
      <c r="BK721" s="199" t="s">
        <v>807</v>
      </c>
      <c r="BL721" s="199" t="s">
        <v>808</v>
      </c>
      <c r="BM721" s="199" t="s">
        <v>809</v>
      </c>
      <c r="BN721" s="199" t="s">
        <v>810</v>
      </c>
      <c r="BO721" s="199" t="s">
        <v>811</v>
      </c>
      <c r="BP721" s="199" t="s">
        <v>812</v>
      </c>
      <c r="BQ721" s="199" t="s">
        <v>813</v>
      </c>
      <c r="BR721" s="199" t="s">
        <v>814</v>
      </c>
      <c r="BS721" s="199" t="s">
        <v>815</v>
      </c>
      <c r="BT721" s="199" t="s">
        <v>816</v>
      </c>
      <c r="BU721" s="199" t="s">
        <v>817</v>
      </c>
      <c r="BV721" s="199" t="s">
        <v>818</v>
      </c>
      <c r="BW721" s="199" t="s">
        <v>819</v>
      </c>
      <c r="BX721" s="199" t="s">
        <v>820</v>
      </c>
      <c r="BY721" s="199" t="s">
        <v>821</v>
      </c>
      <c r="BZ721" s="199" t="s">
        <v>822</v>
      </c>
      <c r="CA721" s="199" t="s">
        <v>823</v>
      </c>
      <c r="CB721" s="199" t="s">
        <v>824</v>
      </c>
      <c r="CC721" s="199" t="s">
        <v>825</v>
      </c>
      <c r="CD721" s="199" t="s">
        <v>1254</v>
      </c>
    </row>
    <row r="722" spans="1:84" s="197" customFormat="1" ht="12.65" customHeight="1">
      <c r="A722" s="198" t="str">
        <f>RIGHT(C83,3)&amp;"*"&amp;RIGHT(C82,4)&amp;"*"&amp;"A"</f>
        <v>211*2021*A</v>
      </c>
      <c r="B722" s="263">
        <f>ROUND(C165,0)</f>
        <v>593422</v>
      </c>
      <c r="C722" s="263">
        <f>ROUND(C166,0)</f>
        <v>1842</v>
      </c>
      <c r="D722" s="263">
        <f>ROUND(C167,0)</f>
        <v>62736</v>
      </c>
      <c r="E722" s="263">
        <f>ROUND(C168,0)</f>
        <v>851101</v>
      </c>
      <c r="F722" s="263">
        <f>ROUND(C169,0)</f>
        <v>6677</v>
      </c>
      <c r="G722" s="263">
        <f>ROUND(C170,0)</f>
        <v>518864</v>
      </c>
      <c r="H722" s="263">
        <f>ROUND(C171+C172,0)</f>
        <v>67257</v>
      </c>
      <c r="I722" s="263">
        <f>ROUND(C175,0)</f>
        <v>0</v>
      </c>
      <c r="J722" s="263">
        <f>ROUND(C176,0)</f>
        <v>110965</v>
      </c>
      <c r="K722" s="263">
        <f>ROUND(C179,0)</f>
        <v>81586</v>
      </c>
      <c r="L722" s="263">
        <f>ROUND(C180,0)</f>
        <v>52469</v>
      </c>
      <c r="M722" s="263">
        <f>ROUND(C183,0)</f>
        <v>46248</v>
      </c>
      <c r="N722" s="263">
        <f>ROUND(C184,0)</f>
        <v>137622</v>
      </c>
      <c r="O722" s="263">
        <f>ROUND(C185,0)</f>
        <v>0</v>
      </c>
      <c r="P722" s="263">
        <f>ROUND(C188,0)</f>
        <v>0</v>
      </c>
      <c r="Q722" s="263">
        <f>ROUND(C189,0)</f>
        <v>0</v>
      </c>
      <c r="R722" s="263">
        <f>ROUND(B195,0)</f>
        <v>0</v>
      </c>
      <c r="S722" s="263">
        <f>ROUND(C195,0)</f>
        <v>0</v>
      </c>
      <c r="T722" s="263">
        <f>ROUND(D195,0)</f>
        <v>0</v>
      </c>
      <c r="U722" s="263">
        <f>ROUND(B196,0)</f>
        <v>1615035</v>
      </c>
      <c r="V722" s="263">
        <f>ROUND(C196,0)</f>
        <v>0</v>
      </c>
      <c r="W722" s="263">
        <f>ROUND(D196,0)</f>
        <v>0</v>
      </c>
      <c r="X722" s="263">
        <f>ROUND(B197,0)</f>
        <v>11330143</v>
      </c>
      <c r="Y722" s="263">
        <f>ROUND(C197,0)</f>
        <v>0</v>
      </c>
      <c r="Z722" s="263">
        <f>ROUND(D197,0)</f>
        <v>0</v>
      </c>
      <c r="AA722" s="263">
        <f>ROUND(B198,0)</f>
        <v>0</v>
      </c>
      <c r="AB722" s="263">
        <f>ROUND(C198,0)</f>
        <v>0</v>
      </c>
      <c r="AC722" s="263">
        <f>ROUND(D198,0)</f>
        <v>0</v>
      </c>
      <c r="AD722" s="263">
        <f>ROUND(B199,0)</f>
        <v>10874224</v>
      </c>
      <c r="AE722" s="263">
        <f>ROUND(C199,0)</f>
        <v>262737</v>
      </c>
      <c r="AF722" s="263">
        <f>ROUND(D199,0)</f>
        <v>0</v>
      </c>
      <c r="AG722" s="263">
        <f>ROUND(B200,0)</f>
        <v>5546869</v>
      </c>
      <c r="AH722" s="263">
        <f>ROUND(C200,0)</f>
        <v>797219</v>
      </c>
      <c r="AI722" s="263">
        <f>ROUND(D200,0)</f>
        <v>0</v>
      </c>
      <c r="AJ722" s="263">
        <f>ROUND(B201,0)</f>
        <v>0</v>
      </c>
      <c r="AK722" s="263">
        <f>ROUND(C201,0)</f>
        <v>0</v>
      </c>
      <c r="AL722" s="263">
        <f>ROUND(D201,0)</f>
        <v>0</v>
      </c>
      <c r="AM722" s="263">
        <f>ROUND(B202,0)</f>
        <v>0</v>
      </c>
      <c r="AN722" s="263">
        <f>ROUND(C202,0)</f>
        <v>0</v>
      </c>
      <c r="AO722" s="263">
        <f>ROUND(D202,0)</f>
        <v>0</v>
      </c>
      <c r="AP722" s="263">
        <f>ROUND(B203,0)</f>
        <v>6189</v>
      </c>
      <c r="AQ722" s="263">
        <f>ROUND(C203,0)</f>
        <v>7423</v>
      </c>
      <c r="AR722" s="263">
        <f>ROUND(D203,0)</f>
        <v>0</v>
      </c>
      <c r="AS722" s="263"/>
      <c r="AT722" s="263"/>
      <c r="AU722" s="263"/>
      <c r="AV722" s="263">
        <f>ROUND(B209,0)</f>
        <v>1042699</v>
      </c>
      <c r="AW722" s="263">
        <f>ROUND(C209,0)</f>
        <v>67611</v>
      </c>
      <c r="AX722" s="263">
        <f>ROUND(D209,0)</f>
        <v>0</v>
      </c>
      <c r="AY722" s="263">
        <f>ROUND(B210,0)</f>
        <v>2320820</v>
      </c>
      <c r="AZ722" s="263">
        <f>ROUND(C210,0)</f>
        <v>289856</v>
      </c>
      <c r="BA722" s="263">
        <f>ROUND(D210,0)</f>
        <v>0</v>
      </c>
      <c r="BB722" s="263">
        <f>ROUND(B211,0)</f>
        <v>0</v>
      </c>
      <c r="BC722" s="263">
        <f>ROUND(C211,0)</f>
        <v>0</v>
      </c>
      <c r="BD722" s="263">
        <f>ROUND(D211,0)</f>
        <v>0</v>
      </c>
      <c r="BE722" s="263">
        <f>ROUND(B212,0)</f>
        <v>2811735</v>
      </c>
      <c r="BF722" s="263">
        <f>ROUND(C212,0)</f>
        <v>419548</v>
      </c>
      <c r="BG722" s="263">
        <f>ROUND(D212,0)</f>
        <v>0</v>
      </c>
      <c r="BH722" s="263">
        <f>ROUND(B213,0)</f>
        <v>4528727</v>
      </c>
      <c r="BI722" s="263">
        <f>ROUND(C213,0)</f>
        <v>451996</v>
      </c>
      <c r="BJ722" s="263">
        <f>ROUND(D213,0)</f>
        <v>0</v>
      </c>
      <c r="BK722" s="263">
        <f>ROUND(B214,0)</f>
        <v>0</v>
      </c>
      <c r="BL722" s="263">
        <f>ROUND(C214,0)</f>
        <v>0</v>
      </c>
      <c r="BM722" s="263">
        <f>ROUND(D214,0)</f>
        <v>0</v>
      </c>
      <c r="BN722" s="263">
        <f>ROUND(B215,0)</f>
        <v>0</v>
      </c>
      <c r="BO722" s="263">
        <f>ROUND(C215,0)</f>
        <v>0</v>
      </c>
      <c r="BP722" s="263">
        <f>ROUND(D215,0)</f>
        <v>0</v>
      </c>
      <c r="BQ722" s="263">
        <f>ROUND(B216,0)</f>
        <v>0</v>
      </c>
      <c r="BR722" s="263">
        <f>ROUND(C216,0)</f>
        <v>0</v>
      </c>
      <c r="BS722" s="263">
        <f>ROUND(D216,0)</f>
        <v>0</v>
      </c>
      <c r="BT722" s="263">
        <f>ROUND(C223,0)</f>
        <v>8935157</v>
      </c>
      <c r="BU722" s="263">
        <f>ROUND(C224,0)</f>
        <v>4127681</v>
      </c>
      <c r="BV722" s="263">
        <f>ROUND(C225,0)</f>
        <v>110435</v>
      </c>
      <c r="BW722" s="263">
        <f>ROUND(C226,0)</f>
        <v>194539</v>
      </c>
      <c r="BX722" s="263">
        <f>ROUND(C227,0)</f>
        <v>805637</v>
      </c>
      <c r="BY722" s="263">
        <f>ROUND(C228,0)</f>
        <v>63913</v>
      </c>
      <c r="BZ722" s="263">
        <f>ROUND(C231,0)</f>
        <v>2064</v>
      </c>
      <c r="CA722" s="263">
        <f>ROUND(C233,0)</f>
        <v>-5672</v>
      </c>
      <c r="CB722" s="263">
        <f>ROUND(C234,0)</f>
        <v>961293</v>
      </c>
      <c r="CC722" s="263">
        <f>ROUND(C238+C239,0)</f>
        <v>15683</v>
      </c>
      <c r="CD722" s="263">
        <f>D221</f>
        <v>-90679.360000000001</v>
      </c>
      <c r="CE722" s="263"/>
    </row>
    <row r="723" spans="1:84" ht="12.65" customHeight="1">
      <c r="B723" s="264"/>
      <c r="C723" s="264"/>
      <c r="D723" s="264"/>
      <c r="E723" s="264"/>
      <c r="F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V723" s="264"/>
      <c r="W723" s="264"/>
      <c r="X723" s="264"/>
      <c r="Y723" s="264"/>
      <c r="Z723" s="264"/>
      <c r="AA723" s="264"/>
      <c r="AB723" s="264"/>
      <c r="AC723" s="264"/>
      <c r="AD723" s="264"/>
      <c r="AE723" s="264"/>
      <c r="AF723" s="264"/>
      <c r="AG723" s="264"/>
      <c r="AH723" s="264"/>
      <c r="AI723" s="264"/>
      <c r="AJ723" s="264"/>
      <c r="AK723" s="264"/>
      <c r="AL723" s="264"/>
      <c r="AM723" s="264"/>
      <c r="AN723" s="264"/>
      <c r="AO723" s="264"/>
      <c r="AP723" s="264"/>
      <c r="AQ723" s="264"/>
      <c r="AR723" s="264"/>
      <c r="AS723" s="264"/>
      <c r="AT723" s="264"/>
      <c r="AU723" s="264"/>
      <c r="AV723" s="264"/>
      <c r="AW723" s="264"/>
      <c r="AX723" s="264"/>
      <c r="AY723" s="264"/>
      <c r="AZ723" s="264"/>
      <c r="BA723" s="264"/>
      <c r="BB723" s="264"/>
      <c r="BC723" s="264"/>
      <c r="BD723" s="264"/>
      <c r="BE723" s="264"/>
      <c r="BF723" s="264"/>
      <c r="BG723" s="264"/>
      <c r="BH723" s="264"/>
      <c r="BI723" s="264"/>
      <c r="BJ723" s="264"/>
      <c r="BK723" s="264"/>
      <c r="BL723" s="264"/>
      <c r="BM723" s="264"/>
      <c r="BN723" s="264"/>
      <c r="BO723" s="264"/>
      <c r="BP723" s="264"/>
      <c r="BQ723" s="264"/>
      <c r="BR723" s="264"/>
      <c r="BS723" s="264"/>
      <c r="BT723" s="264"/>
      <c r="BU723" s="264"/>
      <c r="BV723" s="264"/>
      <c r="BW723" s="264"/>
      <c r="BX723" s="264"/>
      <c r="BY723" s="264"/>
      <c r="BZ723" s="264"/>
      <c r="CA723" s="264"/>
      <c r="CB723" s="264"/>
      <c r="CC723" s="264"/>
      <c r="CD723" s="264"/>
      <c r="CE723" s="264"/>
    </row>
    <row r="724" spans="1:84" s="197" customFormat="1" ht="12.65" customHeight="1">
      <c r="A724" s="197" t="s">
        <v>148</v>
      </c>
      <c r="B724" s="263"/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  <c r="M724" s="263"/>
      <c r="N724" s="263"/>
      <c r="O724" s="263"/>
      <c r="P724" s="263"/>
      <c r="Q724" s="263"/>
      <c r="R724" s="263"/>
      <c r="S724" s="263"/>
      <c r="T724" s="263"/>
      <c r="U724" s="263"/>
      <c r="V724" s="263"/>
      <c r="W724" s="263"/>
      <c r="X724" s="263"/>
      <c r="Y724" s="263"/>
      <c r="Z724" s="263"/>
      <c r="AA724" s="263"/>
      <c r="AB724" s="263"/>
      <c r="AC724" s="263"/>
      <c r="AD724" s="263"/>
      <c r="AE724" s="263"/>
      <c r="AF724" s="263"/>
      <c r="AG724" s="263"/>
      <c r="AH724" s="263"/>
      <c r="AI724" s="263"/>
      <c r="AJ724" s="263"/>
      <c r="AK724" s="263"/>
      <c r="AL724" s="263"/>
      <c r="AM724" s="263"/>
      <c r="AN724" s="263"/>
      <c r="AO724" s="263"/>
      <c r="AP724" s="263"/>
      <c r="AQ724" s="263"/>
      <c r="AR724" s="263"/>
      <c r="AS724" s="263"/>
      <c r="AT724" s="263"/>
      <c r="AU724" s="263"/>
      <c r="AV724" s="263"/>
      <c r="AW724" s="263"/>
      <c r="AX724" s="263"/>
      <c r="AY724" s="263"/>
      <c r="AZ724" s="263"/>
      <c r="BA724" s="263"/>
      <c r="BB724" s="263"/>
      <c r="BC724" s="263"/>
      <c r="BD724" s="263"/>
      <c r="BE724" s="263"/>
      <c r="BF724" s="263"/>
      <c r="BG724" s="263"/>
      <c r="BH724" s="263"/>
      <c r="BI724" s="263"/>
      <c r="BJ724" s="263"/>
      <c r="BK724" s="263"/>
      <c r="BL724" s="263"/>
      <c r="BM724" s="263"/>
      <c r="BN724" s="263"/>
      <c r="BO724" s="263"/>
      <c r="BP724" s="263"/>
      <c r="BQ724" s="263"/>
      <c r="BR724" s="263"/>
      <c r="BS724" s="263"/>
      <c r="BT724" s="263"/>
      <c r="BU724" s="263"/>
      <c r="BV724" s="263"/>
      <c r="BW724" s="263"/>
      <c r="BX724" s="263"/>
      <c r="BY724" s="263"/>
      <c r="BZ724" s="263"/>
      <c r="CA724" s="263"/>
      <c r="CB724" s="263"/>
      <c r="CC724" s="263"/>
      <c r="CD724" s="263"/>
      <c r="CE724" s="263"/>
    </row>
    <row r="725" spans="1:84" s="199" customFormat="1" ht="12.65" customHeight="1">
      <c r="A725" s="199" t="s">
        <v>745</v>
      </c>
      <c r="B725" s="199" t="s">
        <v>826</v>
      </c>
      <c r="C725" s="199" t="s">
        <v>827</v>
      </c>
      <c r="D725" s="199" t="s">
        <v>828</v>
      </c>
      <c r="E725" s="199" t="s">
        <v>829</v>
      </c>
      <c r="F725" s="199" t="s">
        <v>830</v>
      </c>
      <c r="G725" s="199" t="s">
        <v>831</v>
      </c>
      <c r="H725" s="199" t="s">
        <v>832</v>
      </c>
      <c r="I725" s="199" t="s">
        <v>833</v>
      </c>
      <c r="J725" s="199" t="s">
        <v>834</v>
      </c>
      <c r="K725" s="199" t="s">
        <v>835</v>
      </c>
      <c r="L725" s="199" t="s">
        <v>836</v>
      </c>
      <c r="M725" s="199" t="s">
        <v>837</v>
      </c>
      <c r="N725" s="199" t="s">
        <v>838</v>
      </c>
      <c r="O725" s="199" t="s">
        <v>839</v>
      </c>
      <c r="P725" s="199" t="s">
        <v>840</v>
      </c>
      <c r="Q725" s="199" t="s">
        <v>841</v>
      </c>
      <c r="R725" s="199" t="s">
        <v>842</v>
      </c>
      <c r="S725" s="199" t="s">
        <v>843</v>
      </c>
      <c r="T725" s="199" t="s">
        <v>844</v>
      </c>
      <c r="U725" s="199" t="s">
        <v>845</v>
      </c>
      <c r="V725" s="199" t="s">
        <v>846</v>
      </c>
      <c r="W725" s="199" t="s">
        <v>847</v>
      </c>
      <c r="X725" s="199" t="s">
        <v>848</v>
      </c>
      <c r="Y725" s="199" t="s">
        <v>849</v>
      </c>
      <c r="Z725" s="199" t="s">
        <v>850</v>
      </c>
      <c r="AA725" s="199" t="s">
        <v>851</v>
      </c>
      <c r="AB725" s="199" t="s">
        <v>852</v>
      </c>
      <c r="AC725" s="199" t="s">
        <v>853</v>
      </c>
      <c r="AD725" s="199" t="s">
        <v>854</v>
      </c>
      <c r="AE725" s="199" t="s">
        <v>855</v>
      </c>
      <c r="AF725" s="199" t="s">
        <v>856</v>
      </c>
      <c r="AG725" s="199" t="s">
        <v>857</v>
      </c>
      <c r="AH725" s="199" t="s">
        <v>858</v>
      </c>
      <c r="AI725" s="199" t="s">
        <v>859</v>
      </c>
      <c r="AJ725" s="199" t="s">
        <v>860</v>
      </c>
      <c r="AK725" s="199" t="s">
        <v>861</v>
      </c>
      <c r="AL725" s="199" t="s">
        <v>862</v>
      </c>
      <c r="AM725" s="199" t="s">
        <v>863</v>
      </c>
      <c r="AN725" s="199" t="s">
        <v>864</v>
      </c>
      <c r="AO725" s="199" t="s">
        <v>865</v>
      </c>
      <c r="AP725" s="199" t="s">
        <v>866</v>
      </c>
      <c r="AQ725" s="199" t="s">
        <v>867</v>
      </c>
      <c r="AR725" s="199" t="s">
        <v>868</v>
      </c>
      <c r="AS725" s="199" t="s">
        <v>869</v>
      </c>
      <c r="AT725" s="199" t="s">
        <v>870</v>
      </c>
      <c r="AU725" s="199" t="s">
        <v>871</v>
      </c>
      <c r="AV725" s="199" t="s">
        <v>872</v>
      </c>
      <c r="AW725" s="199" t="s">
        <v>873</v>
      </c>
      <c r="AX725" s="199" t="s">
        <v>874</v>
      </c>
      <c r="AY725" s="199" t="s">
        <v>875</v>
      </c>
      <c r="AZ725" s="199" t="s">
        <v>876</v>
      </c>
      <c r="BA725" s="199" t="s">
        <v>877</v>
      </c>
      <c r="BB725" s="199" t="s">
        <v>878</v>
      </c>
      <c r="BC725" s="199" t="s">
        <v>879</v>
      </c>
      <c r="BD725" s="199" t="s">
        <v>880</v>
      </c>
      <c r="BE725" s="199" t="s">
        <v>881</v>
      </c>
      <c r="BF725" s="199" t="s">
        <v>882</v>
      </c>
      <c r="BG725" s="199" t="s">
        <v>883</v>
      </c>
      <c r="BH725" s="199" t="s">
        <v>884</v>
      </c>
      <c r="BI725" s="199" t="s">
        <v>885</v>
      </c>
      <c r="BJ725" s="199" t="s">
        <v>886</v>
      </c>
      <c r="BK725" s="199" t="s">
        <v>887</v>
      </c>
      <c r="BL725" s="199" t="s">
        <v>888</v>
      </c>
      <c r="BM725" s="199" t="s">
        <v>889</v>
      </c>
      <c r="BN725" s="199" t="s">
        <v>890</v>
      </c>
      <c r="BO725" s="199" t="s">
        <v>891</v>
      </c>
      <c r="BP725" s="199" t="s">
        <v>892</v>
      </c>
      <c r="BQ725" s="199" t="s">
        <v>893</v>
      </c>
      <c r="BR725" s="199" t="s">
        <v>894</v>
      </c>
    </row>
    <row r="726" spans="1:84" s="197" customFormat="1" ht="12.65" customHeight="1">
      <c r="A726" s="198" t="str">
        <f>RIGHT(C83,3)&amp;"*"&amp;RIGHT(C82,4)&amp;"*"&amp;"A"</f>
        <v>211*2021*A</v>
      </c>
      <c r="B726" s="263">
        <f>ROUND(C111,0)</f>
        <v>74</v>
      </c>
      <c r="C726" s="263">
        <f>ROUND(C112,0)</f>
        <v>0</v>
      </c>
      <c r="D726" s="263">
        <f>ROUND(C113,0)</f>
        <v>0</v>
      </c>
      <c r="E726" s="263">
        <f>ROUND(C114,0)</f>
        <v>0</v>
      </c>
      <c r="F726" s="263">
        <f>ROUND(D111,0)</f>
        <v>193</v>
      </c>
      <c r="G726" s="263">
        <f>ROUND(D112,0)</f>
        <v>0</v>
      </c>
      <c r="H726" s="263">
        <f>ROUND(D113,0)</f>
        <v>0</v>
      </c>
      <c r="I726" s="263">
        <f>ROUND(D114,0)</f>
        <v>0</v>
      </c>
      <c r="J726" s="263">
        <f>ROUND(C116,0)</f>
        <v>0</v>
      </c>
      <c r="K726" s="263">
        <f>ROUND(C117,0)</f>
        <v>0</v>
      </c>
      <c r="L726" s="263">
        <f>ROUND(C118,0)</f>
        <v>10</v>
      </c>
      <c r="M726" s="263">
        <f>ROUND(C119,0)</f>
        <v>0</v>
      </c>
      <c r="N726" s="263">
        <f>ROUND(C120,0)</f>
        <v>0</v>
      </c>
      <c r="O726" s="263">
        <f>ROUND(C121,0)</f>
        <v>0</v>
      </c>
      <c r="P726" s="263">
        <f>ROUND(C122,0)</f>
        <v>0</v>
      </c>
      <c r="Q726" s="263">
        <f>ROUND(C123,0)</f>
        <v>0</v>
      </c>
      <c r="R726" s="263">
        <f>ROUND(C124,0)</f>
        <v>0</v>
      </c>
      <c r="S726" s="263">
        <f>ROUND(C125,0)</f>
        <v>0</v>
      </c>
      <c r="T726" s="263"/>
      <c r="U726" s="263">
        <f>ROUND(C126,0)</f>
        <v>0</v>
      </c>
      <c r="V726" s="263">
        <f>ROUND(C128,0)</f>
        <v>10</v>
      </c>
      <c r="W726" s="263">
        <f>ROUND(C129,0)</f>
        <v>0</v>
      </c>
      <c r="X726" s="263">
        <f>ROUND(B138,0)</f>
        <v>59</v>
      </c>
      <c r="Y726" s="263">
        <f>ROUND(B139,0)</f>
        <v>164</v>
      </c>
      <c r="Z726" s="263">
        <f>ROUND(B140,0)</f>
        <v>9707</v>
      </c>
      <c r="AA726" s="263">
        <f>ROUND(B141,0)</f>
        <v>598609</v>
      </c>
      <c r="AB726" s="263">
        <f>ROUND(B142,0)</f>
        <v>21081556</v>
      </c>
      <c r="AC726" s="263">
        <f>ROUND(C138,0)</f>
        <v>3</v>
      </c>
      <c r="AD726" s="263">
        <f>ROUND(C139,0)</f>
        <v>4</v>
      </c>
      <c r="AE726" s="263">
        <f>ROUND(C140,0)</f>
        <v>2386</v>
      </c>
      <c r="AF726" s="263">
        <f>ROUND(C141,0)</f>
        <v>34050</v>
      </c>
      <c r="AG726" s="263">
        <f>ROUND(C142,0)</f>
        <v>4954921</v>
      </c>
      <c r="AH726" s="263">
        <f>ROUND(D138,0)</f>
        <v>12</v>
      </c>
      <c r="AI726" s="263">
        <f>ROUND(D139,0)</f>
        <v>25</v>
      </c>
      <c r="AJ726" s="263">
        <f>ROUND(D140,0)</f>
        <v>7110</v>
      </c>
      <c r="AK726" s="263">
        <f>ROUND(D141,0)</f>
        <v>191561</v>
      </c>
      <c r="AL726" s="263">
        <f>ROUND(D142,0)</f>
        <v>11384462</v>
      </c>
      <c r="AM726" s="263">
        <f>ROUND(B144,0)</f>
        <v>0</v>
      </c>
      <c r="AN726" s="263">
        <f>ROUND(B145,0)</f>
        <v>0</v>
      </c>
      <c r="AO726" s="263">
        <f>ROUND(B146,0)</f>
        <v>0</v>
      </c>
      <c r="AP726" s="263">
        <f>ROUND(B147,0)</f>
        <v>0</v>
      </c>
      <c r="AQ726" s="263">
        <f>ROUND(B148,0)</f>
        <v>0</v>
      </c>
      <c r="AR726" s="263">
        <f>ROUND(C144,0)</f>
        <v>0</v>
      </c>
      <c r="AS726" s="263">
        <f>ROUND(C145,0)</f>
        <v>0</v>
      </c>
      <c r="AT726" s="263">
        <f>ROUND(C146,0)</f>
        <v>0</v>
      </c>
      <c r="AU726" s="263">
        <f>ROUND(C147,0)</f>
        <v>0</v>
      </c>
      <c r="AV726" s="263">
        <f>ROUND(C148,0)</f>
        <v>0</v>
      </c>
      <c r="AW726" s="263">
        <f>ROUND(D144,0)</f>
        <v>0</v>
      </c>
      <c r="AX726" s="263">
        <f>ROUND(D145,0)</f>
        <v>0</v>
      </c>
      <c r="AY726" s="263">
        <f>ROUND(D146,0)</f>
        <v>0</v>
      </c>
      <c r="AZ726" s="263">
        <f>ROUND(D147,0)</f>
        <v>0</v>
      </c>
      <c r="BA726" s="263">
        <f>ROUND(D148,0)</f>
        <v>0</v>
      </c>
      <c r="BB726" s="263">
        <f>ROUND(B150,0)</f>
        <v>0</v>
      </c>
      <c r="BC726" s="263">
        <f>ROUND(B151,0)</f>
        <v>0</v>
      </c>
      <c r="BD726" s="263">
        <f>ROUND(B152,0)</f>
        <v>0</v>
      </c>
      <c r="BE726" s="263">
        <f>ROUND(B153,0)</f>
        <v>0</v>
      </c>
      <c r="BF726" s="263">
        <f>ROUND(B154,0)</f>
        <v>0</v>
      </c>
      <c r="BG726" s="263">
        <f>ROUND(C150,0)</f>
        <v>0</v>
      </c>
      <c r="BH726" s="263">
        <f>ROUND(C151,0)</f>
        <v>0</v>
      </c>
      <c r="BI726" s="263">
        <f>ROUND(C152,0)</f>
        <v>0</v>
      </c>
      <c r="BJ726" s="263">
        <f>ROUND(C153,0)</f>
        <v>0</v>
      </c>
      <c r="BK726" s="263">
        <f>ROUND(C154,0)</f>
        <v>0</v>
      </c>
      <c r="BL726" s="263">
        <f>ROUND(D150,0)</f>
        <v>0</v>
      </c>
      <c r="BM726" s="263">
        <f>ROUND(D151,0)</f>
        <v>0</v>
      </c>
      <c r="BN726" s="263">
        <f>ROUND(D152,0)</f>
        <v>0</v>
      </c>
      <c r="BO726" s="263">
        <f>ROUND(D153,0)</f>
        <v>0</v>
      </c>
      <c r="BP726" s="263">
        <f>ROUND(D154,0)</f>
        <v>0</v>
      </c>
      <c r="BQ726" s="263">
        <f>ROUND(B157,0)</f>
        <v>3890013</v>
      </c>
      <c r="BR726" s="263">
        <f>ROUND(C157,0)</f>
        <v>2316266</v>
      </c>
      <c r="BS726" s="263"/>
      <c r="BT726" s="263"/>
      <c r="BU726" s="263"/>
      <c r="BV726" s="263"/>
      <c r="BW726" s="263"/>
      <c r="BX726" s="263"/>
      <c r="BY726" s="263"/>
      <c r="BZ726" s="263"/>
      <c r="CA726" s="263"/>
      <c r="CB726" s="263"/>
      <c r="CC726" s="263"/>
      <c r="CD726" s="263"/>
      <c r="CE726" s="263"/>
    </row>
    <row r="727" spans="1:84" ht="12.65" customHeight="1">
      <c r="B727" s="264"/>
      <c r="C727" s="264"/>
      <c r="D727" s="264"/>
      <c r="E727" s="264"/>
      <c r="F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V727" s="264"/>
      <c r="W727" s="264"/>
      <c r="X727" s="264"/>
      <c r="Y727" s="264"/>
      <c r="Z727" s="264"/>
      <c r="AA727" s="264"/>
      <c r="AB727" s="264"/>
      <c r="AC727" s="264"/>
      <c r="AD727" s="264"/>
      <c r="AE727" s="264"/>
      <c r="AF727" s="264"/>
      <c r="AG727" s="264"/>
      <c r="AH727" s="264"/>
      <c r="AI727" s="264"/>
      <c r="AJ727" s="264"/>
      <c r="AK727" s="264"/>
      <c r="AL727" s="264"/>
      <c r="AM727" s="264"/>
      <c r="AN727" s="264"/>
      <c r="AO727" s="264"/>
      <c r="AP727" s="264"/>
      <c r="AQ727" s="264"/>
      <c r="AR727" s="264"/>
      <c r="AS727" s="264"/>
      <c r="AT727" s="264"/>
      <c r="AU727" s="264"/>
      <c r="AV727" s="264"/>
      <c r="AW727" s="264"/>
      <c r="AX727" s="264"/>
      <c r="AY727" s="264"/>
      <c r="AZ727" s="264"/>
      <c r="BA727" s="264"/>
      <c r="BB727" s="264"/>
      <c r="BC727" s="264"/>
      <c r="BD727" s="264"/>
      <c r="BE727" s="264"/>
      <c r="BF727" s="264"/>
      <c r="BG727" s="264"/>
      <c r="BH727" s="264"/>
      <c r="BI727" s="264"/>
      <c r="BJ727" s="264"/>
      <c r="BK727" s="264"/>
      <c r="BL727" s="264"/>
      <c r="BM727" s="264"/>
      <c r="BN727" s="264"/>
      <c r="BO727" s="264"/>
      <c r="BP727" s="264"/>
      <c r="BQ727" s="264"/>
      <c r="BR727" s="264"/>
      <c r="BS727" s="264"/>
      <c r="BT727" s="264"/>
      <c r="BU727" s="264"/>
      <c r="BV727" s="264"/>
      <c r="BW727" s="264"/>
      <c r="BX727" s="264"/>
      <c r="BY727" s="264"/>
      <c r="BZ727" s="264"/>
      <c r="CA727" s="264"/>
      <c r="CB727" s="264"/>
      <c r="CC727" s="264"/>
      <c r="CD727" s="264"/>
      <c r="CE727" s="264"/>
    </row>
    <row r="728" spans="1:84" s="197" customFormat="1" ht="12.65" customHeight="1">
      <c r="A728" s="197" t="s">
        <v>895</v>
      </c>
      <c r="B728" s="263"/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  <c r="M728" s="263"/>
      <c r="N728" s="263"/>
      <c r="O728" s="263"/>
      <c r="P728" s="263"/>
      <c r="Q728" s="263"/>
      <c r="R728" s="263"/>
      <c r="S728" s="263"/>
      <c r="T728" s="263"/>
      <c r="U728" s="263"/>
      <c r="V728" s="263"/>
      <c r="W728" s="263"/>
      <c r="X728" s="263"/>
      <c r="Y728" s="263"/>
      <c r="Z728" s="263"/>
      <c r="AA728" s="263"/>
      <c r="AB728" s="263"/>
      <c r="AC728" s="263"/>
      <c r="AD728" s="263"/>
      <c r="AE728" s="263"/>
      <c r="AF728" s="263"/>
      <c r="AG728" s="263"/>
      <c r="AH728" s="263"/>
      <c r="AI728" s="263"/>
      <c r="AJ728" s="263"/>
      <c r="AK728" s="263"/>
      <c r="AL728" s="263"/>
      <c r="AM728" s="263"/>
      <c r="AN728" s="263"/>
      <c r="AO728" s="263"/>
      <c r="AP728" s="263"/>
      <c r="AQ728" s="263"/>
      <c r="AR728" s="263"/>
      <c r="AS728" s="263"/>
      <c r="AT728" s="263"/>
      <c r="AU728" s="263"/>
      <c r="AV728" s="263"/>
      <c r="AW728" s="263"/>
      <c r="AX728" s="263"/>
      <c r="AY728" s="263"/>
      <c r="AZ728" s="263"/>
      <c r="BA728" s="263"/>
      <c r="BB728" s="263"/>
      <c r="BC728" s="263"/>
      <c r="BD728" s="263"/>
      <c r="BE728" s="263"/>
      <c r="BF728" s="263"/>
      <c r="BG728" s="263"/>
      <c r="BH728" s="263"/>
      <c r="BI728" s="263"/>
      <c r="BJ728" s="263"/>
      <c r="BK728" s="263"/>
      <c r="BL728" s="263"/>
      <c r="BM728" s="263"/>
      <c r="BN728" s="263"/>
      <c r="BO728" s="263"/>
      <c r="BP728" s="263"/>
      <c r="BQ728" s="263"/>
      <c r="BR728" s="263"/>
      <c r="BS728" s="263"/>
      <c r="BT728" s="263"/>
      <c r="BU728" s="263"/>
      <c r="BV728" s="263"/>
      <c r="BW728" s="263"/>
      <c r="BX728" s="263"/>
      <c r="BY728" s="263"/>
      <c r="BZ728" s="263"/>
      <c r="CA728" s="263"/>
      <c r="CB728" s="263"/>
      <c r="CC728" s="263"/>
      <c r="CD728" s="263"/>
      <c r="CE728" s="263"/>
    </row>
    <row r="729" spans="1:84" s="199" customFormat="1" ht="12.65" customHeight="1">
      <c r="A729" s="199" t="s">
        <v>745</v>
      </c>
      <c r="B729" s="199" t="s">
        <v>896</v>
      </c>
      <c r="C729" s="199" t="s">
        <v>897</v>
      </c>
      <c r="D729" s="199" t="s">
        <v>898</v>
      </c>
      <c r="E729" s="199" t="s">
        <v>899</v>
      </c>
      <c r="F729" s="199" t="s">
        <v>900</v>
      </c>
      <c r="G729" s="199" t="s">
        <v>901</v>
      </c>
      <c r="H729" s="199" t="s">
        <v>902</v>
      </c>
      <c r="I729" s="199" t="s">
        <v>903</v>
      </c>
      <c r="J729" s="199" t="s">
        <v>904</v>
      </c>
      <c r="K729" s="199" t="s">
        <v>905</v>
      </c>
      <c r="L729" s="199" t="s">
        <v>906</v>
      </c>
      <c r="M729" s="199" t="s">
        <v>907</v>
      </c>
      <c r="N729" s="199" t="s">
        <v>908</v>
      </c>
      <c r="O729" s="199" t="s">
        <v>909</v>
      </c>
      <c r="P729" s="199" t="s">
        <v>910</v>
      </c>
      <c r="Q729" s="199" t="s">
        <v>911</v>
      </c>
      <c r="R729" s="199" t="s">
        <v>912</v>
      </c>
      <c r="S729" s="199" t="s">
        <v>913</v>
      </c>
      <c r="T729" s="199" t="s">
        <v>914</v>
      </c>
      <c r="U729" s="199" t="s">
        <v>915</v>
      </c>
      <c r="V729" s="199" t="s">
        <v>916</v>
      </c>
      <c r="W729" s="199" t="s">
        <v>917</v>
      </c>
      <c r="X729" s="199" t="s">
        <v>918</v>
      </c>
      <c r="Y729" s="199" t="s">
        <v>919</v>
      </c>
      <c r="Z729" s="199" t="s">
        <v>920</v>
      </c>
      <c r="AA729" s="199" t="s">
        <v>921</v>
      </c>
      <c r="AB729" s="199" t="s">
        <v>922</v>
      </c>
      <c r="AC729" s="199" t="s">
        <v>923</v>
      </c>
      <c r="AD729" s="199" t="s">
        <v>924</v>
      </c>
      <c r="AE729" s="199" t="s">
        <v>925</v>
      </c>
      <c r="AF729" s="199" t="s">
        <v>926</v>
      </c>
      <c r="AG729" s="199" t="s">
        <v>927</v>
      </c>
      <c r="AH729" s="199" t="s">
        <v>928</v>
      </c>
      <c r="AI729" s="199" t="s">
        <v>929</v>
      </c>
      <c r="AJ729" s="199" t="s">
        <v>930</v>
      </c>
      <c r="AK729" s="199" t="s">
        <v>931</v>
      </c>
      <c r="AL729" s="199" t="s">
        <v>932</v>
      </c>
      <c r="AM729" s="199" t="s">
        <v>933</v>
      </c>
      <c r="AN729" s="199" t="s">
        <v>934</v>
      </c>
      <c r="AO729" s="199" t="s">
        <v>935</v>
      </c>
      <c r="AP729" s="199" t="s">
        <v>936</v>
      </c>
      <c r="AQ729" s="199" t="s">
        <v>937</v>
      </c>
      <c r="AR729" s="199" t="s">
        <v>938</v>
      </c>
      <c r="AS729" s="199" t="s">
        <v>939</v>
      </c>
      <c r="AT729" s="199" t="s">
        <v>940</v>
      </c>
      <c r="AU729" s="199" t="s">
        <v>941</v>
      </c>
      <c r="AV729" s="199" t="s">
        <v>942</v>
      </c>
      <c r="AW729" s="199" t="s">
        <v>943</v>
      </c>
      <c r="AX729" s="199" t="s">
        <v>944</v>
      </c>
      <c r="AY729" s="199" t="s">
        <v>945</v>
      </c>
      <c r="AZ729" s="199" t="s">
        <v>946</v>
      </c>
      <c r="BA729" s="199" t="s">
        <v>947</v>
      </c>
      <c r="BB729" s="199" t="s">
        <v>948</v>
      </c>
      <c r="BC729" s="199" t="s">
        <v>949</v>
      </c>
      <c r="BD729" s="199" t="s">
        <v>950</v>
      </c>
      <c r="BE729" s="199" t="s">
        <v>951</v>
      </c>
      <c r="BF729" s="199" t="s">
        <v>952</v>
      </c>
      <c r="BG729" s="199" t="s">
        <v>953</v>
      </c>
      <c r="BH729" s="199" t="s">
        <v>954</v>
      </c>
      <c r="BI729" s="199" t="s">
        <v>955</v>
      </c>
      <c r="BJ729" s="199" t="s">
        <v>956</v>
      </c>
      <c r="BK729" s="199" t="s">
        <v>957</v>
      </c>
      <c r="BL729" s="199" t="s">
        <v>958</v>
      </c>
      <c r="BM729" s="199" t="s">
        <v>959</v>
      </c>
      <c r="BN729" s="199" t="s">
        <v>960</v>
      </c>
      <c r="BO729" s="199" t="s">
        <v>961</v>
      </c>
      <c r="BP729" s="199" t="s">
        <v>962</v>
      </c>
      <c r="BQ729" s="199" t="s">
        <v>963</v>
      </c>
      <c r="BR729" s="199" t="s">
        <v>964</v>
      </c>
      <c r="BS729" s="199" t="s">
        <v>965</v>
      </c>
      <c r="BT729" s="199" t="s">
        <v>966</v>
      </c>
      <c r="BU729" s="199" t="s">
        <v>967</v>
      </c>
      <c r="BV729" s="199" t="s">
        <v>968</v>
      </c>
      <c r="BW729" s="199" t="s">
        <v>969</v>
      </c>
      <c r="BX729" s="199" t="s">
        <v>970</v>
      </c>
      <c r="BY729" s="199" t="s">
        <v>971</v>
      </c>
      <c r="BZ729" s="199" t="s">
        <v>972</v>
      </c>
      <c r="CA729" s="199" t="s">
        <v>973</v>
      </c>
      <c r="CB729" s="199" t="s">
        <v>974</v>
      </c>
      <c r="CC729" s="199" t="s">
        <v>975</v>
      </c>
      <c r="CD729" s="199" t="s">
        <v>976</v>
      </c>
      <c r="CE729" s="199" t="s">
        <v>977</v>
      </c>
      <c r="CF729" s="199" t="s">
        <v>978</v>
      </c>
    </row>
    <row r="730" spans="1:84" s="197" customFormat="1" ht="12.65" customHeight="1">
      <c r="A730" s="198" t="str">
        <f>RIGHT(C83,3)&amp;"*"&amp;RIGHT(C82,4)&amp;"*"&amp;"A"</f>
        <v>211*2021*A</v>
      </c>
      <c r="B730" s="263">
        <f>ROUND(C250,0)</f>
        <v>0</v>
      </c>
      <c r="C730" s="263">
        <f>ROUND(C251,0)</f>
        <v>0</v>
      </c>
      <c r="D730" s="263">
        <f>ROUND(C252,0)</f>
        <v>4304282</v>
      </c>
      <c r="E730" s="263">
        <f>ROUND(C253,0)</f>
        <v>1477966</v>
      </c>
      <c r="F730" s="263">
        <f>ROUND(C254,0)</f>
        <v>23652</v>
      </c>
      <c r="G730" s="263">
        <f>ROUND(C255,0)</f>
        <v>0</v>
      </c>
      <c r="H730" s="263">
        <f>ROUND(C256,0)</f>
        <v>0</v>
      </c>
      <c r="I730" s="263">
        <f>ROUND(C257,0)</f>
        <v>0</v>
      </c>
      <c r="J730" s="263">
        <f>ROUND(C258,0)</f>
        <v>0</v>
      </c>
      <c r="K730" s="263">
        <f>ROUND(C259,0)</f>
        <v>0</v>
      </c>
      <c r="L730" s="263">
        <f>ROUND(C262,0)</f>
        <v>0</v>
      </c>
      <c r="M730" s="263">
        <f>ROUND(C263,0)</f>
        <v>0</v>
      </c>
      <c r="N730" s="263">
        <f>ROUND(C264,0)</f>
        <v>0</v>
      </c>
      <c r="O730" s="263">
        <f>ROUND(C267,0)</f>
        <v>0</v>
      </c>
      <c r="P730" s="263">
        <f>ROUND(C268,0)</f>
        <v>1615035</v>
      </c>
      <c r="Q730" s="263">
        <f>ROUND(C269,0)</f>
        <v>11330143</v>
      </c>
      <c r="R730" s="263">
        <f>ROUND(C270,0)</f>
        <v>0</v>
      </c>
      <c r="S730" s="263">
        <f>ROUND(C271,0)</f>
        <v>11136961</v>
      </c>
      <c r="T730" s="263">
        <f>ROUND(C272,0)</f>
        <v>6344088</v>
      </c>
      <c r="U730" s="263">
        <f>ROUND(C273,0)</f>
        <v>0</v>
      </c>
      <c r="V730" s="263">
        <f>ROUND(C274,0)</f>
        <v>13612</v>
      </c>
      <c r="W730" s="263">
        <f>ROUND(C275,0)</f>
        <v>0</v>
      </c>
      <c r="X730" s="263">
        <f>ROUND(C276,0)</f>
        <v>11932993</v>
      </c>
      <c r="Y730" s="263">
        <f>ROUND(C279,0)</f>
        <v>0</v>
      </c>
      <c r="Z730" s="263">
        <f>ROUND(C280,0)</f>
        <v>0</v>
      </c>
      <c r="AA730" s="263">
        <f>ROUND(C281,0)</f>
        <v>0</v>
      </c>
      <c r="AB730" s="263">
        <f>ROUND(C282,0)</f>
        <v>0</v>
      </c>
      <c r="AC730" s="263">
        <f>ROUND(C286,0)</f>
        <v>0</v>
      </c>
      <c r="AD730" s="263">
        <f>ROUND(C287,0)</f>
        <v>0</v>
      </c>
      <c r="AE730" s="263">
        <f>ROUND(C288,0)</f>
        <v>0</v>
      </c>
      <c r="AF730" s="263">
        <f>ROUND(C289,0)</f>
        <v>0</v>
      </c>
      <c r="AG730" s="263">
        <f>ROUND(C304,0)</f>
        <v>0</v>
      </c>
      <c r="AH730" s="263">
        <f>ROUND(C305,0)</f>
        <v>0</v>
      </c>
      <c r="AI730" s="263">
        <f>ROUND(C306,0)</f>
        <v>0</v>
      </c>
      <c r="AJ730" s="263">
        <f>ROUND(C307,0)</f>
        <v>0</v>
      </c>
      <c r="AK730" s="263">
        <f>ROUND(C308,0)</f>
        <v>4215181</v>
      </c>
      <c r="AL730" s="263">
        <f>ROUND(C309,0)</f>
        <v>966964</v>
      </c>
      <c r="AM730" s="263">
        <f>ROUND(C310,0)</f>
        <v>0</v>
      </c>
      <c r="AN730" s="263">
        <f>ROUND(C311,0)</f>
        <v>0</v>
      </c>
      <c r="AO730" s="263">
        <f>ROUND(C312,0)</f>
        <v>0</v>
      </c>
      <c r="AP730" s="263">
        <f>ROUND(C313,0)</f>
        <v>0</v>
      </c>
      <c r="AQ730" s="263">
        <f>ROUND(C316,0)</f>
        <v>0</v>
      </c>
      <c r="AR730" s="263">
        <f>ROUND(C317,0)</f>
        <v>0</v>
      </c>
      <c r="AS730" s="263">
        <f>ROUND(C318,0)</f>
        <v>0</v>
      </c>
      <c r="AT730" s="263">
        <f>ROUND(C321,0)</f>
        <v>0</v>
      </c>
      <c r="AU730" s="263">
        <f>ROUND(C322,0)</f>
        <v>0</v>
      </c>
      <c r="AV730" s="263">
        <f>ROUND(C323,0)</f>
        <v>0</v>
      </c>
      <c r="AW730" s="263">
        <f>ROUND(C324,0)</f>
        <v>0</v>
      </c>
      <c r="AX730" s="263">
        <f>ROUND(C325,0)</f>
        <v>0</v>
      </c>
      <c r="AY730" s="263">
        <f>ROUND(C326,0)</f>
        <v>0</v>
      </c>
      <c r="AZ730" s="263">
        <f>ROUND(C327,0)</f>
        <v>0</v>
      </c>
      <c r="BA730" s="263">
        <f>ROUND(C328,0)</f>
        <v>0</v>
      </c>
      <c r="BB730" s="263">
        <f>ROUND(C332,0)</f>
        <v>16174669</v>
      </c>
      <c r="BC730" s="263"/>
      <c r="BD730" s="263"/>
      <c r="BE730" s="263">
        <f>ROUND(C337,0)</f>
        <v>0</v>
      </c>
      <c r="BF730" s="263">
        <f>ROUND(C336,0)</f>
        <v>0</v>
      </c>
      <c r="BG730" s="263"/>
      <c r="BH730" s="263"/>
      <c r="BI730" s="263">
        <f>ROUND(CE60,2)</f>
        <v>70.8</v>
      </c>
      <c r="BJ730" s="263">
        <f>ROUND(C359,0)</f>
        <v>824220</v>
      </c>
      <c r="BK730" s="263">
        <f>ROUND(C360,0)</f>
        <v>37420939</v>
      </c>
      <c r="BL730" s="263">
        <f>ROUND(C364,0)</f>
        <v>14237362</v>
      </c>
      <c r="BM730" s="263">
        <f>ROUND(C365,0)</f>
        <v>955621</v>
      </c>
      <c r="BN730" s="263">
        <f>ROUND(C366,0)</f>
        <v>15683</v>
      </c>
      <c r="BO730" s="263">
        <f>ROUND(C370,0)</f>
        <v>1556206</v>
      </c>
      <c r="BP730" s="263">
        <f>ROUND(C371,0)</f>
        <v>0</v>
      </c>
      <c r="BQ730" s="263">
        <f>ROUND(C378,0)</f>
        <v>10337040</v>
      </c>
      <c r="BR730" s="263">
        <f>ROUND(C379,0)</f>
        <v>2101897</v>
      </c>
      <c r="BS730" s="263">
        <f>ROUND(C380,0)</f>
        <v>248559</v>
      </c>
      <c r="BT730" s="263">
        <f>ROUND(C381,0)</f>
        <v>3182368</v>
      </c>
      <c r="BU730" s="263">
        <f>ROUND(C382,0)</f>
        <v>232445</v>
      </c>
      <c r="BV730" s="263">
        <f>ROUND(C383,0)</f>
        <v>4068228</v>
      </c>
      <c r="BW730" s="263">
        <f>ROUND(C384,0)</f>
        <v>1977668</v>
      </c>
      <c r="BX730" s="263">
        <f>ROUND(C385,0)</f>
        <v>110965</v>
      </c>
      <c r="BY730" s="263">
        <f>ROUND(C386,0)</f>
        <v>134055</v>
      </c>
      <c r="BZ730" s="263">
        <f>ROUND(C387,0)</f>
        <v>183870</v>
      </c>
      <c r="CA730" s="263">
        <f>ROUND(C388,0)</f>
        <v>0</v>
      </c>
      <c r="CB730" s="263">
        <f>C363</f>
        <v>-90679.360000000001</v>
      </c>
      <c r="CC730" s="263">
        <f>ROUND(C389,0)</f>
        <v>355907</v>
      </c>
      <c r="CD730" s="263">
        <f>ROUND(C392,0)</f>
        <v>-40000</v>
      </c>
      <c r="CE730" s="263">
        <f>ROUND(C394,0)</f>
        <v>0</v>
      </c>
      <c r="CF730" s="197">
        <f>ROUND(C395,0)</f>
        <v>0</v>
      </c>
    </row>
    <row r="731" spans="1:84" ht="12.65" customHeight="1"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64"/>
      <c r="AA731" s="264"/>
      <c r="AB731" s="264"/>
      <c r="AC731" s="264"/>
      <c r="AD731" s="264"/>
      <c r="AE731" s="264"/>
      <c r="AF731" s="264"/>
      <c r="AG731" s="264"/>
      <c r="AH731" s="264"/>
      <c r="AI731" s="264"/>
      <c r="AJ731" s="264"/>
      <c r="AK731" s="264"/>
      <c r="AL731" s="264"/>
      <c r="AM731" s="264"/>
      <c r="AN731" s="264"/>
      <c r="AO731" s="264"/>
      <c r="AP731" s="264"/>
      <c r="AQ731" s="264"/>
      <c r="AR731" s="264"/>
      <c r="AS731" s="264"/>
      <c r="AT731" s="264"/>
      <c r="AU731" s="264"/>
      <c r="AV731" s="264"/>
      <c r="AW731" s="264"/>
      <c r="AX731" s="264"/>
      <c r="AY731" s="264"/>
      <c r="AZ731" s="264"/>
      <c r="BA731" s="264"/>
      <c r="BB731" s="264"/>
      <c r="BC731" s="264"/>
      <c r="BD731" s="264"/>
      <c r="BE731" s="264"/>
      <c r="BF731" s="264"/>
      <c r="BG731" s="264"/>
      <c r="BH731" s="264"/>
      <c r="BI731" s="264"/>
      <c r="BJ731" s="264"/>
      <c r="BK731" s="264"/>
      <c r="BL731" s="264"/>
      <c r="BM731" s="264"/>
      <c r="BN731" s="264"/>
      <c r="BO731" s="264"/>
      <c r="BP731" s="264"/>
      <c r="BQ731" s="264"/>
      <c r="BR731" s="264"/>
      <c r="BS731" s="264"/>
      <c r="BT731" s="264"/>
      <c r="BU731" s="264"/>
      <c r="BV731" s="264"/>
      <c r="BW731" s="264"/>
      <c r="BX731" s="264"/>
      <c r="BY731" s="264"/>
      <c r="BZ731" s="264"/>
      <c r="CA731" s="264"/>
      <c r="CB731" s="264"/>
      <c r="CC731" s="264"/>
      <c r="CD731" s="264"/>
      <c r="CE731" s="264"/>
    </row>
    <row r="732" spans="1:84" s="197" customFormat="1" ht="12.65" customHeight="1">
      <c r="A732" s="197" t="s">
        <v>979</v>
      </c>
      <c r="B732" s="263"/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  <c r="M732" s="263"/>
      <c r="N732" s="263"/>
      <c r="O732" s="263"/>
      <c r="P732" s="263"/>
      <c r="Q732" s="263"/>
      <c r="R732" s="263"/>
      <c r="S732" s="263"/>
      <c r="T732" s="263"/>
      <c r="U732" s="263"/>
      <c r="V732" s="263"/>
      <c r="W732" s="263"/>
      <c r="X732" s="263"/>
      <c r="Y732" s="263"/>
      <c r="Z732" s="263"/>
      <c r="AA732" s="263"/>
      <c r="AB732" s="263"/>
      <c r="AC732" s="263"/>
      <c r="AD732" s="263"/>
      <c r="AE732" s="263"/>
      <c r="AF732" s="263"/>
      <c r="AG732" s="263"/>
      <c r="AH732" s="263"/>
      <c r="AI732" s="263"/>
      <c r="AJ732" s="263"/>
      <c r="AK732" s="263"/>
      <c r="AL732" s="263"/>
      <c r="AM732" s="263"/>
      <c r="AN732" s="263"/>
      <c r="AO732" s="263"/>
      <c r="AP732" s="263"/>
      <c r="AQ732" s="263"/>
      <c r="AR732" s="263"/>
      <c r="AS732" s="263"/>
      <c r="AT732" s="263"/>
      <c r="AU732" s="263"/>
      <c r="AV732" s="263"/>
      <c r="AW732" s="263"/>
      <c r="AX732" s="263"/>
      <c r="AY732" s="263"/>
      <c r="AZ732" s="263"/>
      <c r="BA732" s="263"/>
      <c r="BB732" s="263"/>
      <c r="BC732" s="263"/>
      <c r="BD732" s="263"/>
      <c r="BE732" s="263"/>
      <c r="BF732" s="263"/>
      <c r="BG732" s="263"/>
      <c r="BH732" s="263"/>
      <c r="BI732" s="263"/>
      <c r="BJ732" s="263"/>
      <c r="BK732" s="263"/>
      <c r="BL732" s="263"/>
      <c r="BM732" s="263"/>
      <c r="BN732" s="263"/>
      <c r="BO732" s="263"/>
      <c r="BP732" s="263"/>
      <c r="BQ732" s="263"/>
      <c r="BR732" s="263"/>
      <c r="BS732" s="263"/>
      <c r="BT732" s="263"/>
      <c r="BU732" s="263"/>
      <c r="BV732" s="263"/>
      <c r="BW732" s="263"/>
      <c r="BX732" s="263"/>
      <c r="BY732" s="263"/>
      <c r="BZ732" s="263"/>
      <c r="CA732" s="263"/>
      <c r="CB732" s="263"/>
      <c r="CC732" s="263"/>
      <c r="CD732" s="263"/>
      <c r="CE732" s="263"/>
    </row>
    <row r="733" spans="1:84" s="199" customFormat="1" ht="12.65" customHeight="1">
      <c r="A733" s="199" t="s">
        <v>745</v>
      </c>
      <c r="B733" s="199" t="s">
        <v>980</v>
      </c>
      <c r="C733" s="199" t="s">
        <v>981</v>
      </c>
      <c r="D733" s="199" t="s">
        <v>982</v>
      </c>
      <c r="E733" s="199" t="s">
        <v>983</v>
      </c>
      <c r="F733" s="199" t="s">
        <v>984</v>
      </c>
      <c r="G733" s="199" t="s">
        <v>985</v>
      </c>
      <c r="H733" s="199" t="s">
        <v>986</v>
      </c>
      <c r="I733" s="199" t="s">
        <v>987</v>
      </c>
      <c r="J733" s="199" t="s">
        <v>988</v>
      </c>
      <c r="K733" s="199" t="s">
        <v>989</v>
      </c>
      <c r="L733" s="199" t="s">
        <v>990</v>
      </c>
      <c r="M733" s="199" t="s">
        <v>991</v>
      </c>
      <c r="N733" s="199" t="s">
        <v>992</v>
      </c>
      <c r="O733" s="199" t="s">
        <v>993</v>
      </c>
      <c r="P733" s="199" t="s">
        <v>994</v>
      </c>
      <c r="Q733" s="199" t="s">
        <v>995</v>
      </c>
      <c r="R733" s="199" t="s">
        <v>996</v>
      </c>
      <c r="S733" s="199" t="s">
        <v>997</v>
      </c>
      <c r="T733" s="199" t="s">
        <v>998</v>
      </c>
      <c r="U733" s="199" t="s">
        <v>999</v>
      </c>
      <c r="V733" s="199" t="s">
        <v>1000</v>
      </c>
      <c r="W733" s="199" t="s">
        <v>1001</v>
      </c>
      <c r="X733" s="199" t="s">
        <v>1002</v>
      </c>
      <c r="Y733" s="199" t="s">
        <v>1003</v>
      </c>
    </row>
    <row r="734" spans="1:84" s="197" customFormat="1" ht="12.65" customHeight="1">
      <c r="A734" s="198" t="str">
        <f>RIGHT($C$83,3)&amp;"*"&amp;RIGHT($C$82,4)&amp;"*"&amp;C$55&amp;"*"&amp;"A"</f>
        <v>211*2021*6010*A</v>
      </c>
      <c r="B734" s="263">
        <f>ROUND(C59,0)</f>
        <v>0</v>
      </c>
      <c r="C734" s="263">
        <f>ROUND(C60,2)</f>
        <v>0</v>
      </c>
      <c r="D734" s="263">
        <f>ROUND(C61,0)</f>
        <v>0</v>
      </c>
      <c r="E734" s="263">
        <f>ROUND(C62,0)</f>
        <v>0</v>
      </c>
      <c r="F734" s="263">
        <f>ROUND(C63,0)</f>
        <v>0</v>
      </c>
      <c r="G734" s="263">
        <f>ROUND(C64,0)</f>
        <v>0</v>
      </c>
      <c r="H734" s="263">
        <f>ROUND(C65,0)</f>
        <v>0</v>
      </c>
      <c r="I734" s="263">
        <f>ROUND(C66,0)</f>
        <v>0</v>
      </c>
      <c r="J734" s="263">
        <f>ROUND(C67,0)</f>
        <v>0</v>
      </c>
      <c r="K734" s="263">
        <f>ROUND(C68,0)</f>
        <v>0</v>
      </c>
      <c r="L734" s="263">
        <f>ROUND(C69,0)</f>
        <v>0</v>
      </c>
      <c r="M734" s="263">
        <f>ROUND(C70,0)</f>
        <v>0</v>
      </c>
      <c r="N734" s="263">
        <f>ROUND(C75,0)</f>
        <v>0</v>
      </c>
      <c r="O734" s="263">
        <f>ROUND(C73,0)</f>
        <v>0</v>
      </c>
      <c r="P734" s="263">
        <f>IF(C76&gt;0,ROUND(C76,0),0)</f>
        <v>0</v>
      </c>
      <c r="Q734" s="263">
        <f>IF(C77&gt;0,ROUND(C77,0),0)</f>
        <v>0</v>
      </c>
      <c r="R734" s="263">
        <f>IF(C78&gt;0,ROUND(C78,0),0)</f>
        <v>0</v>
      </c>
      <c r="S734" s="263">
        <f>IF(C79&gt;0,ROUND(C79,0),0)</f>
        <v>0</v>
      </c>
      <c r="T734" s="263">
        <f>IF(C80&gt;0,ROUND(C80,2),0)</f>
        <v>0</v>
      </c>
      <c r="U734" s="263"/>
      <c r="V734" s="263"/>
      <c r="W734" s="263"/>
      <c r="X734" s="263"/>
      <c r="Y734" s="263" t="e">
        <f>IF(M668&lt;&gt;0,ROUND(M668,0),0)</f>
        <v>#DIV/0!</v>
      </c>
      <c r="Z734" s="263"/>
      <c r="AA734" s="263"/>
      <c r="AB734" s="263"/>
      <c r="AC734" s="263"/>
      <c r="AD734" s="263"/>
      <c r="AE734" s="263"/>
      <c r="AF734" s="263"/>
      <c r="AG734" s="263"/>
      <c r="AH734" s="263"/>
      <c r="AI734" s="263"/>
      <c r="AJ734" s="263"/>
      <c r="AK734" s="263"/>
      <c r="AL734" s="263"/>
      <c r="AM734" s="263"/>
      <c r="AN734" s="263"/>
      <c r="AO734" s="263"/>
      <c r="AP734" s="263"/>
      <c r="AQ734" s="263"/>
      <c r="AR734" s="263"/>
      <c r="AS734" s="263"/>
      <c r="AT734" s="263"/>
      <c r="AU734" s="263"/>
      <c r="AV734" s="263"/>
      <c r="AW734" s="263"/>
      <c r="AX734" s="263"/>
      <c r="AY734" s="263"/>
      <c r="AZ734" s="263"/>
      <c r="BA734" s="263"/>
      <c r="BB734" s="263"/>
      <c r="BC734" s="263"/>
      <c r="BD734" s="263"/>
      <c r="BE734" s="263"/>
      <c r="BF734" s="263"/>
      <c r="BG734" s="263"/>
      <c r="BH734" s="263"/>
      <c r="BI734" s="263"/>
      <c r="BJ734" s="263"/>
      <c r="BK734" s="263"/>
      <c r="BL734" s="263"/>
      <c r="BM734" s="263"/>
      <c r="BN734" s="263"/>
      <c r="BO734" s="263"/>
      <c r="BP734" s="263"/>
      <c r="BQ734" s="263"/>
      <c r="BR734" s="263"/>
      <c r="BS734" s="263"/>
      <c r="BT734" s="263"/>
      <c r="BU734" s="263"/>
      <c r="BV734" s="263"/>
      <c r="BW734" s="263"/>
      <c r="BX734" s="263"/>
      <c r="BY734" s="263"/>
      <c r="BZ734" s="263"/>
      <c r="CA734" s="263"/>
      <c r="CB734" s="263"/>
      <c r="CC734" s="263"/>
      <c r="CD734" s="263"/>
      <c r="CE734" s="263"/>
    </row>
    <row r="735" spans="1:84" ht="12.65" customHeight="1">
      <c r="A735" s="205" t="str">
        <f>RIGHT($C$83,3)&amp;"*"&amp;RIGHT($C$82,4)&amp;"*"&amp;D$55&amp;"*"&amp;"A"</f>
        <v>211*2021*6030*A</v>
      </c>
      <c r="B735" s="263">
        <f>ROUND(D59,0)</f>
        <v>0</v>
      </c>
      <c r="C735" s="265">
        <f>ROUND(D60,2)</f>
        <v>0</v>
      </c>
      <c r="D735" s="263">
        <f>ROUND(D61,0)</f>
        <v>0</v>
      </c>
      <c r="E735" s="263">
        <f>ROUND(D62,0)</f>
        <v>0</v>
      </c>
      <c r="F735" s="263">
        <f>ROUND(D63,0)</f>
        <v>0</v>
      </c>
      <c r="G735" s="263">
        <f>ROUND(D64,0)</f>
        <v>0</v>
      </c>
      <c r="H735" s="263">
        <f>ROUND(D65,0)</f>
        <v>0</v>
      </c>
      <c r="I735" s="263">
        <f>ROUND(D66,0)</f>
        <v>0</v>
      </c>
      <c r="J735" s="263">
        <f>ROUND(D67,0)</f>
        <v>0</v>
      </c>
      <c r="K735" s="263">
        <f>ROUND(D68,0)</f>
        <v>0</v>
      </c>
      <c r="L735" s="263">
        <f>ROUND(D69,0)</f>
        <v>0</v>
      </c>
      <c r="M735" s="263">
        <f>ROUND(D70,0)</f>
        <v>0</v>
      </c>
      <c r="N735" s="263">
        <f>ROUND(D75,0)</f>
        <v>0</v>
      </c>
      <c r="O735" s="263">
        <f>ROUND(D73,0)</f>
        <v>0</v>
      </c>
      <c r="P735" s="263">
        <f>IF(D76&gt;0,ROUND(D76,0),0)</f>
        <v>0</v>
      </c>
      <c r="Q735" s="263">
        <f>IF(D77&gt;0,ROUND(D77,0),0)</f>
        <v>0</v>
      </c>
      <c r="R735" s="263">
        <f>IF(D78&gt;0,ROUND(D78,0),0)</f>
        <v>0</v>
      </c>
      <c r="S735" s="263">
        <f>IF(D79&gt;0,ROUND(D79,0),0)</f>
        <v>0</v>
      </c>
      <c r="T735" s="265">
        <f>IF(D80&gt;0,ROUND(D80,2),0)</f>
        <v>0</v>
      </c>
      <c r="U735" s="263"/>
      <c r="V735" s="264"/>
      <c r="W735" s="263"/>
      <c r="X735" s="263"/>
      <c r="Y735" s="263" t="e">
        <f t="shared" ref="Y735:Y779" si="21">IF(M669&lt;&gt;0,ROUND(M669,0),0)</f>
        <v>#DIV/0!</v>
      </c>
      <c r="Z735" s="264"/>
      <c r="AA735" s="264"/>
      <c r="AB735" s="264"/>
      <c r="AC735" s="264"/>
      <c r="AD735" s="264"/>
      <c r="AE735" s="264"/>
      <c r="AF735" s="264"/>
      <c r="AG735" s="264"/>
      <c r="AH735" s="264"/>
      <c r="AI735" s="264"/>
      <c r="AJ735" s="264"/>
      <c r="AK735" s="264"/>
      <c r="AL735" s="264"/>
      <c r="AM735" s="264"/>
      <c r="AN735" s="264"/>
      <c r="AO735" s="264"/>
      <c r="AP735" s="264"/>
      <c r="AQ735" s="264"/>
      <c r="AR735" s="264"/>
      <c r="AS735" s="264"/>
      <c r="AT735" s="264"/>
      <c r="AU735" s="264"/>
      <c r="AV735" s="264"/>
      <c r="AW735" s="264"/>
      <c r="AX735" s="264"/>
      <c r="AY735" s="264"/>
      <c r="AZ735" s="264"/>
      <c r="BA735" s="264"/>
      <c r="BB735" s="264"/>
      <c r="BC735" s="264"/>
      <c r="BD735" s="264"/>
      <c r="BE735" s="264"/>
      <c r="BF735" s="264"/>
      <c r="BG735" s="264"/>
      <c r="BH735" s="264"/>
      <c r="BI735" s="264"/>
      <c r="BJ735" s="264"/>
      <c r="BK735" s="264"/>
      <c r="BL735" s="264"/>
      <c r="BM735" s="264"/>
      <c r="BN735" s="264"/>
      <c r="BO735" s="264"/>
      <c r="BP735" s="264"/>
      <c r="BQ735" s="264"/>
      <c r="BR735" s="264"/>
      <c r="BS735" s="264"/>
      <c r="BT735" s="264"/>
      <c r="BU735" s="264"/>
      <c r="BV735" s="264"/>
      <c r="BW735" s="264"/>
      <c r="BX735" s="264"/>
      <c r="BY735" s="264"/>
      <c r="BZ735" s="264"/>
      <c r="CA735" s="264"/>
      <c r="CB735" s="264"/>
      <c r="CC735" s="264"/>
      <c r="CD735" s="264"/>
      <c r="CE735" s="264"/>
    </row>
    <row r="736" spans="1:84" ht="12.65" customHeight="1">
      <c r="A736" s="205" t="str">
        <f>RIGHT($C$83,3)&amp;"*"&amp;RIGHT($C$82,4)&amp;"*"&amp;E$55&amp;"*"&amp;"A"</f>
        <v>211*2021*6070*A</v>
      </c>
      <c r="B736" s="263">
        <f>ROUND(E59,0)</f>
        <v>193</v>
      </c>
      <c r="C736" s="265">
        <f>ROUND(E60,2)</f>
        <v>3.41</v>
      </c>
      <c r="D736" s="263">
        <f>ROUND(E61,0)</f>
        <v>667885</v>
      </c>
      <c r="E736" s="263">
        <f>ROUND(E62,0)</f>
        <v>72916</v>
      </c>
      <c r="F736" s="263">
        <f>ROUND(E63,0)</f>
        <v>0</v>
      </c>
      <c r="G736" s="263">
        <f>ROUND(E64,0)</f>
        <v>30177</v>
      </c>
      <c r="H736" s="263">
        <f>ROUND(E65,0)</f>
        <v>0</v>
      </c>
      <c r="I736" s="263">
        <f>ROUND(E66,0)</f>
        <v>318</v>
      </c>
      <c r="J736" s="263">
        <f>ROUND(E67,0)</f>
        <v>198342</v>
      </c>
      <c r="K736" s="263">
        <f>ROUND(E68,0)</f>
        <v>0</v>
      </c>
      <c r="L736" s="263">
        <f>ROUND(E69,0)</f>
        <v>174</v>
      </c>
      <c r="M736" s="263">
        <f>ROUND(E70,0)</f>
        <v>0</v>
      </c>
      <c r="N736" s="263">
        <f>ROUND(E75,0)</f>
        <v>677447</v>
      </c>
      <c r="O736" s="263">
        <f>ROUND(E73,0)</f>
        <v>558701</v>
      </c>
      <c r="P736" s="263">
        <f>IF(E76&gt;0,ROUND(E76,0),0)</f>
        <v>4996</v>
      </c>
      <c r="Q736" s="263">
        <f>IF(E77&gt;0,ROUND(E77,0),0)</f>
        <v>0</v>
      </c>
      <c r="R736" s="263">
        <f>IF(E78&gt;0,ROUND(E78,0),0)</f>
        <v>1977</v>
      </c>
      <c r="S736" s="263">
        <f>IF(E79&gt;0,ROUND(E79,0),0)</f>
        <v>4119</v>
      </c>
      <c r="T736" s="265">
        <f>IF(E80&gt;0,ROUND(E80,2),0)</f>
        <v>2.0499999999999998</v>
      </c>
      <c r="U736" s="263"/>
      <c r="V736" s="264"/>
      <c r="W736" s="263"/>
      <c r="X736" s="263"/>
      <c r="Y736" s="263" t="e">
        <f t="shared" si="21"/>
        <v>#DIV/0!</v>
      </c>
      <c r="Z736" s="264"/>
      <c r="AA736" s="264"/>
      <c r="AB736" s="264"/>
      <c r="AC736" s="264"/>
      <c r="AD736" s="264"/>
      <c r="AE736" s="264"/>
      <c r="AF736" s="264"/>
      <c r="AG736" s="264"/>
      <c r="AH736" s="264"/>
      <c r="AI736" s="264"/>
      <c r="AJ736" s="264"/>
      <c r="AK736" s="264"/>
      <c r="AL736" s="264"/>
      <c r="AM736" s="264"/>
      <c r="AN736" s="264"/>
      <c r="AO736" s="264"/>
      <c r="AP736" s="264"/>
      <c r="AQ736" s="264"/>
      <c r="AR736" s="264"/>
      <c r="AS736" s="264"/>
      <c r="AT736" s="264"/>
      <c r="AU736" s="264"/>
      <c r="AV736" s="264"/>
      <c r="AW736" s="264"/>
      <c r="AX736" s="264"/>
      <c r="AY736" s="264"/>
      <c r="AZ736" s="264"/>
      <c r="BA736" s="264"/>
      <c r="BB736" s="264"/>
      <c r="BC736" s="264"/>
      <c r="BD736" s="264"/>
      <c r="BE736" s="264"/>
      <c r="BF736" s="264"/>
      <c r="BG736" s="264"/>
      <c r="BH736" s="264"/>
      <c r="BI736" s="264"/>
      <c r="BJ736" s="264"/>
      <c r="BK736" s="264"/>
      <c r="BL736" s="264"/>
      <c r="BM736" s="264"/>
      <c r="BN736" s="264"/>
      <c r="BO736" s="264"/>
      <c r="BP736" s="264"/>
      <c r="BQ736" s="264"/>
      <c r="BR736" s="264"/>
      <c r="BS736" s="264"/>
      <c r="BT736" s="264"/>
      <c r="BU736" s="264"/>
      <c r="BV736" s="264"/>
      <c r="BW736" s="264"/>
      <c r="BX736" s="264"/>
      <c r="BY736" s="264"/>
      <c r="BZ736" s="264"/>
      <c r="CA736" s="264"/>
      <c r="CB736" s="264"/>
      <c r="CC736" s="264"/>
      <c r="CD736" s="264"/>
      <c r="CE736" s="264"/>
    </row>
    <row r="737" spans="1:83" ht="12.65" customHeight="1">
      <c r="A737" s="205" t="str">
        <f>RIGHT($C$83,3)&amp;"*"&amp;RIGHT($C$82,4)&amp;"*"&amp;F$55&amp;"*"&amp;"A"</f>
        <v>211*2021*6100*A</v>
      </c>
      <c r="B737" s="263">
        <f>ROUND(F59,0)</f>
        <v>0</v>
      </c>
      <c r="C737" s="265">
        <f>ROUND(F60,2)</f>
        <v>0</v>
      </c>
      <c r="D737" s="263">
        <f>ROUND(F61,0)</f>
        <v>0</v>
      </c>
      <c r="E737" s="263">
        <f>ROUND(F62,0)</f>
        <v>0</v>
      </c>
      <c r="F737" s="263">
        <f>ROUND(F63,0)</f>
        <v>0</v>
      </c>
      <c r="G737" s="263">
        <f>ROUND(F64,0)</f>
        <v>0</v>
      </c>
      <c r="H737" s="263">
        <f>ROUND(F65,0)</f>
        <v>0</v>
      </c>
      <c r="I737" s="263">
        <f>ROUND(F66,0)</f>
        <v>0</v>
      </c>
      <c r="J737" s="263">
        <f>ROUND(F67,0)</f>
        <v>0</v>
      </c>
      <c r="K737" s="263">
        <f>ROUND(F68,0)</f>
        <v>0</v>
      </c>
      <c r="L737" s="263">
        <f>ROUND(F69,0)</f>
        <v>0</v>
      </c>
      <c r="M737" s="263">
        <f>ROUND(F70,0)</f>
        <v>0</v>
      </c>
      <c r="N737" s="263">
        <f>ROUND(F75,0)</f>
        <v>0</v>
      </c>
      <c r="O737" s="263">
        <f>ROUND(F73,0)</f>
        <v>0</v>
      </c>
      <c r="P737" s="263">
        <f>IF(F76&gt;0,ROUND(F76,0),0)</f>
        <v>0</v>
      </c>
      <c r="Q737" s="263">
        <f>IF(F77&gt;0,ROUND(F77,0),0)</f>
        <v>0</v>
      </c>
      <c r="R737" s="263">
        <f>IF(F78&gt;0,ROUND(F78,0),0)</f>
        <v>0</v>
      </c>
      <c r="S737" s="263">
        <f>IF(F79&gt;0,ROUND(F79,0),0)</f>
        <v>0</v>
      </c>
      <c r="T737" s="265">
        <f>IF(F80&gt;0,ROUND(F80,2),0)</f>
        <v>0</v>
      </c>
      <c r="U737" s="263"/>
      <c r="V737" s="264"/>
      <c r="W737" s="263"/>
      <c r="X737" s="263"/>
      <c r="Y737" s="263" t="e">
        <f t="shared" si="21"/>
        <v>#DIV/0!</v>
      </c>
      <c r="Z737" s="264"/>
      <c r="AA737" s="264"/>
      <c r="AB737" s="264"/>
      <c r="AC737" s="264"/>
      <c r="AD737" s="264"/>
      <c r="AE737" s="264"/>
      <c r="AF737" s="264"/>
      <c r="AG737" s="264"/>
      <c r="AH737" s="264"/>
      <c r="AI737" s="264"/>
      <c r="AJ737" s="264"/>
      <c r="AK737" s="264"/>
      <c r="AL737" s="264"/>
      <c r="AM737" s="264"/>
      <c r="AN737" s="264"/>
      <c r="AO737" s="264"/>
      <c r="AP737" s="264"/>
      <c r="AQ737" s="264"/>
      <c r="AR737" s="264"/>
      <c r="AS737" s="264"/>
      <c r="AT737" s="264"/>
      <c r="AU737" s="264"/>
      <c r="AV737" s="264"/>
      <c r="AW737" s="264"/>
      <c r="AX737" s="264"/>
      <c r="AY737" s="264"/>
      <c r="AZ737" s="264"/>
      <c r="BA737" s="264"/>
      <c r="BB737" s="264"/>
      <c r="BC737" s="264"/>
      <c r="BD737" s="264"/>
      <c r="BE737" s="264"/>
      <c r="BF737" s="264"/>
      <c r="BG737" s="264"/>
      <c r="BH737" s="264"/>
      <c r="BI737" s="264"/>
      <c r="BJ737" s="264"/>
      <c r="BK737" s="264"/>
      <c r="BL737" s="264"/>
      <c r="BM737" s="264"/>
      <c r="BN737" s="264"/>
      <c r="BO737" s="264"/>
      <c r="BP737" s="264"/>
      <c r="BQ737" s="264"/>
      <c r="BR737" s="264"/>
      <c r="BS737" s="264"/>
      <c r="BT737" s="264"/>
      <c r="BU737" s="264"/>
      <c r="BV737" s="264"/>
      <c r="BW737" s="264"/>
      <c r="BX737" s="264"/>
      <c r="BY737" s="264"/>
      <c r="BZ737" s="264"/>
      <c r="CA737" s="264"/>
      <c r="CB737" s="264"/>
      <c r="CC737" s="264"/>
      <c r="CD737" s="264"/>
      <c r="CE737" s="264"/>
    </row>
    <row r="738" spans="1:83" ht="12.65" customHeight="1">
      <c r="A738" s="205" t="str">
        <f>RIGHT($C$83,3)&amp;"*"&amp;RIGHT($C$82,4)&amp;"*"&amp;G$55&amp;"*"&amp;"A"</f>
        <v>211*2021*6120*A</v>
      </c>
      <c r="B738" s="263">
        <f>ROUND(G59,0)</f>
        <v>0</v>
      </c>
      <c r="C738" s="265">
        <f>ROUND(G60,2)</f>
        <v>0</v>
      </c>
      <c r="D738" s="263">
        <f>ROUND(G61,0)</f>
        <v>0</v>
      </c>
      <c r="E738" s="263">
        <f>ROUND(G62,0)</f>
        <v>0</v>
      </c>
      <c r="F738" s="263">
        <f>ROUND(G63,0)</f>
        <v>0</v>
      </c>
      <c r="G738" s="263">
        <f>ROUND(G64,0)</f>
        <v>0</v>
      </c>
      <c r="H738" s="263">
        <f>ROUND(G65,0)</f>
        <v>0</v>
      </c>
      <c r="I738" s="263">
        <f>ROUND(G66,0)</f>
        <v>0</v>
      </c>
      <c r="J738" s="263">
        <f>ROUND(G67,0)</f>
        <v>0</v>
      </c>
      <c r="K738" s="263">
        <f>ROUND(G68,0)</f>
        <v>0</v>
      </c>
      <c r="L738" s="263">
        <f>ROUND(G69,0)</f>
        <v>0</v>
      </c>
      <c r="M738" s="263">
        <f>ROUND(G70,0)</f>
        <v>0</v>
      </c>
      <c r="N738" s="263">
        <f>ROUND(G75,0)</f>
        <v>0</v>
      </c>
      <c r="O738" s="263">
        <f>ROUND(G73,0)</f>
        <v>0</v>
      </c>
      <c r="P738" s="263">
        <f>IF(G76&gt;0,ROUND(G76,0),0)</f>
        <v>0</v>
      </c>
      <c r="Q738" s="263">
        <f>IF(G77&gt;0,ROUND(G77,0),0)</f>
        <v>0</v>
      </c>
      <c r="R738" s="263">
        <f>IF(G78&gt;0,ROUND(G78,0),0)</f>
        <v>0</v>
      </c>
      <c r="S738" s="263">
        <f>IF(G79&gt;0,ROUND(G79,0),0)</f>
        <v>0</v>
      </c>
      <c r="T738" s="265">
        <f>IF(G80&gt;0,ROUND(G80,2),0)</f>
        <v>0</v>
      </c>
      <c r="U738" s="263"/>
      <c r="V738" s="264"/>
      <c r="W738" s="263"/>
      <c r="X738" s="263"/>
      <c r="Y738" s="263" t="e">
        <f t="shared" si="21"/>
        <v>#DIV/0!</v>
      </c>
      <c r="Z738" s="264"/>
      <c r="AA738" s="264"/>
      <c r="AB738" s="264"/>
      <c r="AC738" s="264"/>
      <c r="AD738" s="264"/>
      <c r="AE738" s="264"/>
      <c r="AF738" s="264"/>
      <c r="AG738" s="264"/>
      <c r="AH738" s="264"/>
      <c r="AI738" s="264"/>
      <c r="AJ738" s="264"/>
      <c r="AK738" s="264"/>
      <c r="AL738" s="264"/>
      <c r="AM738" s="264"/>
      <c r="AN738" s="264"/>
      <c r="AO738" s="264"/>
      <c r="AP738" s="264"/>
      <c r="AQ738" s="264"/>
      <c r="AR738" s="264"/>
      <c r="AS738" s="264"/>
      <c r="AT738" s="264"/>
      <c r="AU738" s="264"/>
      <c r="AV738" s="264"/>
      <c r="AW738" s="264"/>
      <c r="AX738" s="264"/>
      <c r="AY738" s="264"/>
      <c r="AZ738" s="264"/>
      <c r="BA738" s="264"/>
      <c r="BB738" s="264"/>
      <c r="BC738" s="264"/>
      <c r="BD738" s="264"/>
      <c r="BE738" s="264"/>
      <c r="BF738" s="264"/>
      <c r="BG738" s="264"/>
      <c r="BH738" s="264"/>
      <c r="BI738" s="264"/>
      <c r="BJ738" s="264"/>
      <c r="BK738" s="264"/>
      <c r="BL738" s="264"/>
      <c r="BM738" s="264"/>
      <c r="BN738" s="264"/>
      <c r="BO738" s="264"/>
      <c r="BP738" s="264"/>
      <c r="BQ738" s="264"/>
      <c r="BR738" s="264"/>
      <c r="BS738" s="264"/>
      <c r="BT738" s="264"/>
      <c r="BU738" s="264"/>
      <c r="BV738" s="264"/>
      <c r="BW738" s="264"/>
      <c r="BX738" s="264"/>
      <c r="BY738" s="264"/>
      <c r="BZ738" s="264"/>
      <c r="CA738" s="264"/>
      <c r="CB738" s="264"/>
      <c r="CC738" s="264"/>
      <c r="CD738" s="264"/>
      <c r="CE738" s="264"/>
    </row>
    <row r="739" spans="1:83" ht="12.65" customHeight="1">
      <c r="A739" s="205" t="str">
        <f>RIGHT($C$83,3)&amp;"*"&amp;RIGHT($C$82,4)&amp;"*"&amp;H$55&amp;"*"&amp;"A"</f>
        <v>211*2021*6140*A</v>
      </c>
      <c r="B739" s="263">
        <f>ROUND(H59,0)</f>
        <v>0</v>
      </c>
      <c r="C739" s="265">
        <f>ROUND(H60,2)</f>
        <v>0</v>
      </c>
      <c r="D739" s="263">
        <f>ROUND(H61,0)</f>
        <v>0</v>
      </c>
      <c r="E739" s="263">
        <f>ROUND(H62,0)</f>
        <v>0</v>
      </c>
      <c r="F739" s="263">
        <f>ROUND(H63,0)</f>
        <v>0</v>
      </c>
      <c r="G739" s="263">
        <f>ROUND(H64,0)</f>
        <v>0</v>
      </c>
      <c r="H739" s="263">
        <f>ROUND(H65,0)</f>
        <v>0</v>
      </c>
      <c r="I739" s="263">
        <f>ROUND(H66,0)</f>
        <v>0</v>
      </c>
      <c r="J739" s="263">
        <f>ROUND(H67,0)</f>
        <v>0</v>
      </c>
      <c r="K739" s="263">
        <f>ROUND(H68,0)</f>
        <v>0</v>
      </c>
      <c r="L739" s="263">
        <f>ROUND(H69,0)</f>
        <v>0</v>
      </c>
      <c r="M739" s="263">
        <f>ROUND(H70,0)</f>
        <v>0</v>
      </c>
      <c r="N739" s="263">
        <f>ROUND(H75,0)</f>
        <v>0</v>
      </c>
      <c r="O739" s="263">
        <f>ROUND(H73,0)</f>
        <v>0</v>
      </c>
      <c r="P739" s="263">
        <f>IF(H76&gt;0,ROUND(H76,0),0)</f>
        <v>0</v>
      </c>
      <c r="Q739" s="263">
        <f>IF(H77&gt;0,ROUND(H77,0),0)</f>
        <v>0</v>
      </c>
      <c r="R739" s="263">
        <f>IF(H78&gt;0,ROUND(H78,0),0)</f>
        <v>0</v>
      </c>
      <c r="S739" s="263">
        <f>IF(H79&gt;0,ROUND(H79,0),0)</f>
        <v>0</v>
      </c>
      <c r="T739" s="265">
        <f>IF(H80&gt;0,ROUND(H80,2),0)</f>
        <v>0</v>
      </c>
      <c r="U739" s="263"/>
      <c r="V739" s="264"/>
      <c r="W739" s="263"/>
      <c r="X739" s="263"/>
      <c r="Y739" s="263" t="e">
        <f t="shared" si="21"/>
        <v>#DIV/0!</v>
      </c>
      <c r="Z739" s="264"/>
      <c r="AA739" s="264"/>
      <c r="AB739" s="264"/>
      <c r="AC739" s="264"/>
      <c r="AD739" s="264"/>
      <c r="AE739" s="264"/>
      <c r="AF739" s="264"/>
      <c r="AG739" s="264"/>
      <c r="AH739" s="264"/>
      <c r="AI739" s="264"/>
      <c r="AJ739" s="264"/>
      <c r="AK739" s="264"/>
      <c r="AL739" s="264"/>
      <c r="AM739" s="264"/>
      <c r="AN739" s="264"/>
      <c r="AO739" s="264"/>
      <c r="AP739" s="264"/>
      <c r="AQ739" s="264"/>
      <c r="AR739" s="264"/>
      <c r="AS739" s="264"/>
      <c r="AT739" s="264"/>
      <c r="AU739" s="264"/>
      <c r="AV739" s="264"/>
      <c r="AW739" s="264"/>
      <c r="AX739" s="264"/>
      <c r="AY739" s="264"/>
      <c r="AZ739" s="264"/>
      <c r="BA739" s="264"/>
      <c r="BB739" s="264"/>
      <c r="BC739" s="264"/>
      <c r="BD739" s="264"/>
      <c r="BE739" s="264"/>
      <c r="BF739" s="264"/>
      <c r="BG739" s="264"/>
      <c r="BH739" s="264"/>
      <c r="BI739" s="264"/>
      <c r="BJ739" s="264"/>
      <c r="BK739" s="264"/>
      <c r="BL739" s="264"/>
      <c r="BM739" s="264"/>
      <c r="BN739" s="264"/>
      <c r="BO739" s="264"/>
      <c r="BP739" s="264"/>
      <c r="BQ739" s="264"/>
      <c r="BR739" s="264"/>
      <c r="BS739" s="264"/>
      <c r="BT739" s="264"/>
      <c r="BU739" s="264"/>
      <c r="BV739" s="264"/>
      <c r="BW739" s="264"/>
      <c r="BX739" s="264"/>
      <c r="BY739" s="264"/>
      <c r="BZ739" s="264"/>
      <c r="CA739" s="264"/>
      <c r="CB739" s="264"/>
      <c r="CC739" s="264"/>
      <c r="CD739" s="264"/>
      <c r="CE739" s="264"/>
    </row>
    <row r="740" spans="1:83" ht="12.65" customHeight="1">
      <c r="A740" s="205" t="str">
        <f>RIGHT($C$83,3)&amp;"*"&amp;RIGHT($C$82,4)&amp;"*"&amp;I$55&amp;"*"&amp;"A"</f>
        <v>211*2021*6150*A</v>
      </c>
      <c r="B740" s="263">
        <f>ROUND(I59,0)</f>
        <v>0</v>
      </c>
      <c r="C740" s="265">
        <f>ROUND(I60,2)</f>
        <v>0</v>
      </c>
      <c r="D740" s="263">
        <f>ROUND(I61,0)</f>
        <v>0</v>
      </c>
      <c r="E740" s="263">
        <f>ROUND(I62,0)</f>
        <v>0</v>
      </c>
      <c r="F740" s="263">
        <f>ROUND(I63,0)</f>
        <v>0</v>
      </c>
      <c r="G740" s="263">
        <f>ROUND(I64,0)</f>
        <v>0</v>
      </c>
      <c r="H740" s="263">
        <f>ROUND(I65,0)</f>
        <v>0</v>
      </c>
      <c r="I740" s="263">
        <f>ROUND(I66,0)</f>
        <v>0</v>
      </c>
      <c r="J740" s="263">
        <f>ROUND(I67,0)</f>
        <v>0</v>
      </c>
      <c r="K740" s="263">
        <f>ROUND(I68,0)</f>
        <v>0</v>
      </c>
      <c r="L740" s="263">
        <f>ROUND(I69,0)</f>
        <v>0</v>
      </c>
      <c r="M740" s="263">
        <f>ROUND(I70,0)</f>
        <v>0</v>
      </c>
      <c r="N740" s="263">
        <f>ROUND(I75,0)</f>
        <v>0</v>
      </c>
      <c r="O740" s="263">
        <f>ROUND(I73,0)</f>
        <v>0</v>
      </c>
      <c r="P740" s="263">
        <f>IF(I76&gt;0,ROUND(I76,0),0)</f>
        <v>0</v>
      </c>
      <c r="Q740" s="263">
        <f>IF(I77&gt;0,ROUND(I77,0),0)</f>
        <v>0</v>
      </c>
      <c r="R740" s="263">
        <f>IF(I78&gt;0,ROUND(I78,0),0)</f>
        <v>0</v>
      </c>
      <c r="S740" s="263">
        <f>IF(I79&gt;0,ROUND(I79,0),0)</f>
        <v>0</v>
      </c>
      <c r="T740" s="265">
        <f>IF(I80&gt;0,ROUND(I80,2),0)</f>
        <v>0</v>
      </c>
      <c r="U740" s="263"/>
      <c r="V740" s="264"/>
      <c r="W740" s="263"/>
      <c r="X740" s="263"/>
      <c r="Y740" s="263" t="e">
        <f t="shared" si="21"/>
        <v>#DIV/0!</v>
      </c>
      <c r="Z740" s="264"/>
      <c r="AA740" s="264"/>
      <c r="AB740" s="264"/>
      <c r="AC740" s="264"/>
      <c r="AD740" s="264"/>
      <c r="AE740" s="264"/>
      <c r="AF740" s="264"/>
      <c r="AG740" s="264"/>
      <c r="AH740" s="264"/>
      <c r="AI740" s="264"/>
      <c r="AJ740" s="264"/>
      <c r="AK740" s="264"/>
      <c r="AL740" s="264"/>
      <c r="AM740" s="264"/>
      <c r="AN740" s="264"/>
      <c r="AO740" s="264"/>
      <c r="AP740" s="264"/>
      <c r="AQ740" s="264"/>
      <c r="AR740" s="264"/>
      <c r="AS740" s="264"/>
      <c r="AT740" s="264"/>
      <c r="AU740" s="264"/>
      <c r="AV740" s="264"/>
      <c r="AW740" s="264"/>
      <c r="AX740" s="264"/>
      <c r="AY740" s="264"/>
      <c r="AZ740" s="264"/>
      <c r="BA740" s="264"/>
      <c r="BB740" s="264"/>
      <c r="BC740" s="264"/>
      <c r="BD740" s="264"/>
      <c r="BE740" s="264"/>
      <c r="BF740" s="264"/>
      <c r="BG740" s="264"/>
      <c r="BH740" s="264"/>
      <c r="BI740" s="264"/>
      <c r="BJ740" s="264"/>
      <c r="BK740" s="264"/>
      <c r="BL740" s="264"/>
      <c r="BM740" s="264"/>
      <c r="BN740" s="264"/>
      <c r="BO740" s="264"/>
      <c r="BP740" s="264"/>
      <c r="BQ740" s="264"/>
      <c r="BR740" s="264"/>
      <c r="BS740" s="264"/>
      <c r="BT740" s="264"/>
      <c r="BU740" s="264"/>
      <c r="BV740" s="264"/>
      <c r="BW740" s="264"/>
      <c r="BX740" s="264"/>
      <c r="BY740" s="264"/>
      <c r="BZ740" s="264"/>
      <c r="CA740" s="264"/>
      <c r="CB740" s="264"/>
      <c r="CC740" s="264"/>
      <c r="CD740" s="264"/>
      <c r="CE740" s="264"/>
    </row>
    <row r="741" spans="1:83" ht="12.65" customHeight="1">
      <c r="A741" s="205" t="str">
        <f>RIGHT($C$83,3)&amp;"*"&amp;RIGHT($C$82,4)&amp;"*"&amp;J$55&amp;"*"&amp;"A"</f>
        <v>211*2021*6170*A</v>
      </c>
      <c r="B741" s="263">
        <f>ROUND(J59,0)</f>
        <v>0</v>
      </c>
      <c r="C741" s="265">
        <f>ROUND(J60,2)</f>
        <v>0</v>
      </c>
      <c r="D741" s="263">
        <f>ROUND(J61,0)</f>
        <v>0</v>
      </c>
      <c r="E741" s="263">
        <f>ROUND(J62,0)</f>
        <v>0</v>
      </c>
      <c r="F741" s="263">
        <f>ROUND(J63,0)</f>
        <v>0</v>
      </c>
      <c r="G741" s="263">
        <f>ROUND(J64,0)</f>
        <v>0</v>
      </c>
      <c r="H741" s="263">
        <f>ROUND(J65,0)</f>
        <v>0</v>
      </c>
      <c r="I741" s="263">
        <f>ROUND(J66,0)</f>
        <v>0</v>
      </c>
      <c r="J741" s="263">
        <f>ROUND(J67,0)</f>
        <v>0</v>
      </c>
      <c r="K741" s="263">
        <f>ROUND(J68,0)</f>
        <v>0</v>
      </c>
      <c r="L741" s="263">
        <f>ROUND(J69,0)</f>
        <v>0</v>
      </c>
      <c r="M741" s="263">
        <f>ROUND(J70,0)</f>
        <v>0</v>
      </c>
      <c r="N741" s="263">
        <f>ROUND(J75,0)</f>
        <v>0</v>
      </c>
      <c r="O741" s="263">
        <f>ROUND(J73,0)</f>
        <v>0</v>
      </c>
      <c r="P741" s="263">
        <f>IF(J76&gt;0,ROUND(J76,0),0)</f>
        <v>0</v>
      </c>
      <c r="Q741" s="263">
        <f>IF(J77&gt;0,ROUND(J77,0),0)</f>
        <v>0</v>
      </c>
      <c r="R741" s="263">
        <f>IF(J78&gt;0,ROUND(J78,0),0)</f>
        <v>0</v>
      </c>
      <c r="S741" s="263">
        <f>IF(J79&gt;0,ROUND(J79,0),0)</f>
        <v>0</v>
      </c>
      <c r="T741" s="265">
        <f>IF(J80&gt;0,ROUND(J80,2),0)</f>
        <v>0</v>
      </c>
      <c r="U741" s="263"/>
      <c r="V741" s="264"/>
      <c r="W741" s="263"/>
      <c r="X741" s="263"/>
      <c r="Y741" s="263" t="e">
        <f t="shared" si="21"/>
        <v>#DIV/0!</v>
      </c>
      <c r="Z741" s="264"/>
      <c r="AA741" s="264"/>
      <c r="AB741" s="264"/>
      <c r="AC741" s="264"/>
      <c r="AD741" s="264"/>
      <c r="AE741" s="264"/>
      <c r="AF741" s="264"/>
      <c r="AG741" s="264"/>
      <c r="AH741" s="264"/>
      <c r="AI741" s="264"/>
      <c r="AJ741" s="264"/>
      <c r="AK741" s="264"/>
      <c r="AL741" s="264"/>
      <c r="AM741" s="264"/>
      <c r="AN741" s="264"/>
      <c r="AO741" s="264"/>
      <c r="AP741" s="264"/>
      <c r="AQ741" s="264"/>
      <c r="AR741" s="264"/>
      <c r="AS741" s="264"/>
      <c r="AT741" s="264"/>
      <c r="AU741" s="264"/>
      <c r="AV741" s="264"/>
      <c r="AW741" s="264"/>
      <c r="AX741" s="264"/>
      <c r="AY741" s="264"/>
      <c r="AZ741" s="264"/>
      <c r="BA741" s="264"/>
      <c r="BB741" s="264"/>
      <c r="BC741" s="264"/>
      <c r="BD741" s="264"/>
      <c r="BE741" s="264"/>
      <c r="BF741" s="264"/>
      <c r="BG741" s="264"/>
      <c r="BH741" s="264"/>
      <c r="BI741" s="264"/>
      <c r="BJ741" s="264"/>
      <c r="BK741" s="264"/>
      <c r="BL741" s="264"/>
      <c r="BM741" s="264"/>
      <c r="BN741" s="264"/>
      <c r="BO741" s="264"/>
      <c r="BP741" s="264"/>
      <c r="BQ741" s="264"/>
      <c r="BR741" s="264"/>
      <c r="BS741" s="264"/>
      <c r="BT741" s="264"/>
      <c r="BU741" s="264"/>
      <c r="BV741" s="264"/>
      <c r="BW741" s="264"/>
      <c r="BX741" s="264"/>
      <c r="BY741" s="264"/>
      <c r="BZ741" s="264"/>
      <c r="CA741" s="264"/>
      <c r="CB741" s="264"/>
      <c r="CC741" s="264"/>
      <c r="CD741" s="264"/>
      <c r="CE741" s="264"/>
    </row>
    <row r="742" spans="1:83" ht="12.65" customHeight="1">
      <c r="A742" s="205" t="str">
        <f>RIGHT($C$83,3)&amp;"*"&amp;RIGHT($C$82,4)&amp;"*"&amp;K$55&amp;"*"&amp;"A"</f>
        <v>211*2021*6200*A</v>
      </c>
      <c r="B742" s="263">
        <f>ROUND(K59,0)</f>
        <v>0</v>
      </c>
      <c r="C742" s="265">
        <f>ROUND(K60,2)</f>
        <v>0</v>
      </c>
      <c r="D742" s="263">
        <f>ROUND(K61,0)</f>
        <v>0</v>
      </c>
      <c r="E742" s="263">
        <f>ROUND(K62,0)</f>
        <v>0</v>
      </c>
      <c r="F742" s="263">
        <f>ROUND(K63,0)</f>
        <v>0</v>
      </c>
      <c r="G742" s="263">
        <f>ROUND(K64,0)</f>
        <v>0</v>
      </c>
      <c r="H742" s="263">
        <f>ROUND(K65,0)</f>
        <v>0</v>
      </c>
      <c r="I742" s="263">
        <f>ROUND(K66,0)</f>
        <v>0</v>
      </c>
      <c r="J742" s="263">
        <f>ROUND(K67,0)</f>
        <v>0</v>
      </c>
      <c r="K742" s="263">
        <f>ROUND(K68,0)</f>
        <v>0</v>
      </c>
      <c r="L742" s="263">
        <f>ROUND(K69,0)</f>
        <v>0</v>
      </c>
      <c r="M742" s="263">
        <f>ROUND(K70,0)</f>
        <v>0</v>
      </c>
      <c r="N742" s="263">
        <f>ROUND(K75,0)</f>
        <v>0</v>
      </c>
      <c r="O742" s="263">
        <f>ROUND(K73,0)</f>
        <v>0</v>
      </c>
      <c r="P742" s="263">
        <f>IF(K76&gt;0,ROUND(K76,0),0)</f>
        <v>0</v>
      </c>
      <c r="Q742" s="263">
        <f>IF(K77&gt;0,ROUND(K77,0),0)</f>
        <v>0</v>
      </c>
      <c r="R742" s="263">
        <f>IF(K78&gt;0,ROUND(K78,0),0)</f>
        <v>0</v>
      </c>
      <c r="S742" s="263">
        <f>IF(K79&gt;0,ROUND(K79,0),0)</f>
        <v>0</v>
      </c>
      <c r="T742" s="265">
        <f>IF(K80&gt;0,ROUND(K80,2),0)</f>
        <v>0</v>
      </c>
      <c r="U742" s="263"/>
      <c r="V742" s="264"/>
      <c r="W742" s="263"/>
      <c r="X742" s="263"/>
      <c r="Y742" s="263" t="e">
        <f t="shared" si="21"/>
        <v>#DIV/0!</v>
      </c>
      <c r="Z742" s="264"/>
      <c r="AA742" s="264"/>
      <c r="AB742" s="264"/>
      <c r="AC742" s="264"/>
      <c r="AD742" s="264"/>
      <c r="AE742" s="264"/>
      <c r="AF742" s="264"/>
      <c r="AG742" s="264"/>
      <c r="AH742" s="264"/>
      <c r="AI742" s="264"/>
      <c r="AJ742" s="264"/>
      <c r="AK742" s="264"/>
      <c r="AL742" s="264"/>
      <c r="AM742" s="264"/>
      <c r="AN742" s="264"/>
      <c r="AO742" s="264"/>
      <c r="AP742" s="264"/>
      <c r="AQ742" s="264"/>
      <c r="AR742" s="264"/>
      <c r="AS742" s="264"/>
      <c r="AT742" s="264"/>
      <c r="AU742" s="264"/>
      <c r="AV742" s="264"/>
      <c r="AW742" s="264"/>
      <c r="AX742" s="264"/>
      <c r="AY742" s="264"/>
      <c r="AZ742" s="264"/>
      <c r="BA742" s="264"/>
      <c r="BB742" s="264"/>
      <c r="BC742" s="264"/>
      <c r="BD742" s="264"/>
      <c r="BE742" s="264"/>
      <c r="BF742" s="264"/>
      <c r="BG742" s="264"/>
      <c r="BH742" s="264"/>
      <c r="BI742" s="264"/>
      <c r="BJ742" s="264"/>
      <c r="BK742" s="264"/>
      <c r="BL742" s="264"/>
      <c r="BM742" s="264"/>
      <c r="BN742" s="264"/>
      <c r="BO742" s="264"/>
      <c r="BP742" s="264"/>
      <c r="BQ742" s="264"/>
      <c r="BR742" s="264"/>
      <c r="BS742" s="264"/>
      <c r="BT742" s="264"/>
      <c r="BU742" s="264"/>
      <c r="BV742" s="264"/>
      <c r="BW742" s="264"/>
      <c r="BX742" s="264"/>
      <c r="BY742" s="264"/>
      <c r="BZ742" s="264"/>
      <c r="CA742" s="264"/>
      <c r="CB742" s="264"/>
      <c r="CC742" s="264"/>
      <c r="CD742" s="264"/>
      <c r="CE742" s="264"/>
    </row>
    <row r="743" spans="1:83" ht="12.65" customHeight="1">
      <c r="A743" s="205" t="str">
        <f>RIGHT($C$83,3)&amp;"*"&amp;RIGHT($C$82,4)&amp;"*"&amp;L$55&amp;"*"&amp;"A"</f>
        <v>211*2021*6210*A</v>
      </c>
      <c r="B743" s="263">
        <f>ROUND(L59,0)</f>
        <v>0</v>
      </c>
      <c r="C743" s="265">
        <f>ROUND(L60,2)</f>
        <v>0</v>
      </c>
      <c r="D743" s="263">
        <f>ROUND(L61,0)</f>
        <v>0</v>
      </c>
      <c r="E743" s="263">
        <f>ROUND(L62,0)</f>
        <v>0</v>
      </c>
      <c r="F743" s="263">
        <f>ROUND(L63,0)</f>
        <v>0</v>
      </c>
      <c r="G743" s="263">
        <f>ROUND(L64,0)</f>
        <v>0</v>
      </c>
      <c r="H743" s="263">
        <f>ROUND(L65,0)</f>
        <v>0</v>
      </c>
      <c r="I743" s="263">
        <f>ROUND(L66,0)</f>
        <v>0</v>
      </c>
      <c r="J743" s="263">
        <f>ROUND(L67,0)</f>
        <v>0</v>
      </c>
      <c r="K743" s="263">
        <f>ROUND(L68,0)</f>
        <v>0</v>
      </c>
      <c r="L743" s="263">
        <f>ROUND(L69,0)</f>
        <v>0</v>
      </c>
      <c r="M743" s="263">
        <f>ROUND(L70,0)</f>
        <v>0</v>
      </c>
      <c r="N743" s="263">
        <f>ROUND(L75,0)</f>
        <v>0</v>
      </c>
      <c r="O743" s="263">
        <f>ROUND(L73,0)</f>
        <v>0</v>
      </c>
      <c r="P743" s="263">
        <f>IF(L76&gt;0,ROUND(L76,0),0)</f>
        <v>0</v>
      </c>
      <c r="Q743" s="263">
        <f>IF(L77&gt;0,ROUND(L77,0),0)</f>
        <v>0</v>
      </c>
      <c r="R743" s="263">
        <f>IF(L78&gt;0,ROUND(L78,0),0)</f>
        <v>0</v>
      </c>
      <c r="S743" s="263">
        <f>IF(L79&gt;0,ROUND(L79,0),0)</f>
        <v>0</v>
      </c>
      <c r="T743" s="265">
        <f>IF(L80&gt;0,ROUND(L80,2),0)</f>
        <v>0</v>
      </c>
      <c r="U743" s="263"/>
      <c r="V743" s="264"/>
      <c r="W743" s="263"/>
      <c r="X743" s="263"/>
      <c r="Y743" s="263" t="e">
        <f t="shared" si="21"/>
        <v>#DIV/0!</v>
      </c>
      <c r="Z743" s="264"/>
      <c r="AA743" s="264"/>
      <c r="AB743" s="264"/>
      <c r="AC743" s="264"/>
      <c r="AD743" s="264"/>
      <c r="AE743" s="264"/>
      <c r="AF743" s="264"/>
      <c r="AG743" s="264"/>
      <c r="AH743" s="264"/>
      <c r="AI743" s="264"/>
      <c r="AJ743" s="264"/>
      <c r="AK743" s="264"/>
      <c r="AL743" s="264"/>
      <c r="AM743" s="264"/>
      <c r="AN743" s="264"/>
      <c r="AO743" s="264"/>
      <c r="AP743" s="264"/>
      <c r="AQ743" s="264"/>
      <c r="AR743" s="264"/>
      <c r="AS743" s="264"/>
      <c r="AT743" s="264"/>
      <c r="AU743" s="264"/>
      <c r="AV743" s="264"/>
      <c r="AW743" s="264"/>
      <c r="AX743" s="264"/>
      <c r="AY743" s="264"/>
      <c r="AZ743" s="264"/>
      <c r="BA743" s="264"/>
      <c r="BB743" s="264"/>
      <c r="BC743" s="264"/>
      <c r="BD743" s="264"/>
      <c r="BE743" s="264"/>
      <c r="BF743" s="264"/>
      <c r="BG743" s="264"/>
      <c r="BH743" s="264"/>
      <c r="BI743" s="264"/>
      <c r="BJ743" s="264"/>
      <c r="BK743" s="264"/>
      <c r="BL743" s="264"/>
      <c r="BM743" s="264"/>
      <c r="BN743" s="264"/>
      <c r="BO743" s="264"/>
      <c r="BP743" s="264"/>
      <c r="BQ743" s="264"/>
      <c r="BR743" s="264"/>
      <c r="BS743" s="264"/>
      <c r="BT743" s="264"/>
      <c r="BU743" s="264"/>
      <c r="BV743" s="264"/>
      <c r="BW743" s="264"/>
      <c r="BX743" s="264"/>
      <c r="BY743" s="264"/>
      <c r="BZ743" s="264"/>
      <c r="CA743" s="264"/>
      <c r="CB743" s="264"/>
      <c r="CC743" s="264"/>
      <c r="CD743" s="264"/>
      <c r="CE743" s="264"/>
    </row>
    <row r="744" spans="1:83" ht="12.65" customHeight="1">
      <c r="A744" s="205" t="str">
        <f>RIGHT($C$83,3)&amp;"*"&amp;RIGHT($C$82,4)&amp;"*"&amp;M$55&amp;"*"&amp;"A"</f>
        <v>211*2021*6330*A</v>
      </c>
      <c r="B744" s="263">
        <f>ROUND(M59,0)</f>
        <v>0</v>
      </c>
      <c r="C744" s="265">
        <f>ROUND(M60,2)</f>
        <v>0</v>
      </c>
      <c r="D744" s="263">
        <f>ROUND(M61,0)</f>
        <v>0</v>
      </c>
      <c r="E744" s="263">
        <f>ROUND(M62,0)</f>
        <v>0</v>
      </c>
      <c r="F744" s="263">
        <f>ROUND(M63,0)</f>
        <v>0</v>
      </c>
      <c r="G744" s="263">
        <f>ROUND(M64,0)</f>
        <v>0</v>
      </c>
      <c r="H744" s="263">
        <f>ROUND(M65,0)</f>
        <v>0</v>
      </c>
      <c r="I744" s="263">
        <f>ROUND(M66,0)</f>
        <v>0</v>
      </c>
      <c r="J744" s="263">
        <f>ROUND(M67,0)</f>
        <v>0</v>
      </c>
      <c r="K744" s="263">
        <f>ROUND(M68,0)</f>
        <v>0</v>
      </c>
      <c r="L744" s="263">
        <f>ROUND(M69,0)</f>
        <v>0</v>
      </c>
      <c r="M744" s="263">
        <f>ROUND(M70,0)</f>
        <v>0</v>
      </c>
      <c r="N744" s="263">
        <f>ROUND(M75,0)</f>
        <v>0</v>
      </c>
      <c r="O744" s="263">
        <f>ROUND(M73,0)</f>
        <v>0</v>
      </c>
      <c r="P744" s="263">
        <f>IF(M76&gt;0,ROUND(M76,0),0)</f>
        <v>0</v>
      </c>
      <c r="Q744" s="263">
        <f>IF(M77&gt;0,ROUND(M77,0),0)</f>
        <v>0</v>
      </c>
      <c r="R744" s="263">
        <f>IF(M78&gt;0,ROUND(M78,0),0)</f>
        <v>0</v>
      </c>
      <c r="S744" s="263">
        <f>IF(M79&gt;0,ROUND(M79,0),0)</f>
        <v>0</v>
      </c>
      <c r="T744" s="265">
        <f>IF(M80&gt;0,ROUND(M80,2),0)</f>
        <v>0</v>
      </c>
      <c r="U744" s="263"/>
      <c r="V744" s="264"/>
      <c r="W744" s="263"/>
      <c r="X744" s="263"/>
      <c r="Y744" s="263" t="e">
        <f t="shared" si="21"/>
        <v>#DIV/0!</v>
      </c>
      <c r="Z744" s="264"/>
      <c r="AA744" s="264"/>
      <c r="AB744" s="264"/>
      <c r="AC744" s="264"/>
      <c r="AD744" s="264"/>
      <c r="AE744" s="264"/>
      <c r="AF744" s="264"/>
      <c r="AG744" s="264"/>
      <c r="AH744" s="264"/>
      <c r="AI744" s="264"/>
      <c r="AJ744" s="264"/>
      <c r="AK744" s="264"/>
      <c r="AL744" s="264"/>
      <c r="AM744" s="264"/>
      <c r="AN744" s="264"/>
      <c r="AO744" s="264"/>
      <c r="AP744" s="264"/>
      <c r="AQ744" s="264"/>
      <c r="AR744" s="264"/>
      <c r="AS744" s="264"/>
      <c r="AT744" s="264"/>
      <c r="AU744" s="264"/>
      <c r="AV744" s="264"/>
      <c r="AW744" s="264"/>
      <c r="AX744" s="264"/>
      <c r="AY744" s="264"/>
      <c r="AZ744" s="264"/>
      <c r="BA744" s="264"/>
      <c r="BB744" s="264"/>
      <c r="BC744" s="264"/>
      <c r="BD744" s="264"/>
      <c r="BE744" s="264"/>
      <c r="BF744" s="264"/>
      <c r="BG744" s="264"/>
      <c r="BH744" s="264"/>
      <c r="BI744" s="264"/>
      <c r="BJ744" s="264"/>
      <c r="BK744" s="264"/>
      <c r="BL744" s="264"/>
      <c r="BM744" s="264"/>
      <c r="BN744" s="264"/>
      <c r="BO744" s="264"/>
      <c r="BP744" s="264"/>
      <c r="BQ744" s="264"/>
      <c r="BR744" s="264"/>
      <c r="BS744" s="264"/>
      <c r="BT744" s="264"/>
      <c r="BU744" s="264"/>
      <c r="BV744" s="264"/>
      <c r="BW744" s="264"/>
      <c r="BX744" s="264"/>
      <c r="BY744" s="264"/>
      <c r="BZ744" s="264"/>
      <c r="CA744" s="264"/>
      <c r="CB744" s="264"/>
      <c r="CC744" s="264"/>
      <c r="CD744" s="264"/>
      <c r="CE744" s="264"/>
    </row>
    <row r="745" spans="1:83" ht="12.65" customHeight="1">
      <c r="A745" s="205" t="str">
        <f>RIGHT($C$83,3)&amp;"*"&amp;RIGHT($C$82,4)&amp;"*"&amp;N$55&amp;"*"&amp;"A"</f>
        <v>211*2021*6400*A</v>
      </c>
      <c r="B745" s="263">
        <f>ROUND(N59,0)</f>
        <v>0</v>
      </c>
      <c r="C745" s="265">
        <f>ROUND(N60,2)</f>
        <v>0</v>
      </c>
      <c r="D745" s="263">
        <f>ROUND(N61,0)</f>
        <v>0</v>
      </c>
      <c r="E745" s="263">
        <f>ROUND(N62,0)</f>
        <v>0</v>
      </c>
      <c r="F745" s="263">
        <f>ROUND(N63,0)</f>
        <v>0</v>
      </c>
      <c r="G745" s="263">
        <f>ROUND(N64,0)</f>
        <v>0</v>
      </c>
      <c r="H745" s="263">
        <f>ROUND(N65,0)</f>
        <v>0</v>
      </c>
      <c r="I745" s="263">
        <f>ROUND(N66,0)</f>
        <v>0</v>
      </c>
      <c r="J745" s="263">
        <f>ROUND(N67,0)</f>
        <v>0</v>
      </c>
      <c r="K745" s="263">
        <f>ROUND(N68,0)</f>
        <v>0</v>
      </c>
      <c r="L745" s="263">
        <f>ROUND(N69,0)</f>
        <v>0</v>
      </c>
      <c r="M745" s="263">
        <f>ROUND(N70,0)</f>
        <v>0</v>
      </c>
      <c r="N745" s="263">
        <f>ROUND(N75,0)</f>
        <v>0</v>
      </c>
      <c r="O745" s="263">
        <f>ROUND(N73,0)</f>
        <v>0</v>
      </c>
      <c r="P745" s="263">
        <f>IF(N76&gt;0,ROUND(N76,0),0)</f>
        <v>0</v>
      </c>
      <c r="Q745" s="263">
        <f>IF(N77&gt;0,ROUND(N77,0),0)</f>
        <v>0</v>
      </c>
      <c r="R745" s="263">
        <f>IF(N78&gt;0,ROUND(N78,0),0)</f>
        <v>0</v>
      </c>
      <c r="S745" s="263">
        <f>IF(N79&gt;0,ROUND(N79,0),0)</f>
        <v>0</v>
      </c>
      <c r="T745" s="265">
        <f>IF(N80&gt;0,ROUND(N80,2),0)</f>
        <v>0</v>
      </c>
      <c r="U745" s="263"/>
      <c r="V745" s="264"/>
      <c r="W745" s="263"/>
      <c r="X745" s="263"/>
      <c r="Y745" s="263" t="e">
        <f t="shared" si="21"/>
        <v>#DIV/0!</v>
      </c>
      <c r="Z745" s="264"/>
      <c r="AA745" s="264"/>
      <c r="AB745" s="264"/>
      <c r="AC745" s="264"/>
      <c r="AD745" s="264"/>
      <c r="AE745" s="264"/>
      <c r="AF745" s="264"/>
      <c r="AG745" s="264"/>
      <c r="AH745" s="264"/>
      <c r="AI745" s="264"/>
      <c r="AJ745" s="264"/>
      <c r="AK745" s="264"/>
      <c r="AL745" s="264"/>
      <c r="AM745" s="264"/>
      <c r="AN745" s="264"/>
      <c r="AO745" s="264"/>
      <c r="AP745" s="264"/>
      <c r="AQ745" s="264"/>
      <c r="AR745" s="264"/>
      <c r="AS745" s="264"/>
      <c r="AT745" s="264"/>
      <c r="AU745" s="264"/>
      <c r="AV745" s="264"/>
      <c r="AW745" s="264"/>
      <c r="AX745" s="264"/>
      <c r="AY745" s="264"/>
      <c r="AZ745" s="264"/>
      <c r="BA745" s="264"/>
      <c r="BB745" s="264"/>
      <c r="BC745" s="264"/>
      <c r="BD745" s="264"/>
      <c r="BE745" s="264"/>
      <c r="BF745" s="264"/>
      <c r="BG745" s="264"/>
      <c r="BH745" s="264"/>
      <c r="BI745" s="264"/>
      <c r="BJ745" s="264"/>
      <c r="BK745" s="264"/>
      <c r="BL745" s="264"/>
      <c r="BM745" s="264"/>
      <c r="BN745" s="264"/>
      <c r="BO745" s="264"/>
      <c r="BP745" s="264"/>
      <c r="BQ745" s="264"/>
      <c r="BR745" s="264"/>
      <c r="BS745" s="264"/>
      <c r="BT745" s="264"/>
      <c r="BU745" s="264"/>
      <c r="BV745" s="264"/>
      <c r="BW745" s="264"/>
      <c r="BX745" s="264"/>
      <c r="BY745" s="264"/>
      <c r="BZ745" s="264"/>
      <c r="CA745" s="264"/>
      <c r="CB745" s="264"/>
      <c r="CC745" s="264"/>
      <c r="CD745" s="264"/>
      <c r="CE745" s="264"/>
    </row>
    <row r="746" spans="1:83" ht="12.65" customHeight="1">
      <c r="A746" s="205" t="str">
        <f>RIGHT($C$83,3)&amp;"*"&amp;RIGHT($C$82,4)&amp;"*"&amp;O$55&amp;"*"&amp;"A"</f>
        <v>211*2021*7010*A</v>
      </c>
      <c r="B746" s="263">
        <f>ROUND(O59,0)</f>
        <v>0</v>
      </c>
      <c r="C746" s="265">
        <f>ROUND(O60,2)</f>
        <v>0</v>
      </c>
      <c r="D746" s="263">
        <f>ROUND(O61,0)</f>
        <v>0</v>
      </c>
      <c r="E746" s="263">
        <f>ROUND(O62,0)</f>
        <v>0</v>
      </c>
      <c r="F746" s="263">
        <f>ROUND(O63,0)</f>
        <v>0</v>
      </c>
      <c r="G746" s="263">
        <f>ROUND(O64,0)</f>
        <v>0</v>
      </c>
      <c r="H746" s="263">
        <f>ROUND(O65,0)</f>
        <v>0</v>
      </c>
      <c r="I746" s="263">
        <f>ROUND(O66,0)</f>
        <v>0</v>
      </c>
      <c r="J746" s="263">
        <f>ROUND(O67,0)</f>
        <v>0</v>
      </c>
      <c r="K746" s="263">
        <f>ROUND(O68,0)</f>
        <v>0</v>
      </c>
      <c r="L746" s="263">
        <f>ROUND(O69,0)</f>
        <v>0</v>
      </c>
      <c r="M746" s="263">
        <f>ROUND(O70,0)</f>
        <v>0</v>
      </c>
      <c r="N746" s="263">
        <f>ROUND(O75,0)</f>
        <v>0</v>
      </c>
      <c r="O746" s="263">
        <f>ROUND(O73,0)</f>
        <v>0</v>
      </c>
      <c r="P746" s="263">
        <f>IF(O76&gt;0,ROUND(O76,0),0)</f>
        <v>0</v>
      </c>
      <c r="Q746" s="263">
        <f>IF(O77&gt;0,ROUND(O77,0),0)</f>
        <v>0</v>
      </c>
      <c r="R746" s="263">
        <f>IF(O78&gt;0,ROUND(O78,0),0)</f>
        <v>0</v>
      </c>
      <c r="S746" s="263">
        <f>IF(O79&gt;0,ROUND(O79,0),0)</f>
        <v>0</v>
      </c>
      <c r="T746" s="265">
        <f>IF(O80&gt;0,ROUND(O80,2),0)</f>
        <v>0</v>
      </c>
      <c r="U746" s="263"/>
      <c r="V746" s="264"/>
      <c r="W746" s="263"/>
      <c r="X746" s="263"/>
      <c r="Y746" s="263" t="e">
        <f t="shared" si="21"/>
        <v>#DIV/0!</v>
      </c>
      <c r="Z746" s="264"/>
      <c r="AA746" s="264"/>
      <c r="AB746" s="264"/>
      <c r="AC746" s="264"/>
      <c r="AD746" s="264"/>
      <c r="AE746" s="264"/>
      <c r="AF746" s="264"/>
      <c r="AG746" s="264"/>
      <c r="AH746" s="264"/>
      <c r="AI746" s="264"/>
      <c r="AJ746" s="264"/>
      <c r="AK746" s="264"/>
      <c r="AL746" s="264"/>
      <c r="AM746" s="264"/>
      <c r="AN746" s="264"/>
      <c r="AO746" s="264"/>
      <c r="AP746" s="264"/>
      <c r="AQ746" s="264"/>
      <c r="AR746" s="264"/>
      <c r="AS746" s="264"/>
      <c r="AT746" s="264"/>
      <c r="AU746" s="264"/>
      <c r="AV746" s="264"/>
      <c r="AW746" s="264"/>
      <c r="AX746" s="264"/>
      <c r="AY746" s="264"/>
      <c r="AZ746" s="264"/>
      <c r="BA746" s="264"/>
      <c r="BB746" s="264"/>
      <c r="BC746" s="264"/>
      <c r="BD746" s="264"/>
      <c r="BE746" s="264"/>
      <c r="BF746" s="264"/>
      <c r="BG746" s="264"/>
      <c r="BH746" s="264"/>
      <c r="BI746" s="264"/>
      <c r="BJ746" s="264"/>
      <c r="BK746" s="264"/>
      <c r="BL746" s="264"/>
      <c r="BM746" s="264"/>
      <c r="BN746" s="264"/>
      <c r="BO746" s="264"/>
      <c r="BP746" s="264"/>
      <c r="BQ746" s="264"/>
      <c r="BR746" s="264"/>
      <c r="BS746" s="264"/>
      <c r="BT746" s="264"/>
      <c r="BU746" s="264"/>
      <c r="BV746" s="264"/>
      <c r="BW746" s="264"/>
      <c r="BX746" s="264"/>
      <c r="BY746" s="264"/>
      <c r="BZ746" s="264"/>
      <c r="CA746" s="264"/>
      <c r="CB746" s="264"/>
      <c r="CC746" s="264"/>
      <c r="CD746" s="264"/>
      <c r="CE746" s="264"/>
    </row>
    <row r="747" spans="1:83" ht="12.65" customHeight="1">
      <c r="A747" s="205" t="str">
        <f>RIGHT($C$83,3)&amp;"*"&amp;RIGHT($C$82,4)&amp;"*"&amp;P$55&amp;"*"&amp;"A"</f>
        <v>211*2021*7020*A</v>
      </c>
      <c r="B747" s="263">
        <f>ROUND(P59,0)</f>
        <v>16597</v>
      </c>
      <c r="C747" s="265">
        <f>ROUND(P60,2)</f>
        <v>3.2</v>
      </c>
      <c r="D747" s="263">
        <f>ROUND(P61,0)</f>
        <v>370169</v>
      </c>
      <c r="E747" s="263">
        <f>ROUND(P62,0)</f>
        <v>67251</v>
      </c>
      <c r="F747" s="263">
        <f>ROUND(P63,0)</f>
        <v>53408</v>
      </c>
      <c r="G747" s="263">
        <f>ROUND(P64,0)</f>
        <v>171157</v>
      </c>
      <c r="H747" s="263">
        <f>ROUND(P65,0)</f>
        <v>0</v>
      </c>
      <c r="I747" s="263">
        <f>ROUND(P66,0)</f>
        <v>5310</v>
      </c>
      <c r="J747" s="263">
        <f>ROUND(P67,0)</f>
        <v>150807</v>
      </c>
      <c r="K747" s="263">
        <f>ROUND(P68,0)</f>
        <v>0</v>
      </c>
      <c r="L747" s="263">
        <f>ROUND(P69,0)</f>
        <v>27888</v>
      </c>
      <c r="M747" s="263">
        <f>ROUND(P70,0)</f>
        <v>0</v>
      </c>
      <c r="N747" s="263">
        <f>ROUND(P75,0)</f>
        <v>1807871</v>
      </c>
      <c r="O747" s="263">
        <f>ROUND(P73,0)</f>
        <v>6393</v>
      </c>
      <c r="P747" s="263">
        <f>IF(P76&gt;0,ROUND(P76,0),0)</f>
        <v>4123</v>
      </c>
      <c r="Q747" s="263">
        <f>IF(P77&gt;0,ROUND(P77,0),0)</f>
        <v>0</v>
      </c>
      <c r="R747" s="263">
        <f>IF(P78&gt;0,ROUND(P78,0),0)</f>
        <v>1631</v>
      </c>
      <c r="S747" s="263">
        <f>IF(P79&gt;0,ROUND(P79,0),0)</f>
        <v>4113</v>
      </c>
      <c r="T747" s="265">
        <f>IF(P80&gt;0,ROUND(P80,2),0)</f>
        <v>2.58</v>
      </c>
      <c r="U747" s="263"/>
      <c r="V747" s="264"/>
      <c r="W747" s="263"/>
      <c r="X747" s="263"/>
      <c r="Y747" s="263" t="e">
        <f t="shared" si="21"/>
        <v>#DIV/0!</v>
      </c>
      <c r="Z747" s="264"/>
      <c r="AA747" s="264"/>
      <c r="AB747" s="264"/>
      <c r="AC747" s="264"/>
      <c r="AD747" s="264"/>
      <c r="AE747" s="264"/>
      <c r="AF747" s="264"/>
      <c r="AG747" s="264"/>
      <c r="AH747" s="264"/>
      <c r="AI747" s="264"/>
      <c r="AJ747" s="264"/>
      <c r="AK747" s="264"/>
      <c r="AL747" s="264"/>
      <c r="AM747" s="264"/>
      <c r="AN747" s="264"/>
      <c r="AO747" s="264"/>
      <c r="AP747" s="264"/>
      <c r="AQ747" s="264"/>
      <c r="AR747" s="264"/>
      <c r="AS747" s="264"/>
      <c r="AT747" s="264"/>
      <c r="AU747" s="264"/>
      <c r="AV747" s="264"/>
      <c r="AW747" s="264"/>
      <c r="AX747" s="264"/>
      <c r="AY747" s="264"/>
      <c r="AZ747" s="264"/>
      <c r="BA747" s="264"/>
      <c r="BB747" s="264"/>
      <c r="BC747" s="264"/>
      <c r="BD747" s="264"/>
      <c r="BE747" s="264"/>
      <c r="BF747" s="264"/>
      <c r="BG747" s="264"/>
      <c r="BH747" s="264"/>
      <c r="BI747" s="264"/>
      <c r="BJ747" s="264"/>
      <c r="BK747" s="264"/>
      <c r="BL747" s="264"/>
      <c r="BM747" s="264"/>
      <c r="BN747" s="264"/>
      <c r="BO747" s="264"/>
      <c r="BP747" s="264"/>
      <c r="BQ747" s="264"/>
      <c r="BR747" s="264"/>
      <c r="BS747" s="264"/>
      <c r="BT747" s="264"/>
      <c r="BU747" s="264"/>
      <c r="BV747" s="264"/>
      <c r="BW747" s="264"/>
      <c r="BX747" s="264"/>
      <c r="BY747" s="264"/>
      <c r="BZ747" s="264"/>
      <c r="CA747" s="264"/>
      <c r="CB747" s="264"/>
      <c r="CC747" s="264"/>
      <c r="CD747" s="264"/>
      <c r="CE747" s="264"/>
    </row>
    <row r="748" spans="1:83" ht="12.65" customHeight="1">
      <c r="A748" s="205" t="str">
        <f>RIGHT($C$83,3)&amp;"*"&amp;RIGHT($C$82,4)&amp;"*"&amp;Q$55&amp;"*"&amp;"A"</f>
        <v>211*2021*7030*A</v>
      </c>
      <c r="B748" s="263">
        <f>ROUND(Q59,0)</f>
        <v>0</v>
      </c>
      <c r="C748" s="265">
        <f>ROUND(Q60,2)</f>
        <v>0</v>
      </c>
      <c r="D748" s="263">
        <f>ROUND(Q61,0)</f>
        <v>0</v>
      </c>
      <c r="E748" s="263">
        <f>ROUND(Q62,0)</f>
        <v>0</v>
      </c>
      <c r="F748" s="263">
        <f>ROUND(Q63,0)</f>
        <v>0</v>
      </c>
      <c r="G748" s="263">
        <f>ROUND(Q64,0)</f>
        <v>0</v>
      </c>
      <c r="H748" s="263">
        <f>ROUND(Q65,0)</f>
        <v>0</v>
      </c>
      <c r="I748" s="263">
        <f>ROUND(Q66,0)</f>
        <v>0</v>
      </c>
      <c r="J748" s="263">
        <f>ROUND(Q67,0)</f>
        <v>0</v>
      </c>
      <c r="K748" s="263">
        <f>ROUND(Q68,0)</f>
        <v>0</v>
      </c>
      <c r="L748" s="263">
        <f>ROUND(Q69,0)</f>
        <v>0</v>
      </c>
      <c r="M748" s="263">
        <f>ROUND(Q70,0)</f>
        <v>0</v>
      </c>
      <c r="N748" s="263">
        <f>ROUND(Q75,0)</f>
        <v>0</v>
      </c>
      <c r="O748" s="263">
        <f>ROUND(Q73,0)</f>
        <v>0</v>
      </c>
      <c r="P748" s="263">
        <f>IF(Q76&gt;0,ROUND(Q76,0),0)</f>
        <v>0</v>
      </c>
      <c r="Q748" s="263">
        <f>IF(Q77&gt;0,ROUND(Q77,0),0)</f>
        <v>0</v>
      </c>
      <c r="R748" s="263">
        <f>IF(Q78&gt;0,ROUND(Q78,0),0)</f>
        <v>0</v>
      </c>
      <c r="S748" s="263">
        <f>IF(Q79&gt;0,ROUND(Q79,0),0)</f>
        <v>0</v>
      </c>
      <c r="T748" s="265">
        <f>IF(Q80&gt;0,ROUND(Q80,2),0)</f>
        <v>0</v>
      </c>
      <c r="U748" s="263"/>
      <c r="V748" s="264"/>
      <c r="W748" s="263"/>
      <c r="X748" s="263"/>
      <c r="Y748" s="263" t="e">
        <f t="shared" si="21"/>
        <v>#DIV/0!</v>
      </c>
      <c r="Z748" s="264"/>
      <c r="AA748" s="264"/>
      <c r="AB748" s="264"/>
      <c r="AC748" s="264"/>
      <c r="AD748" s="264"/>
      <c r="AE748" s="264"/>
      <c r="AF748" s="264"/>
      <c r="AG748" s="264"/>
      <c r="AH748" s="264"/>
      <c r="AI748" s="264"/>
      <c r="AJ748" s="264"/>
      <c r="AK748" s="264"/>
      <c r="AL748" s="264"/>
      <c r="AM748" s="264"/>
      <c r="AN748" s="264"/>
      <c r="AO748" s="264"/>
      <c r="AP748" s="264"/>
      <c r="AQ748" s="264"/>
      <c r="AR748" s="264"/>
      <c r="AS748" s="264"/>
      <c r="AT748" s="264"/>
      <c r="AU748" s="264"/>
      <c r="AV748" s="264"/>
      <c r="AW748" s="264"/>
      <c r="AX748" s="264"/>
      <c r="AY748" s="264"/>
      <c r="AZ748" s="264"/>
      <c r="BA748" s="264"/>
      <c r="BB748" s="264"/>
      <c r="BC748" s="264"/>
      <c r="BD748" s="264"/>
      <c r="BE748" s="264"/>
      <c r="BF748" s="264"/>
      <c r="BG748" s="264"/>
      <c r="BH748" s="264"/>
      <c r="BI748" s="264"/>
      <c r="BJ748" s="264"/>
      <c r="BK748" s="264"/>
      <c r="BL748" s="264"/>
      <c r="BM748" s="264"/>
      <c r="BN748" s="264"/>
      <c r="BO748" s="264"/>
      <c r="BP748" s="264"/>
      <c r="BQ748" s="264"/>
      <c r="BR748" s="264"/>
      <c r="BS748" s="264"/>
      <c r="BT748" s="264"/>
      <c r="BU748" s="264"/>
      <c r="BV748" s="264"/>
      <c r="BW748" s="264"/>
      <c r="BX748" s="264"/>
      <c r="BY748" s="264"/>
      <c r="BZ748" s="264"/>
      <c r="CA748" s="264"/>
      <c r="CB748" s="264"/>
      <c r="CC748" s="264"/>
      <c r="CD748" s="264"/>
      <c r="CE748" s="264"/>
    </row>
    <row r="749" spans="1:83" ht="12.65" customHeight="1">
      <c r="A749" s="205" t="str">
        <f>RIGHT($C$83,3)&amp;"*"&amp;RIGHT($C$82,4)&amp;"*"&amp;R$55&amp;"*"&amp;"A"</f>
        <v>211*2021*7040*A</v>
      </c>
      <c r="B749" s="263">
        <f>ROUND(R59,0)</f>
        <v>0</v>
      </c>
      <c r="C749" s="265">
        <f>ROUND(R60,2)</f>
        <v>0</v>
      </c>
      <c r="D749" s="263">
        <f>ROUND(R61,0)</f>
        <v>0</v>
      </c>
      <c r="E749" s="263">
        <f>ROUND(R62,0)</f>
        <v>0</v>
      </c>
      <c r="F749" s="263">
        <f>ROUND(R63,0)</f>
        <v>0</v>
      </c>
      <c r="G749" s="263">
        <f>ROUND(R64,0)</f>
        <v>0</v>
      </c>
      <c r="H749" s="263">
        <f>ROUND(R65,0)</f>
        <v>0</v>
      </c>
      <c r="I749" s="263">
        <f>ROUND(R66,0)</f>
        <v>0</v>
      </c>
      <c r="J749" s="263">
        <f>ROUND(R67,0)</f>
        <v>0</v>
      </c>
      <c r="K749" s="263">
        <f>ROUND(R68,0)</f>
        <v>0</v>
      </c>
      <c r="L749" s="263">
        <f>ROUND(R69,0)</f>
        <v>0</v>
      </c>
      <c r="M749" s="263">
        <f>ROUND(R70,0)</f>
        <v>0</v>
      </c>
      <c r="N749" s="263">
        <f>ROUND(R75,0)</f>
        <v>0</v>
      </c>
      <c r="O749" s="263">
        <f>ROUND(R73,0)</f>
        <v>0</v>
      </c>
      <c r="P749" s="263">
        <f>IF(R76&gt;0,ROUND(R76,0),0)</f>
        <v>0</v>
      </c>
      <c r="Q749" s="263">
        <f>IF(R77&gt;0,ROUND(R77,0),0)</f>
        <v>0</v>
      </c>
      <c r="R749" s="263">
        <f>IF(R78&gt;0,ROUND(R78,0),0)</f>
        <v>0</v>
      </c>
      <c r="S749" s="263">
        <f>IF(R79&gt;0,ROUND(R79,0),0)</f>
        <v>0</v>
      </c>
      <c r="T749" s="265">
        <f>IF(R80&gt;0,ROUND(R80,2),0)</f>
        <v>0</v>
      </c>
      <c r="U749" s="263"/>
      <c r="V749" s="264"/>
      <c r="W749" s="263"/>
      <c r="X749" s="263"/>
      <c r="Y749" s="263" t="e">
        <f t="shared" si="21"/>
        <v>#DIV/0!</v>
      </c>
      <c r="Z749" s="264"/>
      <c r="AA749" s="264"/>
      <c r="AB749" s="264"/>
      <c r="AC749" s="264"/>
      <c r="AD749" s="264"/>
      <c r="AE749" s="264"/>
      <c r="AF749" s="264"/>
      <c r="AG749" s="264"/>
      <c r="AH749" s="264"/>
      <c r="AI749" s="264"/>
      <c r="AJ749" s="264"/>
      <c r="AK749" s="264"/>
      <c r="AL749" s="264"/>
      <c r="AM749" s="264"/>
      <c r="AN749" s="264"/>
      <c r="AO749" s="264"/>
      <c r="AP749" s="264"/>
      <c r="AQ749" s="264"/>
      <c r="AR749" s="264"/>
      <c r="AS749" s="264"/>
      <c r="AT749" s="264"/>
      <c r="AU749" s="264"/>
      <c r="AV749" s="264"/>
      <c r="AW749" s="264"/>
      <c r="AX749" s="264"/>
      <c r="AY749" s="264"/>
      <c r="AZ749" s="264"/>
      <c r="BA749" s="264"/>
      <c r="BB749" s="264"/>
      <c r="BC749" s="264"/>
      <c r="BD749" s="264"/>
      <c r="BE749" s="264"/>
      <c r="BF749" s="264"/>
      <c r="BG749" s="264"/>
      <c r="BH749" s="264"/>
      <c r="BI749" s="264"/>
      <c r="BJ749" s="264"/>
      <c r="BK749" s="264"/>
      <c r="BL749" s="264"/>
      <c r="BM749" s="264"/>
      <c r="BN749" s="264"/>
      <c r="BO749" s="264"/>
      <c r="BP749" s="264"/>
      <c r="BQ749" s="264"/>
      <c r="BR749" s="264"/>
      <c r="BS749" s="264"/>
      <c r="BT749" s="264"/>
      <c r="BU749" s="264"/>
      <c r="BV749" s="264"/>
      <c r="BW749" s="264"/>
      <c r="BX749" s="264"/>
      <c r="BY749" s="264"/>
      <c r="BZ749" s="264"/>
      <c r="CA749" s="264"/>
      <c r="CB749" s="264"/>
      <c r="CC749" s="264"/>
      <c r="CD749" s="264"/>
      <c r="CE749" s="264"/>
    </row>
    <row r="750" spans="1:83" ht="12.65" customHeight="1">
      <c r="A750" s="205" t="str">
        <f>RIGHT($C$83,3)&amp;"*"&amp;RIGHT($C$82,4)&amp;"*"&amp;S$55&amp;"*"&amp;"A"</f>
        <v>211*2021*7050*A</v>
      </c>
      <c r="B750" s="263"/>
      <c r="C750" s="265">
        <f>ROUND(S60,2)</f>
        <v>0</v>
      </c>
      <c r="D750" s="263">
        <f>ROUND(S61,0)</f>
        <v>0</v>
      </c>
      <c r="E750" s="263">
        <f>ROUND(S62,0)</f>
        <v>0</v>
      </c>
      <c r="F750" s="263">
        <f>ROUND(S63,0)</f>
        <v>0</v>
      </c>
      <c r="G750" s="263">
        <f>ROUND(S64,0)</f>
        <v>0</v>
      </c>
      <c r="H750" s="263">
        <f>ROUND(S65,0)</f>
        <v>0</v>
      </c>
      <c r="I750" s="263">
        <f>ROUND(S66,0)</f>
        <v>0</v>
      </c>
      <c r="J750" s="263">
        <f>ROUND(S67,0)</f>
        <v>0</v>
      </c>
      <c r="K750" s="263">
        <f>ROUND(S68,0)</f>
        <v>0</v>
      </c>
      <c r="L750" s="263">
        <f>ROUND(S69,0)</f>
        <v>0</v>
      </c>
      <c r="M750" s="263">
        <f>ROUND(S70,0)</f>
        <v>0</v>
      </c>
      <c r="N750" s="263">
        <f>ROUND(S75,0)</f>
        <v>0</v>
      </c>
      <c r="O750" s="263">
        <f>ROUND(S73,0)</f>
        <v>0</v>
      </c>
      <c r="P750" s="263">
        <f>IF(S76&gt;0,ROUND(S76,0),0)</f>
        <v>0</v>
      </c>
      <c r="Q750" s="263">
        <f>IF(S77&gt;0,ROUND(S77,0),0)</f>
        <v>0</v>
      </c>
      <c r="R750" s="263">
        <f>IF(S78&gt;0,ROUND(S78,0),0)</f>
        <v>0</v>
      </c>
      <c r="S750" s="263">
        <f>IF(S79&gt;0,ROUND(S79,0),0)</f>
        <v>0</v>
      </c>
      <c r="T750" s="265">
        <f>IF(S80&gt;0,ROUND(S80,2),0)</f>
        <v>0</v>
      </c>
      <c r="U750" s="263"/>
      <c r="V750" s="264"/>
      <c r="W750" s="263"/>
      <c r="X750" s="263"/>
      <c r="Y750" s="263" t="e">
        <f t="shared" si="21"/>
        <v>#DIV/0!</v>
      </c>
      <c r="Z750" s="264"/>
      <c r="AA750" s="264"/>
      <c r="AB750" s="264"/>
      <c r="AC750" s="264"/>
      <c r="AD750" s="264"/>
      <c r="AE750" s="264"/>
      <c r="AF750" s="264"/>
      <c r="AG750" s="264"/>
      <c r="AH750" s="264"/>
      <c r="AI750" s="264"/>
      <c r="AJ750" s="264"/>
      <c r="AK750" s="264"/>
      <c r="AL750" s="264"/>
      <c r="AM750" s="264"/>
      <c r="AN750" s="264"/>
      <c r="AO750" s="264"/>
      <c r="AP750" s="264"/>
      <c r="AQ750" s="264"/>
      <c r="AR750" s="264"/>
      <c r="AS750" s="264"/>
      <c r="AT750" s="264"/>
      <c r="AU750" s="264"/>
      <c r="AV750" s="264"/>
      <c r="AW750" s="264"/>
      <c r="AX750" s="264"/>
      <c r="AY750" s="264"/>
      <c r="AZ750" s="264"/>
      <c r="BA750" s="264"/>
      <c r="BB750" s="264"/>
      <c r="BC750" s="264"/>
      <c r="BD750" s="264"/>
      <c r="BE750" s="264"/>
      <c r="BF750" s="264"/>
      <c r="BG750" s="264"/>
      <c r="BH750" s="264"/>
      <c r="BI750" s="264"/>
      <c r="BJ750" s="264"/>
      <c r="BK750" s="264"/>
      <c r="BL750" s="264"/>
      <c r="BM750" s="264"/>
      <c r="BN750" s="264"/>
      <c r="BO750" s="264"/>
      <c r="BP750" s="264"/>
      <c r="BQ750" s="264"/>
      <c r="BR750" s="264"/>
      <c r="BS750" s="264"/>
      <c r="BT750" s="264"/>
      <c r="BU750" s="264"/>
      <c r="BV750" s="264"/>
      <c r="BW750" s="264"/>
      <c r="BX750" s="264"/>
      <c r="BY750" s="264"/>
      <c r="BZ750" s="264"/>
      <c r="CA750" s="264"/>
      <c r="CB750" s="264"/>
      <c r="CC750" s="264"/>
      <c r="CD750" s="264"/>
      <c r="CE750" s="264"/>
    </row>
    <row r="751" spans="1:83" ht="12.65" customHeight="1">
      <c r="A751" s="205" t="str">
        <f>RIGHT($C$83,3)&amp;"*"&amp;RIGHT($C$82,4)&amp;"*"&amp;T$55&amp;"*"&amp;"A"</f>
        <v>211*2021*7060*A</v>
      </c>
      <c r="B751" s="263"/>
      <c r="C751" s="265">
        <f>ROUND(T60,2)</f>
        <v>1.88</v>
      </c>
      <c r="D751" s="263">
        <f>ROUND(T61,0)</f>
        <v>241364</v>
      </c>
      <c r="E751" s="263">
        <f>ROUND(T62,0)</f>
        <v>66244</v>
      </c>
      <c r="F751" s="263">
        <f>ROUND(T63,0)</f>
        <v>0</v>
      </c>
      <c r="G751" s="263">
        <f>ROUND(T64,0)</f>
        <v>12185</v>
      </c>
      <c r="H751" s="263">
        <f>ROUND(T65,0)</f>
        <v>0</v>
      </c>
      <c r="I751" s="263">
        <f>ROUND(T66,0)</f>
        <v>990</v>
      </c>
      <c r="J751" s="263">
        <f>ROUND(T67,0)</f>
        <v>13330</v>
      </c>
      <c r="K751" s="263">
        <f>ROUND(T68,0)</f>
        <v>0</v>
      </c>
      <c r="L751" s="263">
        <f>ROUND(T69,0)</f>
        <v>3174</v>
      </c>
      <c r="M751" s="263">
        <f>ROUND(T70,0)</f>
        <v>0</v>
      </c>
      <c r="N751" s="263">
        <f>ROUND(T75,0)</f>
        <v>540624</v>
      </c>
      <c r="O751" s="263">
        <f>ROUND(T73,0)</f>
        <v>0</v>
      </c>
      <c r="P751" s="263">
        <f>IF(T76&gt;0,ROUND(T76,0),0)</f>
        <v>335</v>
      </c>
      <c r="Q751" s="263">
        <f>IF(T77&gt;0,ROUND(T77,0),0)</f>
        <v>0</v>
      </c>
      <c r="R751" s="263">
        <f>IF(T78&gt;0,ROUND(T78,0),0)</f>
        <v>133</v>
      </c>
      <c r="S751" s="263">
        <f>IF(T79&gt;0,ROUND(T79,0),0)</f>
        <v>0</v>
      </c>
      <c r="T751" s="265">
        <f>IF(T80&gt;0,ROUND(T80,2),0)</f>
        <v>0.88</v>
      </c>
      <c r="U751" s="263"/>
      <c r="V751" s="264"/>
      <c r="W751" s="263"/>
      <c r="X751" s="263"/>
      <c r="Y751" s="263" t="e">
        <f t="shared" si="21"/>
        <v>#DIV/0!</v>
      </c>
      <c r="Z751" s="264"/>
      <c r="AA751" s="264"/>
      <c r="AB751" s="264"/>
      <c r="AC751" s="264"/>
      <c r="AD751" s="264"/>
      <c r="AE751" s="264"/>
      <c r="AF751" s="264"/>
      <c r="AG751" s="264"/>
      <c r="AH751" s="264"/>
      <c r="AI751" s="264"/>
      <c r="AJ751" s="264"/>
      <c r="AK751" s="264"/>
      <c r="AL751" s="264"/>
      <c r="AM751" s="264"/>
      <c r="AN751" s="264"/>
      <c r="AO751" s="264"/>
      <c r="AP751" s="264"/>
      <c r="AQ751" s="264"/>
      <c r="AR751" s="264"/>
      <c r="AS751" s="264"/>
      <c r="AT751" s="264"/>
      <c r="AU751" s="264"/>
      <c r="AV751" s="264"/>
      <c r="AW751" s="264"/>
      <c r="AX751" s="264"/>
      <c r="AY751" s="264"/>
      <c r="AZ751" s="264"/>
      <c r="BA751" s="264"/>
      <c r="BB751" s="264"/>
      <c r="BC751" s="264"/>
      <c r="BD751" s="264"/>
      <c r="BE751" s="264"/>
      <c r="BF751" s="264"/>
      <c r="BG751" s="264"/>
      <c r="BH751" s="264"/>
      <c r="BI751" s="264"/>
      <c r="BJ751" s="264"/>
      <c r="BK751" s="264"/>
      <c r="BL751" s="264"/>
      <c r="BM751" s="264"/>
      <c r="BN751" s="264"/>
      <c r="BO751" s="264"/>
      <c r="BP751" s="264"/>
      <c r="BQ751" s="264"/>
      <c r="BR751" s="264"/>
      <c r="BS751" s="264"/>
      <c r="BT751" s="264"/>
      <c r="BU751" s="264"/>
      <c r="BV751" s="264"/>
      <c r="BW751" s="264"/>
      <c r="BX751" s="264"/>
      <c r="BY751" s="264"/>
      <c r="BZ751" s="264"/>
      <c r="CA751" s="264"/>
      <c r="CB751" s="264"/>
      <c r="CC751" s="264"/>
      <c r="CD751" s="264"/>
      <c r="CE751" s="264"/>
    </row>
    <row r="752" spans="1:83" ht="12.65" customHeight="1">
      <c r="A752" s="205" t="str">
        <f>RIGHT($C$83,3)&amp;"*"&amp;RIGHT($C$82,4)&amp;"*"&amp;U$55&amp;"*"&amp;"A"</f>
        <v>211*2021*7070*A</v>
      </c>
      <c r="B752" s="263">
        <f>ROUND(U59,0)</f>
        <v>47223</v>
      </c>
      <c r="C752" s="265">
        <f>ROUND(U60,2)</f>
        <v>5.07</v>
      </c>
      <c r="D752" s="263">
        <f>ROUND(U61,0)</f>
        <v>437832</v>
      </c>
      <c r="E752" s="263">
        <f>ROUND(U62,0)</f>
        <v>90611</v>
      </c>
      <c r="F752" s="263">
        <f>ROUND(U63,0)</f>
        <v>0</v>
      </c>
      <c r="G752" s="263">
        <f>ROUND(U64,0)</f>
        <v>21882</v>
      </c>
      <c r="H752" s="263">
        <f>ROUND(U65,0)</f>
        <v>0</v>
      </c>
      <c r="I752" s="263">
        <f>ROUND(U66,0)</f>
        <v>415088</v>
      </c>
      <c r="J752" s="263">
        <f>ROUND(U67,0)</f>
        <v>21380</v>
      </c>
      <c r="K752" s="263">
        <f>ROUND(U68,0)</f>
        <v>142</v>
      </c>
      <c r="L752" s="263">
        <f>ROUND(U69,0)</f>
        <v>21580</v>
      </c>
      <c r="M752" s="263">
        <f>ROUND(U70,0)</f>
        <v>0</v>
      </c>
      <c r="N752" s="263">
        <f>ROUND(U75,0)</f>
        <v>4487614</v>
      </c>
      <c r="O752" s="263">
        <f>ROUND(U73,0)</f>
        <v>58689</v>
      </c>
      <c r="P752" s="263">
        <f>IF(U76&gt;0,ROUND(U76,0),0)</f>
        <v>559</v>
      </c>
      <c r="Q752" s="263">
        <f>IF(U77&gt;0,ROUND(U77,0),0)</f>
        <v>0</v>
      </c>
      <c r="R752" s="263">
        <f>IF(U78&gt;0,ROUND(U78,0),0)</f>
        <v>221</v>
      </c>
      <c r="S752" s="263">
        <f>IF(U79&gt;0,ROUND(U79,0),0)</f>
        <v>0</v>
      </c>
      <c r="T752" s="265">
        <f>IF(U80&gt;0,ROUND(U80,2),0)</f>
        <v>0</v>
      </c>
      <c r="U752" s="263"/>
      <c r="V752" s="264"/>
      <c r="W752" s="263"/>
      <c r="X752" s="263"/>
      <c r="Y752" s="263" t="e">
        <f t="shared" si="21"/>
        <v>#DIV/0!</v>
      </c>
      <c r="Z752" s="264"/>
      <c r="AA752" s="264"/>
      <c r="AB752" s="264"/>
      <c r="AC752" s="264"/>
      <c r="AD752" s="264"/>
      <c r="AE752" s="264"/>
      <c r="AF752" s="264"/>
      <c r="AG752" s="264"/>
      <c r="AH752" s="264"/>
      <c r="AI752" s="264"/>
      <c r="AJ752" s="264"/>
      <c r="AK752" s="264"/>
      <c r="AL752" s="264"/>
      <c r="AM752" s="264"/>
      <c r="AN752" s="264"/>
      <c r="AO752" s="264"/>
      <c r="AP752" s="264"/>
      <c r="AQ752" s="264"/>
      <c r="AR752" s="264"/>
      <c r="AS752" s="264"/>
      <c r="AT752" s="264"/>
      <c r="AU752" s="264"/>
      <c r="AV752" s="264"/>
      <c r="AW752" s="264"/>
      <c r="AX752" s="264"/>
      <c r="AY752" s="264"/>
      <c r="AZ752" s="264"/>
      <c r="BA752" s="264"/>
      <c r="BB752" s="264"/>
      <c r="BC752" s="264"/>
      <c r="BD752" s="264"/>
      <c r="BE752" s="264"/>
      <c r="BF752" s="264"/>
      <c r="BG752" s="264"/>
      <c r="BH752" s="264"/>
      <c r="BI752" s="264"/>
      <c r="BJ752" s="264"/>
      <c r="BK752" s="264"/>
      <c r="BL752" s="264"/>
      <c r="BM752" s="264"/>
      <c r="BN752" s="264"/>
      <c r="BO752" s="264"/>
      <c r="BP752" s="264"/>
      <c r="BQ752" s="264"/>
      <c r="BR752" s="264"/>
      <c r="BS752" s="264"/>
      <c r="BT752" s="264"/>
      <c r="BU752" s="264"/>
      <c r="BV752" s="264"/>
      <c r="BW752" s="264"/>
      <c r="BX752" s="264"/>
      <c r="BY752" s="264"/>
      <c r="BZ752" s="264"/>
      <c r="CA752" s="264"/>
      <c r="CB752" s="264"/>
      <c r="CC752" s="264"/>
      <c r="CD752" s="264"/>
      <c r="CE752" s="264"/>
    </row>
    <row r="753" spans="1:83" ht="12.65" customHeight="1">
      <c r="A753" s="205" t="str">
        <f>RIGHT($C$83,3)&amp;"*"&amp;RIGHT($C$82,4)&amp;"*"&amp;V$55&amp;"*"&amp;"A"</f>
        <v>211*2021*7110*A</v>
      </c>
      <c r="B753" s="263">
        <f>ROUND(V59,0)</f>
        <v>0</v>
      </c>
      <c r="C753" s="265">
        <f>ROUND(V60,2)</f>
        <v>0</v>
      </c>
      <c r="D753" s="263">
        <f>ROUND(V61,0)</f>
        <v>0</v>
      </c>
      <c r="E753" s="263">
        <f>ROUND(V62,0)</f>
        <v>0</v>
      </c>
      <c r="F753" s="263">
        <f>ROUND(V63,0)</f>
        <v>0</v>
      </c>
      <c r="G753" s="263">
        <f>ROUND(V64,0)</f>
        <v>0</v>
      </c>
      <c r="H753" s="263">
        <f>ROUND(V65,0)</f>
        <v>0</v>
      </c>
      <c r="I753" s="263">
        <f>ROUND(V66,0)</f>
        <v>0</v>
      </c>
      <c r="J753" s="263">
        <f>ROUND(V67,0)</f>
        <v>0</v>
      </c>
      <c r="K753" s="263">
        <f>ROUND(V68,0)</f>
        <v>0</v>
      </c>
      <c r="L753" s="263">
        <f>ROUND(V69,0)</f>
        <v>0</v>
      </c>
      <c r="M753" s="263">
        <f>ROUND(V70,0)</f>
        <v>0</v>
      </c>
      <c r="N753" s="263">
        <f>ROUND(V75,0)</f>
        <v>0</v>
      </c>
      <c r="O753" s="263">
        <f>ROUND(V73,0)</f>
        <v>0</v>
      </c>
      <c r="P753" s="263">
        <f>IF(V76&gt;0,ROUND(V76,0),0)</f>
        <v>0</v>
      </c>
      <c r="Q753" s="263">
        <f>IF(V77&gt;0,ROUND(V77,0),0)</f>
        <v>0</v>
      </c>
      <c r="R753" s="263">
        <f>IF(V78&gt;0,ROUND(V78,0),0)</f>
        <v>0</v>
      </c>
      <c r="S753" s="263">
        <f>IF(V79&gt;0,ROUND(V79,0),0)</f>
        <v>0</v>
      </c>
      <c r="T753" s="265">
        <f>IF(V80&gt;0,ROUND(V80,2),0)</f>
        <v>0</v>
      </c>
      <c r="U753" s="263"/>
      <c r="V753" s="264"/>
      <c r="W753" s="263"/>
      <c r="X753" s="263"/>
      <c r="Y753" s="263" t="e">
        <f t="shared" si="21"/>
        <v>#DIV/0!</v>
      </c>
      <c r="Z753" s="264"/>
      <c r="AA753" s="264"/>
      <c r="AB753" s="264"/>
      <c r="AC753" s="264"/>
      <c r="AD753" s="264"/>
      <c r="AE753" s="264"/>
      <c r="AF753" s="264"/>
      <c r="AG753" s="264"/>
      <c r="AH753" s="264"/>
      <c r="AI753" s="264"/>
      <c r="AJ753" s="264"/>
      <c r="AK753" s="264"/>
      <c r="AL753" s="264"/>
      <c r="AM753" s="264"/>
      <c r="AN753" s="264"/>
      <c r="AO753" s="264"/>
      <c r="AP753" s="264"/>
      <c r="AQ753" s="264"/>
      <c r="AR753" s="264"/>
      <c r="AS753" s="264"/>
      <c r="AT753" s="264"/>
      <c r="AU753" s="264"/>
      <c r="AV753" s="264"/>
      <c r="AW753" s="264"/>
      <c r="AX753" s="264"/>
      <c r="AY753" s="264"/>
      <c r="AZ753" s="264"/>
      <c r="BA753" s="264"/>
      <c r="BB753" s="264"/>
      <c r="BC753" s="264"/>
      <c r="BD753" s="264"/>
      <c r="BE753" s="264"/>
      <c r="BF753" s="264"/>
      <c r="BG753" s="264"/>
      <c r="BH753" s="264"/>
      <c r="BI753" s="264"/>
      <c r="BJ753" s="264"/>
      <c r="BK753" s="264"/>
      <c r="BL753" s="264"/>
      <c r="BM753" s="264"/>
      <c r="BN753" s="264"/>
      <c r="BO753" s="264"/>
      <c r="BP753" s="264"/>
      <c r="BQ753" s="264"/>
      <c r="BR753" s="264"/>
      <c r="BS753" s="264"/>
      <c r="BT753" s="264"/>
      <c r="BU753" s="264"/>
      <c r="BV753" s="264"/>
      <c r="BW753" s="264"/>
      <c r="BX753" s="264"/>
      <c r="BY753" s="264"/>
      <c r="BZ753" s="264"/>
      <c r="CA753" s="264"/>
      <c r="CB753" s="264"/>
      <c r="CC753" s="264"/>
      <c r="CD753" s="264"/>
      <c r="CE753" s="264"/>
    </row>
    <row r="754" spans="1:83" ht="12.65" customHeight="1">
      <c r="A754" s="205" t="str">
        <f>RIGHT($C$83,3)&amp;"*"&amp;RIGHT($C$82,4)&amp;"*"&amp;W$55&amp;"*"&amp;"A"</f>
        <v>211*2021*7120*A</v>
      </c>
      <c r="B754" s="263">
        <f>ROUND(W59,0)</f>
        <v>228</v>
      </c>
      <c r="C754" s="265">
        <f>ROUND(W60,2)</f>
        <v>0</v>
      </c>
      <c r="D754" s="263">
        <f>ROUND(W61,0)</f>
        <v>0</v>
      </c>
      <c r="E754" s="263">
        <f>ROUND(W62,0)</f>
        <v>0</v>
      </c>
      <c r="F754" s="263">
        <f>ROUND(W63,0)</f>
        <v>0</v>
      </c>
      <c r="G754" s="263">
        <f>ROUND(W64,0)</f>
        <v>1289</v>
      </c>
      <c r="H754" s="263">
        <f>ROUND(W65,0)</f>
        <v>0</v>
      </c>
      <c r="I754" s="263">
        <f>ROUND(W66,0)</f>
        <v>112714</v>
      </c>
      <c r="J754" s="263">
        <f>ROUND(W67,0)</f>
        <v>0</v>
      </c>
      <c r="K754" s="263">
        <f>ROUND(W68,0)</f>
        <v>0</v>
      </c>
      <c r="L754" s="263">
        <f>ROUND(W69,0)</f>
        <v>-189</v>
      </c>
      <c r="M754" s="263">
        <f>ROUND(W70,0)</f>
        <v>0</v>
      </c>
      <c r="N754" s="263">
        <f>ROUND(W75,0)</f>
        <v>851240</v>
      </c>
      <c r="O754" s="263">
        <f>ROUND(W73,0)</f>
        <v>0</v>
      </c>
      <c r="P754" s="263">
        <f>IF(W76&gt;0,ROUND(W76,0),0)</f>
        <v>0</v>
      </c>
      <c r="Q754" s="263">
        <f>IF(W77&gt;0,ROUND(W77,0),0)</f>
        <v>0</v>
      </c>
      <c r="R754" s="263">
        <f>IF(W78&gt;0,ROUND(W78,0),0)</f>
        <v>0</v>
      </c>
      <c r="S754" s="263">
        <f>IF(W79&gt;0,ROUND(W79,0),0)</f>
        <v>0</v>
      </c>
      <c r="T754" s="265">
        <f>IF(W80&gt;0,ROUND(W80,2),0)</f>
        <v>0</v>
      </c>
      <c r="U754" s="263"/>
      <c r="V754" s="264"/>
      <c r="W754" s="263"/>
      <c r="X754" s="263"/>
      <c r="Y754" s="263" t="e">
        <f t="shared" si="21"/>
        <v>#DIV/0!</v>
      </c>
      <c r="Z754" s="264"/>
      <c r="AA754" s="264"/>
      <c r="AB754" s="264"/>
      <c r="AC754" s="264"/>
      <c r="AD754" s="264"/>
      <c r="AE754" s="264"/>
      <c r="AF754" s="264"/>
      <c r="AG754" s="264"/>
      <c r="AH754" s="264"/>
      <c r="AI754" s="264"/>
      <c r="AJ754" s="264"/>
      <c r="AK754" s="264"/>
      <c r="AL754" s="264"/>
      <c r="AM754" s="264"/>
      <c r="AN754" s="264"/>
      <c r="AO754" s="264"/>
      <c r="AP754" s="264"/>
      <c r="AQ754" s="264"/>
      <c r="AR754" s="264"/>
      <c r="AS754" s="264"/>
      <c r="AT754" s="264"/>
      <c r="AU754" s="264"/>
      <c r="AV754" s="264"/>
      <c r="AW754" s="264"/>
      <c r="AX754" s="264"/>
      <c r="AY754" s="264"/>
      <c r="AZ754" s="264"/>
      <c r="BA754" s="264"/>
      <c r="BB754" s="264"/>
      <c r="BC754" s="264"/>
      <c r="BD754" s="264"/>
      <c r="BE754" s="264"/>
      <c r="BF754" s="264"/>
      <c r="BG754" s="264"/>
      <c r="BH754" s="264"/>
      <c r="BI754" s="264"/>
      <c r="BJ754" s="264"/>
      <c r="BK754" s="264"/>
      <c r="BL754" s="264"/>
      <c r="BM754" s="264"/>
      <c r="BN754" s="264"/>
      <c r="BO754" s="264"/>
      <c r="BP754" s="264"/>
      <c r="BQ754" s="264"/>
      <c r="BR754" s="264"/>
      <c r="BS754" s="264"/>
      <c r="BT754" s="264"/>
      <c r="BU754" s="264"/>
      <c r="BV754" s="264"/>
      <c r="BW754" s="264"/>
      <c r="BX754" s="264"/>
      <c r="BY754" s="264"/>
      <c r="BZ754" s="264"/>
      <c r="CA754" s="264"/>
      <c r="CB754" s="264"/>
      <c r="CC754" s="264"/>
      <c r="CD754" s="264"/>
      <c r="CE754" s="264"/>
    </row>
    <row r="755" spans="1:83" ht="12.65" customHeight="1">
      <c r="A755" s="205" t="str">
        <f>RIGHT($C$83,3)&amp;"*"&amp;RIGHT($C$82,4)&amp;"*"&amp;X$55&amp;"*"&amp;"A"</f>
        <v>211*2021*7130*A</v>
      </c>
      <c r="B755" s="263">
        <f>ROUND(X59,0)</f>
        <v>0</v>
      </c>
      <c r="C755" s="265">
        <f>ROUND(X60,2)</f>
        <v>0</v>
      </c>
      <c r="D755" s="263">
        <f>ROUND(X61,0)</f>
        <v>0</v>
      </c>
      <c r="E755" s="263">
        <f>ROUND(X62,0)</f>
        <v>0</v>
      </c>
      <c r="F755" s="263">
        <f>ROUND(X63,0)</f>
        <v>0</v>
      </c>
      <c r="G755" s="263">
        <f>ROUND(X64,0)</f>
        <v>0</v>
      </c>
      <c r="H755" s="263">
        <f>ROUND(X65,0)</f>
        <v>0</v>
      </c>
      <c r="I755" s="263">
        <f>ROUND(X66,0)</f>
        <v>0</v>
      </c>
      <c r="J755" s="263">
        <f>ROUND(X67,0)</f>
        <v>0</v>
      </c>
      <c r="K755" s="263">
        <f>ROUND(X68,0)</f>
        <v>0</v>
      </c>
      <c r="L755" s="263">
        <f>ROUND(X69,0)</f>
        <v>0</v>
      </c>
      <c r="M755" s="263">
        <f>ROUND(X70,0)</f>
        <v>0</v>
      </c>
      <c r="N755" s="263">
        <f>ROUND(X75,0)</f>
        <v>0</v>
      </c>
      <c r="O755" s="263">
        <f>ROUND(X73,0)</f>
        <v>0</v>
      </c>
      <c r="P755" s="263">
        <f>IF(X76&gt;0,ROUND(X76,0),0)</f>
        <v>0</v>
      </c>
      <c r="Q755" s="263">
        <f>IF(X77&gt;0,ROUND(X77,0),0)</f>
        <v>0</v>
      </c>
      <c r="R755" s="263">
        <f>IF(X78&gt;0,ROUND(X78,0),0)</f>
        <v>0</v>
      </c>
      <c r="S755" s="263">
        <f>IF(X79&gt;0,ROUND(X79,0),0)</f>
        <v>0</v>
      </c>
      <c r="T755" s="265">
        <f>IF(X80&gt;0,ROUND(X80,2),0)</f>
        <v>0</v>
      </c>
      <c r="U755" s="263"/>
      <c r="V755" s="264"/>
      <c r="W755" s="263"/>
      <c r="X755" s="263"/>
      <c r="Y755" s="263" t="e">
        <f t="shared" si="21"/>
        <v>#DIV/0!</v>
      </c>
      <c r="Z755" s="264"/>
      <c r="AA755" s="264"/>
      <c r="AB755" s="264"/>
      <c r="AC755" s="264"/>
      <c r="AD755" s="264"/>
      <c r="AE755" s="264"/>
      <c r="AF755" s="264"/>
      <c r="AG755" s="264"/>
      <c r="AH755" s="264"/>
      <c r="AI755" s="264"/>
      <c r="AJ755" s="264"/>
      <c r="AK755" s="264"/>
      <c r="AL755" s="264"/>
      <c r="AM755" s="264"/>
      <c r="AN755" s="264"/>
      <c r="AO755" s="264"/>
      <c r="AP755" s="264"/>
      <c r="AQ755" s="264"/>
      <c r="AR755" s="264"/>
      <c r="AS755" s="264"/>
      <c r="AT755" s="264"/>
      <c r="AU755" s="264"/>
      <c r="AV755" s="264"/>
      <c r="AW755" s="264"/>
      <c r="AX755" s="264"/>
      <c r="AY755" s="264"/>
      <c r="AZ755" s="264"/>
      <c r="BA755" s="264"/>
      <c r="BB755" s="264"/>
      <c r="BC755" s="264"/>
      <c r="BD755" s="264"/>
      <c r="BE755" s="264"/>
      <c r="BF755" s="264"/>
      <c r="BG755" s="264"/>
      <c r="BH755" s="264"/>
      <c r="BI755" s="264"/>
      <c r="BJ755" s="264"/>
      <c r="BK755" s="264"/>
      <c r="BL755" s="264"/>
      <c r="BM755" s="264"/>
      <c r="BN755" s="264"/>
      <c r="BO755" s="264"/>
      <c r="BP755" s="264"/>
      <c r="BQ755" s="264"/>
      <c r="BR755" s="264"/>
      <c r="BS755" s="264"/>
      <c r="BT755" s="264"/>
      <c r="BU755" s="264"/>
      <c r="BV755" s="264"/>
      <c r="BW755" s="264"/>
      <c r="BX755" s="264"/>
      <c r="BY755" s="264"/>
      <c r="BZ755" s="264"/>
      <c r="CA755" s="264"/>
      <c r="CB755" s="264"/>
      <c r="CC755" s="264"/>
      <c r="CD755" s="264"/>
      <c r="CE755" s="264"/>
    </row>
    <row r="756" spans="1:83" ht="12.65" customHeight="1">
      <c r="A756" s="205" t="str">
        <f>RIGHT($C$83,3)&amp;"*"&amp;RIGHT($C$82,4)&amp;"*"&amp;Y$55&amp;"*"&amp;"A"</f>
        <v>211*2021*7140*A</v>
      </c>
      <c r="B756" s="263">
        <f>ROUND(Y59,0)</f>
        <v>10761</v>
      </c>
      <c r="C756" s="265">
        <f>ROUND(Y60,2)</f>
        <v>5.27</v>
      </c>
      <c r="D756" s="263">
        <f>ROUND(Y61,0)</f>
        <v>604014</v>
      </c>
      <c r="E756" s="263">
        <f>ROUND(Y62,0)</f>
        <v>145532</v>
      </c>
      <c r="F756" s="263">
        <f>ROUND(Y63,0)</f>
        <v>0</v>
      </c>
      <c r="G756" s="263">
        <f>ROUND(Y64,0)</f>
        <v>29826</v>
      </c>
      <c r="H756" s="263">
        <f>ROUND(Y65,0)</f>
        <v>0</v>
      </c>
      <c r="I756" s="263">
        <f>ROUND(Y66,0)</f>
        <v>8851</v>
      </c>
      <c r="J756" s="263">
        <f>ROUND(Y67,0)</f>
        <v>213680</v>
      </c>
      <c r="K756" s="263">
        <f>ROUND(Y68,0)</f>
        <v>0</v>
      </c>
      <c r="L756" s="263">
        <f>ROUND(Y69,0)</f>
        <v>28253</v>
      </c>
      <c r="M756" s="263">
        <f>ROUND(Y70,0)</f>
        <v>0</v>
      </c>
      <c r="N756" s="263">
        <f>ROUND(Y75,0)</f>
        <v>12150422</v>
      </c>
      <c r="O756" s="263">
        <f>ROUND(Y73,0)</f>
        <v>82053</v>
      </c>
      <c r="P756" s="263">
        <f>IF(Y76&gt;0,ROUND(Y76,0),0)</f>
        <v>1695</v>
      </c>
      <c r="Q756" s="263">
        <f>IF(Y77&gt;0,ROUND(Y77,0),0)</f>
        <v>0</v>
      </c>
      <c r="R756" s="263">
        <f>IF(Y78&gt;0,ROUND(Y78,0),0)</f>
        <v>540</v>
      </c>
      <c r="S756" s="263">
        <f>IF(Y79&gt;0,ROUND(Y79,0),0)</f>
        <v>8061</v>
      </c>
      <c r="T756" s="265">
        <f>IF(Y80&gt;0,ROUND(Y80,2),0)</f>
        <v>0</v>
      </c>
      <c r="U756" s="263"/>
      <c r="V756" s="264"/>
      <c r="W756" s="263"/>
      <c r="X756" s="263"/>
      <c r="Y756" s="263" t="e">
        <f t="shared" si="21"/>
        <v>#DIV/0!</v>
      </c>
      <c r="Z756" s="264"/>
      <c r="AA756" s="264"/>
      <c r="AB756" s="264"/>
      <c r="AC756" s="264"/>
      <c r="AD756" s="264"/>
      <c r="AE756" s="264"/>
      <c r="AF756" s="264"/>
      <c r="AG756" s="264"/>
      <c r="AH756" s="264"/>
      <c r="AI756" s="264"/>
      <c r="AJ756" s="264"/>
      <c r="AK756" s="264"/>
      <c r="AL756" s="264"/>
      <c r="AM756" s="264"/>
      <c r="AN756" s="264"/>
      <c r="AO756" s="264"/>
      <c r="AP756" s="264"/>
      <c r="AQ756" s="264"/>
      <c r="AR756" s="264"/>
      <c r="AS756" s="264"/>
      <c r="AT756" s="264"/>
      <c r="AU756" s="264"/>
      <c r="AV756" s="264"/>
      <c r="AW756" s="264"/>
      <c r="AX756" s="264"/>
      <c r="AY756" s="264"/>
      <c r="AZ756" s="264"/>
      <c r="BA756" s="264"/>
      <c r="BB756" s="264"/>
      <c r="BC756" s="264"/>
      <c r="BD756" s="264"/>
      <c r="BE756" s="264"/>
      <c r="BF756" s="264"/>
      <c r="BG756" s="264"/>
      <c r="BH756" s="264"/>
      <c r="BI756" s="264"/>
      <c r="BJ756" s="264"/>
      <c r="BK756" s="264"/>
      <c r="BL756" s="264"/>
      <c r="BM756" s="264"/>
      <c r="BN756" s="264"/>
      <c r="BO756" s="264"/>
      <c r="BP756" s="264"/>
      <c r="BQ756" s="264"/>
      <c r="BR756" s="264"/>
      <c r="BS756" s="264"/>
      <c r="BT756" s="264"/>
      <c r="BU756" s="264"/>
      <c r="BV756" s="264"/>
      <c r="BW756" s="264"/>
      <c r="BX756" s="264"/>
      <c r="BY756" s="264"/>
      <c r="BZ756" s="264"/>
      <c r="CA756" s="264"/>
      <c r="CB756" s="264"/>
      <c r="CC756" s="264"/>
      <c r="CD756" s="264"/>
      <c r="CE756" s="264"/>
    </row>
    <row r="757" spans="1:83" ht="12.65" customHeight="1">
      <c r="A757" s="205" t="str">
        <f>RIGHT($C$83,3)&amp;"*"&amp;RIGHT($C$82,4)&amp;"*"&amp;Z$55&amp;"*"&amp;"A"</f>
        <v>211*2021*7150*A</v>
      </c>
      <c r="B757" s="263">
        <f>ROUND(Z59,0)</f>
        <v>0</v>
      </c>
      <c r="C757" s="265">
        <f>ROUND(Z60,2)</f>
        <v>0</v>
      </c>
      <c r="D757" s="263">
        <f>ROUND(Z61,0)</f>
        <v>0</v>
      </c>
      <c r="E757" s="263">
        <f>ROUND(Z62,0)</f>
        <v>0</v>
      </c>
      <c r="F757" s="263">
        <f>ROUND(Z63,0)</f>
        <v>0</v>
      </c>
      <c r="G757" s="263">
        <f>ROUND(Z64,0)</f>
        <v>0</v>
      </c>
      <c r="H757" s="263">
        <f>ROUND(Z65,0)</f>
        <v>0</v>
      </c>
      <c r="I757" s="263">
        <f>ROUND(Z66,0)</f>
        <v>0</v>
      </c>
      <c r="J757" s="263">
        <f>ROUND(Z67,0)</f>
        <v>0</v>
      </c>
      <c r="K757" s="263">
        <f>ROUND(Z68,0)</f>
        <v>0</v>
      </c>
      <c r="L757" s="263">
        <f>ROUND(Z69,0)</f>
        <v>0</v>
      </c>
      <c r="M757" s="263">
        <f>ROUND(Z70,0)</f>
        <v>0</v>
      </c>
      <c r="N757" s="263">
        <f>ROUND(Z75,0)</f>
        <v>0</v>
      </c>
      <c r="O757" s="263">
        <f>ROUND(Z73,0)</f>
        <v>0</v>
      </c>
      <c r="P757" s="263">
        <f>IF(Z76&gt;0,ROUND(Z76,0),0)</f>
        <v>0</v>
      </c>
      <c r="Q757" s="263">
        <f>IF(Z77&gt;0,ROUND(Z77,0),0)</f>
        <v>0</v>
      </c>
      <c r="R757" s="263">
        <f>IF(Z78&gt;0,ROUND(Z78,0),0)</f>
        <v>0</v>
      </c>
      <c r="S757" s="263">
        <f>IF(Z79&gt;0,ROUND(Z79,0),0)</f>
        <v>0</v>
      </c>
      <c r="T757" s="265">
        <f>IF(Z80&gt;0,ROUND(Z80,2),0)</f>
        <v>0</v>
      </c>
      <c r="U757" s="263"/>
      <c r="V757" s="264"/>
      <c r="W757" s="263"/>
      <c r="X757" s="263"/>
      <c r="Y757" s="263" t="e">
        <f t="shared" si="21"/>
        <v>#DIV/0!</v>
      </c>
      <c r="Z757" s="264"/>
      <c r="AA757" s="264"/>
      <c r="AB757" s="264"/>
      <c r="AC757" s="264"/>
      <c r="AD757" s="264"/>
      <c r="AE757" s="264"/>
      <c r="AF757" s="264"/>
      <c r="AG757" s="264"/>
      <c r="AH757" s="264"/>
      <c r="AI757" s="264"/>
      <c r="AJ757" s="264"/>
      <c r="AK757" s="264"/>
      <c r="AL757" s="264"/>
      <c r="AM757" s="264"/>
      <c r="AN757" s="264"/>
      <c r="AO757" s="264"/>
      <c r="AP757" s="264"/>
      <c r="AQ757" s="264"/>
      <c r="AR757" s="264"/>
      <c r="AS757" s="264"/>
      <c r="AT757" s="264"/>
      <c r="AU757" s="264"/>
      <c r="AV757" s="264"/>
      <c r="AW757" s="264"/>
      <c r="AX757" s="264"/>
      <c r="AY757" s="264"/>
      <c r="AZ757" s="264"/>
      <c r="BA757" s="264"/>
      <c r="BB757" s="264"/>
      <c r="BC757" s="264"/>
      <c r="BD757" s="264"/>
      <c r="BE757" s="264"/>
      <c r="BF757" s="264"/>
      <c r="BG757" s="264"/>
      <c r="BH757" s="264"/>
      <c r="BI757" s="264"/>
      <c r="BJ757" s="264"/>
      <c r="BK757" s="264"/>
      <c r="BL757" s="264"/>
      <c r="BM757" s="264"/>
      <c r="BN757" s="264"/>
      <c r="BO757" s="264"/>
      <c r="BP757" s="264"/>
      <c r="BQ757" s="264"/>
      <c r="BR757" s="264"/>
      <c r="BS757" s="264"/>
      <c r="BT757" s="264"/>
      <c r="BU757" s="264"/>
      <c r="BV757" s="264"/>
      <c r="BW757" s="264"/>
      <c r="BX757" s="264"/>
      <c r="BY757" s="264"/>
      <c r="BZ757" s="264"/>
      <c r="CA757" s="264"/>
      <c r="CB757" s="264"/>
      <c r="CC757" s="264"/>
      <c r="CD757" s="264"/>
      <c r="CE757" s="264"/>
    </row>
    <row r="758" spans="1:83" ht="12.65" customHeight="1">
      <c r="A758" s="205" t="str">
        <f>RIGHT($C$83,3)&amp;"*"&amp;RIGHT($C$82,4)&amp;"*"&amp;AA$55&amp;"*"&amp;"A"</f>
        <v>211*2021*7160*A</v>
      </c>
      <c r="B758" s="263">
        <f>ROUND(AA59,0)</f>
        <v>0</v>
      </c>
      <c r="C758" s="265">
        <f>ROUND(AA60,2)</f>
        <v>0</v>
      </c>
      <c r="D758" s="263">
        <f>ROUND(AA61,0)</f>
        <v>0</v>
      </c>
      <c r="E758" s="263">
        <f>ROUND(AA62,0)</f>
        <v>0</v>
      </c>
      <c r="F758" s="263">
        <f>ROUND(AA63,0)</f>
        <v>0</v>
      </c>
      <c r="G758" s="263">
        <f>ROUND(AA64,0)</f>
        <v>0</v>
      </c>
      <c r="H758" s="263">
        <f>ROUND(AA65,0)</f>
        <v>0</v>
      </c>
      <c r="I758" s="263">
        <f>ROUND(AA66,0)</f>
        <v>0</v>
      </c>
      <c r="J758" s="263">
        <f>ROUND(AA67,0)</f>
        <v>0</v>
      </c>
      <c r="K758" s="263">
        <f>ROUND(AA68,0)</f>
        <v>0</v>
      </c>
      <c r="L758" s="263">
        <f>ROUND(AA69,0)</f>
        <v>0</v>
      </c>
      <c r="M758" s="263">
        <f>ROUND(AA70,0)</f>
        <v>0</v>
      </c>
      <c r="N758" s="263">
        <f>ROUND(AA75,0)</f>
        <v>0</v>
      </c>
      <c r="O758" s="263">
        <f>ROUND(AA73,0)</f>
        <v>0</v>
      </c>
      <c r="P758" s="263">
        <f>IF(AA76&gt;0,ROUND(AA76,0),0)</f>
        <v>0</v>
      </c>
      <c r="Q758" s="263">
        <f>IF(AA77&gt;0,ROUND(AA77,0),0)</f>
        <v>0</v>
      </c>
      <c r="R758" s="263">
        <f>IF(AA78&gt;0,ROUND(AA78,0),0)</f>
        <v>0</v>
      </c>
      <c r="S758" s="263">
        <f>IF(AA79&gt;0,ROUND(AA79,0),0)</f>
        <v>0</v>
      </c>
      <c r="T758" s="265">
        <f>IF(AA80&gt;0,ROUND(AA80,2),0)</f>
        <v>0</v>
      </c>
      <c r="U758" s="263"/>
      <c r="V758" s="264"/>
      <c r="W758" s="263"/>
      <c r="X758" s="263"/>
      <c r="Y758" s="263" t="e">
        <f t="shared" si="21"/>
        <v>#DIV/0!</v>
      </c>
      <c r="Z758" s="264"/>
      <c r="AA758" s="264"/>
      <c r="AB758" s="264"/>
      <c r="AC758" s="264"/>
      <c r="AD758" s="264"/>
      <c r="AE758" s="264"/>
      <c r="AF758" s="264"/>
      <c r="AG758" s="264"/>
      <c r="AH758" s="264"/>
      <c r="AI758" s="264"/>
      <c r="AJ758" s="264"/>
      <c r="AK758" s="264"/>
      <c r="AL758" s="264"/>
      <c r="AM758" s="264"/>
      <c r="AN758" s="264"/>
      <c r="AO758" s="264"/>
      <c r="AP758" s="264"/>
      <c r="AQ758" s="264"/>
      <c r="AR758" s="264"/>
      <c r="AS758" s="264"/>
      <c r="AT758" s="264"/>
      <c r="AU758" s="264"/>
      <c r="AV758" s="264"/>
      <c r="AW758" s="264"/>
      <c r="AX758" s="264"/>
      <c r="AY758" s="264"/>
      <c r="AZ758" s="264"/>
      <c r="BA758" s="264"/>
      <c r="BB758" s="264"/>
      <c r="BC758" s="264"/>
      <c r="BD758" s="264"/>
      <c r="BE758" s="264"/>
      <c r="BF758" s="264"/>
      <c r="BG758" s="264"/>
      <c r="BH758" s="264"/>
      <c r="BI758" s="264"/>
      <c r="BJ758" s="264"/>
      <c r="BK758" s="264"/>
      <c r="BL758" s="264"/>
      <c r="BM758" s="264"/>
      <c r="BN758" s="264"/>
      <c r="BO758" s="264"/>
      <c r="BP758" s="264"/>
      <c r="BQ758" s="264"/>
      <c r="BR758" s="264"/>
      <c r="BS758" s="264"/>
      <c r="BT758" s="264"/>
      <c r="BU758" s="264"/>
      <c r="BV758" s="264"/>
      <c r="BW758" s="264"/>
      <c r="BX758" s="264"/>
      <c r="BY758" s="264"/>
      <c r="BZ758" s="264"/>
      <c r="CA758" s="264"/>
      <c r="CB758" s="264"/>
      <c r="CC758" s="264"/>
      <c r="CD758" s="264"/>
      <c r="CE758" s="264"/>
    </row>
    <row r="759" spans="1:83" ht="12.65" customHeight="1">
      <c r="A759" s="205" t="str">
        <f>RIGHT($C$83,3)&amp;"*"&amp;RIGHT($C$82,4)&amp;"*"&amp;AB$55&amp;"*"&amp;"A"</f>
        <v>211*2021*7170*A</v>
      </c>
      <c r="B759" s="263"/>
      <c r="C759" s="265">
        <f>ROUND(AB60,2)</f>
        <v>2.66</v>
      </c>
      <c r="D759" s="263">
        <f>ROUND(AB61,0)</f>
        <v>341439</v>
      </c>
      <c r="E759" s="263">
        <f>ROUND(AB62,0)</f>
        <v>66774</v>
      </c>
      <c r="F759" s="263">
        <f>ROUND(AB63,0)</f>
        <v>0</v>
      </c>
      <c r="G759" s="263">
        <f>ROUND(AB64,0)</f>
        <v>2635393</v>
      </c>
      <c r="H759" s="263">
        <f>ROUND(AB65,0)</f>
        <v>0</v>
      </c>
      <c r="I759" s="263">
        <f>ROUND(AB66,0)</f>
        <v>48679</v>
      </c>
      <c r="J759" s="263">
        <f>ROUND(AB67,0)</f>
        <v>18882</v>
      </c>
      <c r="K759" s="263">
        <f>ROUND(AB68,0)</f>
        <v>78244</v>
      </c>
      <c r="L759" s="263">
        <f>ROUND(AB69,0)</f>
        <v>79054</v>
      </c>
      <c r="M759" s="263">
        <f>ROUND(AB70,0)</f>
        <v>0</v>
      </c>
      <c r="N759" s="263">
        <f>ROUND(AB75,0)</f>
        <v>6463145</v>
      </c>
      <c r="O759" s="263">
        <f>ROUND(AB73,0)</f>
        <v>65480</v>
      </c>
      <c r="P759" s="263">
        <f>IF(AB76&gt;0,ROUND(AB76,0),0)</f>
        <v>497</v>
      </c>
      <c r="Q759" s="263">
        <f>IF(AB77&gt;0,ROUND(AB77,0),0)</f>
        <v>0</v>
      </c>
      <c r="R759" s="263">
        <f>IF(AB78&gt;0,ROUND(AB78,0),0)</f>
        <v>132</v>
      </c>
      <c r="S759" s="263">
        <f>IF(AB79&gt;0,ROUND(AB79,0),0)</f>
        <v>0</v>
      </c>
      <c r="T759" s="265">
        <f>IF(AB80&gt;0,ROUND(AB80,2),0)</f>
        <v>0</v>
      </c>
      <c r="U759" s="263"/>
      <c r="V759" s="264"/>
      <c r="W759" s="263"/>
      <c r="X759" s="263"/>
      <c r="Y759" s="263" t="e">
        <f t="shared" si="21"/>
        <v>#DIV/0!</v>
      </c>
      <c r="Z759" s="264"/>
      <c r="AA759" s="264"/>
      <c r="AB759" s="264"/>
      <c r="AC759" s="264"/>
      <c r="AD759" s="264"/>
      <c r="AE759" s="264"/>
      <c r="AF759" s="264"/>
      <c r="AG759" s="264"/>
      <c r="AH759" s="264"/>
      <c r="AI759" s="264"/>
      <c r="AJ759" s="264"/>
      <c r="AK759" s="264"/>
      <c r="AL759" s="264"/>
      <c r="AM759" s="264"/>
      <c r="AN759" s="264"/>
      <c r="AO759" s="264"/>
      <c r="AP759" s="264"/>
      <c r="AQ759" s="264"/>
      <c r="AR759" s="264"/>
      <c r="AS759" s="264"/>
      <c r="AT759" s="264"/>
      <c r="AU759" s="264"/>
      <c r="AV759" s="264"/>
      <c r="AW759" s="264"/>
      <c r="AX759" s="264"/>
      <c r="AY759" s="264"/>
      <c r="AZ759" s="264"/>
      <c r="BA759" s="264"/>
      <c r="BB759" s="264"/>
      <c r="BC759" s="264"/>
      <c r="BD759" s="264"/>
      <c r="BE759" s="264"/>
      <c r="BF759" s="264"/>
      <c r="BG759" s="264"/>
      <c r="BH759" s="264"/>
      <c r="BI759" s="264"/>
      <c r="BJ759" s="264"/>
      <c r="BK759" s="264"/>
      <c r="BL759" s="264"/>
      <c r="BM759" s="264"/>
      <c r="BN759" s="264"/>
      <c r="BO759" s="264"/>
      <c r="BP759" s="264"/>
      <c r="BQ759" s="264"/>
      <c r="BR759" s="264"/>
      <c r="BS759" s="264"/>
      <c r="BT759" s="264"/>
      <c r="BU759" s="264"/>
      <c r="BV759" s="264"/>
      <c r="BW759" s="264"/>
      <c r="BX759" s="264"/>
      <c r="BY759" s="264"/>
      <c r="BZ759" s="264"/>
      <c r="CA759" s="264"/>
      <c r="CB759" s="264"/>
      <c r="CC759" s="264"/>
      <c r="CD759" s="264"/>
      <c r="CE759" s="264"/>
    </row>
    <row r="760" spans="1:83" ht="12.65" customHeight="1">
      <c r="A760" s="205" t="str">
        <f>RIGHT($C$83,3)&amp;"*"&amp;RIGHT($C$82,4)&amp;"*"&amp;AC$55&amp;"*"&amp;"A"</f>
        <v>211*2021*7180*A</v>
      </c>
      <c r="B760" s="263">
        <f>ROUND(AC59,0)</f>
        <v>0</v>
      </c>
      <c r="C760" s="265">
        <f>ROUND(AC60,2)</f>
        <v>0</v>
      </c>
      <c r="D760" s="263">
        <f>ROUND(AC61,0)</f>
        <v>0</v>
      </c>
      <c r="E760" s="263">
        <f>ROUND(AC62,0)</f>
        <v>0</v>
      </c>
      <c r="F760" s="263">
        <f>ROUND(AC63,0)</f>
        <v>0</v>
      </c>
      <c r="G760" s="263">
        <f>ROUND(AC64,0)</f>
        <v>0</v>
      </c>
      <c r="H760" s="263">
        <f>ROUND(AC65,0)</f>
        <v>0</v>
      </c>
      <c r="I760" s="263">
        <f>ROUND(AC66,0)</f>
        <v>0</v>
      </c>
      <c r="J760" s="263">
        <f>ROUND(AC67,0)</f>
        <v>0</v>
      </c>
      <c r="K760" s="263">
        <f>ROUND(AC68,0)</f>
        <v>0</v>
      </c>
      <c r="L760" s="263">
        <f>ROUND(AC69,0)</f>
        <v>0</v>
      </c>
      <c r="M760" s="263">
        <f>ROUND(AC70,0)</f>
        <v>0</v>
      </c>
      <c r="N760" s="263">
        <f>ROUND(AC75,0)</f>
        <v>0</v>
      </c>
      <c r="O760" s="263">
        <f>ROUND(AC73,0)</f>
        <v>0</v>
      </c>
      <c r="P760" s="263">
        <f>IF(AC76&gt;0,ROUND(AC76,0),0)</f>
        <v>0</v>
      </c>
      <c r="Q760" s="263">
        <f>IF(AC77&gt;0,ROUND(AC77,0),0)</f>
        <v>0</v>
      </c>
      <c r="R760" s="263">
        <f>IF(AC78&gt;0,ROUND(AC78,0),0)</f>
        <v>0</v>
      </c>
      <c r="S760" s="263">
        <f>IF(AC79&gt;0,ROUND(AC79,0),0)</f>
        <v>0</v>
      </c>
      <c r="T760" s="265">
        <f>IF(AC80&gt;0,ROUND(AC80,2),0)</f>
        <v>0</v>
      </c>
      <c r="U760" s="263"/>
      <c r="V760" s="264"/>
      <c r="W760" s="263"/>
      <c r="X760" s="263"/>
      <c r="Y760" s="263" t="e">
        <f t="shared" si="21"/>
        <v>#DIV/0!</v>
      </c>
      <c r="Z760" s="264"/>
      <c r="AA760" s="264"/>
      <c r="AB760" s="264"/>
      <c r="AC760" s="264"/>
      <c r="AD760" s="264"/>
      <c r="AE760" s="264"/>
      <c r="AF760" s="264"/>
      <c r="AG760" s="264"/>
      <c r="AH760" s="264"/>
      <c r="AI760" s="264"/>
      <c r="AJ760" s="264"/>
      <c r="AK760" s="264"/>
      <c r="AL760" s="264"/>
      <c r="AM760" s="264"/>
      <c r="AN760" s="264"/>
      <c r="AO760" s="264"/>
      <c r="AP760" s="264"/>
      <c r="AQ760" s="264"/>
      <c r="AR760" s="264"/>
      <c r="AS760" s="264"/>
      <c r="AT760" s="264"/>
      <c r="AU760" s="264"/>
      <c r="AV760" s="264"/>
      <c r="AW760" s="264"/>
      <c r="AX760" s="264"/>
      <c r="AY760" s="264"/>
      <c r="AZ760" s="264"/>
      <c r="BA760" s="264"/>
      <c r="BB760" s="264"/>
      <c r="BC760" s="264"/>
      <c r="BD760" s="264"/>
      <c r="BE760" s="264"/>
      <c r="BF760" s="264"/>
      <c r="BG760" s="264"/>
      <c r="BH760" s="264"/>
      <c r="BI760" s="264"/>
      <c r="BJ760" s="264"/>
      <c r="BK760" s="264"/>
      <c r="BL760" s="264"/>
      <c r="BM760" s="264"/>
      <c r="BN760" s="264"/>
      <c r="BO760" s="264"/>
      <c r="BP760" s="264"/>
      <c r="BQ760" s="264"/>
      <c r="BR760" s="264"/>
      <c r="BS760" s="264"/>
      <c r="BT760" s="264"/>
      <c r="BU760" s="264"/>
      <c r="BV760" s="264"/>
      <c r="BW760" s="264"/>
      <c r="BX760" s="264"/>
      <c r="BY760" s="264"/>
      <c r="BZ760" s="264"/>
      <c r="CA760" s="264"/>
      <c r="CB760" s="264"/>
      <c r="CC760" s="264"/>
      <c r="CD760" s="264"/>
      <c r="CE760" s="264"/>
    </row>
    <row r="761" spans="1:83" ht="12.65" customHeight="1">
      <c r="A761" s="205" t="str">
        <f>RIGHT($C$83,3)&amp;"*"&amp;RIGHT($C$82,4)&amp;"*"&amp;AD$55&amp;"*"&amp;"A"</f>
        <v>211*2021*7190*A</v>
      </c>
      <c r="B761" s="263">
        <f>ROUND(AD59,0)</f>
        <v>0</v>
      </c>
      <c r="C761" s="265">
        <f>ROUND(AD60,2)</f>
        <v>0</v>
      </c>
      <c r="D761" s="263">
        <f>ROUND(AD61,0)</f>
        <v>0</v>
      </c>
      <c r="E761" s="263">
        <f>ROUND(AD62,0)</f>
        <v>0</v>
      </c>
      <c r="F761" s="263">
        <f>ROUND(AD63,0)</f>
        <v>0</v>
      </c>
      <c r="G761" s="263">
        <f>ROUND(AD64,0)</f>
        <v>0</v>
      </c>
      <c r="H761" s="263">
        <f>ROUND(AD65,0)</f>
        <v>0</v>
      </c>
      <c r="I761" s="263">
        <f>ROUND(AD66,0)</f>
        <v>0</v>
      </c>
      <c r="J761" s="263">
        <f>ROUND(AD67,0)</f>
        <v>0</v>
      </c>
      <c r="K761" s="263">
        <f>ROUND(AD68,0)</f>
        <v>0</v>
      </c>
      <c r="L761" s="263">
        <f>ROUND(AD69,0)</f>
        <v>0</v>
      </c>
      <c r="M761" s="263">
        <f>ROUND(AD70,0)</f>
        <v>0</v>
      </c>
      <c r="N761" s="263">
        <f>ROUND(AD75,0)</f>
        <v>0</v>
      </c>
      <c r="O761" s="263">
        <f>ROUND(AD73,0)</f>
        <v>0</v>
      </c>
      <c r="P761" s="263">
        <f>IF(AD76&gt;0,ROUND(AD76,0),0)</f>
        <v>0</v>
      </c>
      <c r="Q761" s="263">
        <f>IF(AD77&gt;0,ROUND(AD77,0),0)</f>
        <v>0</v>
      </c>
      <c r="R761" s="263">
        <f>IF(AD78&gt;0,ROUND(AD78,0),0)</f>
        <v>0</v>
      </c>
      <c r="S761" s="263">
        <f>IF(AD79&gt;0,ROUND(AD79,0),0)</f>
        <v>0</v>
      </c>
      <c r="T761" s="265">
        <f>IF(AD80&gt;0,ROUND(AD80,2),0)</f>
        <v>0</v>
      </c>
      <c r="U761" s="263"/>
      <c r="V761" s="264"/>
      <c r="W761" s="263"/>
      <c r="X761" s="263"/>
      <c r="Y761" s="263" t="e">
        <f t="shared" si="21"/>
        <v>#DIV/0!</v>
      </c>
      <c r="Z761" s="264"/>
      <c r="AA761" s="264"/>
      <c r="AB761" s="264"/>
      <c r="AC761" s="264"/>
      <c r="AD761" s="264"/>
      <c r="AE761" s="264"/>
      <c r="AF761" s="264"/>
      <c r="AG761" s="264"/>
      <c r="AH761" s="264"/>
      <c r="AI761" s="264"/>
      <c r="AJ761" s="264"/>
      <c r="AK761" s="264"/>
      <c r="AL761" s="264"/>
      <c r="AM761" s="264"/>
      <c r="AN761" s="264"/>
      <c r="AO761" s="264"/>
      <c r="AP761" s="264"/>
      <c r="AQ761" s="264"/>
      <c r="AR761" s="264"/>
      <c r="AS761" s="264"/>
      <c r="AT761" s="264"/>
      <c r="AU761" s="264"/>
      <c r="AV761" s="264"/>
      <c r="AW761" s="264"/>
      <c r="AX761" s="264"/>
      <c r="AY761" s="264"/>
      <c r="AZ761" s="264"/>
      <c r="BA761" s="264"/>
      <c r="BB761" s="264"/>
      <c r="BC761" s="264"/>
      <c r="BD761" s="264"/>
      <c r="BE761" s="264"/>
      <c r="BF761" s="264"/>
      <c r="BG761" s="264"/>
      <c r="BH761" s="264"/>
      <c r="BI761" s="264"/>
      <c r="BJ761" s="264"/>
      <c r="BK761" s="264"/>
      <c r="BL761" s="264"/>
      <c r="BM761" s="264"/>
      <c r="BN761" s="264"/>
      <c r="BO761" s="264"/>
      <c r="BP761" s="264"/>
      <c r="BQ761" s="264"/>
      <c r="BR761" s="264"/>
      <c r="BS761" s="264"/>
      <c r="BT761" s="264"/>
      <c r="BU761" s="264"/>
      <c r="BV761" s="264"/>
      <c r="BW761" s="264"/>
      <c r="BX761" s="264"/>
      <c r="BY761" s="264"/>
      <c r="BZ761" s="264"/>
      <c r="CA761" s="264"/>
      <c r="CB761" s="264"/>
      <c r="CC761" s="264"/>
      <c r="CD761" s="264"/>
      <c r="CE761" s="264"/>
    </row>
    <row r="762" spans="1:83" ht="12.65" customHeight="1">
      <c r="A762" s="205" t="str">
        <f>RIGHT($C$83,3)&amp;"*"&amp;RIGHT($C$82,4)&amp;"*"&amp;AE$55&amp;"*"&amp;"A"</f>
        <v>211*2021*7200*A</v>
      </c>
      <c r="B762" s="263">
        <f>ROUND(AE59,0)</f>
        <v>4499</v>
      </c>
      <c r="C762" s="265">
        <f>ROUND(AE60,2)</f>
        <v>1.26</v>
      </c>
      <c r="D762" s="263">
        <f>ROUND(AE61,0)</f>
        <v>110543</v>
      </c>
      <c r="E762" s="263">
        <f>ROUND(AE62,0)</f>
        <v>34199</v>
      </c>
      <c r="F762" s="263">
        <f>ROUND(AE63,0)</f>
        <v>0</v>
      </c>
      <c r="G762" s="263">
        <f>ROUND(AE64,0)</f>
        <v>8315</v>
      </c>
      <c r="H762" s="263">
        <f>ROUND(AE65,0)</f>
        <v>0</v>
      </c>
      <c r="I762" s="263">
        <f>ROUND(AE66,0)</f>
        <v>0</v>
      </c>
      <c r="J762" s="263">
        <f>ROUND(AE67,0)</f>
        <v>850</v>
      </c>
      <c r="K762" s="263">
        <f>ROUND(AE68,0)</f>
        <v>0</v>
      </c>
      <c r="L762" s="263">
        <f>ROUND(AE69,0)</f>
        <v>0</v>
      </c>
      <c r="M762" s="263">
        <f>ROUND(AE70,0)</f>
        <v>0</v>
      </c>
      <c r="N762" s="263">
        <f>ROUND(AE75,0)</f>
        <v>537622</v>
      </c>
      <c r="O762" s="263">
        <f>ROUND(AE73,0)</f>
        <v>11184</v>
      </c>
      <c r="P762" s="263">
        <f>IF(AE76&gt;0,ROUND(AE76,0),0)</f>
        <v>0</v>
      </c>
      <c r="Q762" s="263">
        <f>IF(AE77&gt;0,ROUND(AE77,0),0)</f>
        <v>0</v>
      </c>
      <c r="R762" s="263">
        <f>IF(AE78&gt;0,ROUND(AE78,0),0)</f>
        <v>0</v>
      </c>
      <c r="S762" s="263">
        <f>IF(AE79&gt;0,ROUND(AE79,0),0)</f>
        <v>1219</v>
      </c>
      <c r="T762" s="265">
        <f>IF(AE80&gt;0,ROUND(AE80,2),0)</f>
        <v>0</v>
      </c>
      <c r="U762" s="263"/>
      <c r="V762" s="264"/>
      <c r="W762" s="263"/>
      <c r="X762" s="263"/>
      <c r="Y762" s="263" t="e">
        <f t="shared" si="21"/>
        <v>#DIV/0!</v>
      </c>
      <c r="Z762" s="264"/>
      <c r="AA762" s="264"/>
      <c r="AB762" s="264"/>
      <c r="AC762" s="264"/>
      <c r="AD762" s="264"/>
      <c r="AE762" s="264"/>
      <c r="AF762" s="264"/>
      <c r="AG762" s="264"/>
      <c r="AH762" s="264"/>
      <c r="AI762" s="264"/>
      <c r="AJ762" s="264"/>
      <c r="AK762" s="264"/>
      <c r="AL762" s="264"/>
      <c r="AM762" s="264"/>
      <c r="AN762" s="264"/>
      <c r="AO762" s="264"/>
      <c r="AP762" s="264"/>
      <c r="AQ762" s="264"/>
      <c r="AR762" s="264"/>
      <c r="AS762" s="264"/>
      <c r="AT762" s="264"/>
      <c r="AU762" s="264"/>
      <c r="AV762" s="264"/>
      <c r="AW762" s="264"/>
      <c r="AX762" s="264"/>
      <c r="AY762" s="264"/>
      <c r="AZ762" s="264"/>
      <c r="BA762" s="264"/>
      <c r="BB762" s="264"/>
      <c r="BC762" s="264"/>
      <c r="BD762" s="264"/>
      <c r="BE762" s="264"/>
      <c r="BF762" s="264"/>
      <c r="BG762" s="264"/>
      <c r="BH762" s="264"/>
      <c r="BI762" s="264"/>
      <c r="BJ762" s="264"/>
      <c r="BK762" s="264"/>
      <c r="BL762" s="264"/>
      <c r="BM762" s="264"/>
      <c r="BN762" s="264"/>
      <c r="BO762" s="264"/>
      <c r="BP762" s="264"/>
      <c r="BQ762" s="264"/>
      <c r="BR762" s="264"/>
      <c r="BS762" s="264"/>
      <c r="BT762" s="264"/>
      <c r="BU762" s="264"/>
      <c r="BV762" s="264"/>
      <c r="BW762" s="264"/>
      <c r="BX762" s="264"/>
      <c r="BY762" s="264"/>
      <c r="BZ762" s="264"/>
      <c r="CA762" s="264"/>
      <c r="CB762" s="264"/>
      <c r="CC762" s="264"/>
      <c r="CD762" s="264"/>
      <c r="CE762" s="264"/>
    </row>
    <row r="763" spans="1:83" ht="12.65" customHeight="1">
      <c r="A763" s="205" t="str">
        <f>RIGHT($C$83,3)&amp;"*"&amp;RIGHT($C$82,4)&amp;"*"&amp;AF$55&amp;"*"&amp;"A"</f>
        <v>211*2021*7220*A</v>
      </c>
      <c r="B763" s="263">
        <f>ROUND(AF59,0)</f>
        <v>0</v>
      </c>
      <c r="C763" s="265">
        <f>ROUND(AF60,2)</f>
        <v>0</v>
      </c>
      <c r="D763" s="263">
        <f>ROUND(AF61,0)</f>
        <v>0</v>
      </c>
      <c r="E763" s="263">
        <f>ROUND(AF62,0)</f>
        <v>0</v>
      </c>
      <c r="F763" s="263">
        <f>ROUND(AF63,0)</f>
        <v>0</v>
      </c>
      <c r="G763" s="263">
        <f>ROUND(AF64,0)</f>
        <v>0</v>
      </c>
      <c r="H763" s="263">
        <f>ROUND(AF65,0)</f>
        <v>0</v>
      </c>
      <c r="I763" s="263">
        <f>ROUND(AF66,0)</f>
        <v>0</v>
      </c>
      <c r="J763" s="263">
        <f>ROUND(AF67,0)</f>
        <v>0</v>
      </c>
      <c r="K763" s="263">
        <f>ROUND(AF68,0)</f>
        <v>0</v>
      </c>
      <c r="L763" s="263">
        <f>ROUND(AF69,0)</f>
        <v>0</v>
      </c>
      <c r="M763" s="263">
        <f>ROUND(AF70,0)</f>
        <v>0</v>
      </c>
      <c r="N763" s="263">
        <f>ROUND(AF75,0)</f>
        <v>0</v>
      </c>
      <c r="O763" s="263">
        <f>ROUND(AF73,0)</f>
        <v>0</v>
      </c>
      <c r="P763" s="263">
        <f>IF(AF76&gt;0,ROUND(AF76,0),0)</f>
        <v>0</v>
      </c>
      <c r="Q763" s="263">
        <f>IF(AF77&gt;0,ROUND(AF77,0),0)</f>
        <v>0</v>
      </c>
      <c r="R763" s="263">
        <f>IF(AF78&gt;0,ROUND(AF78,0),0)</f>
        <v>0</v>
      </c>
      <c r="S763" s="263">
        <f>IF(AF79&gt;0,ROUND(AF79,0),0)</f>
        <v>0</v>
      </c>
      <c r="T763" s="265">
        <f>IF(AF80&gt;0,ROUND(AF80,2),0)</f>
        <v>0</v>
      </c>
      <c r="U763" s="263"/>
      <c r="V763" s="264"/>
      <c r="W763" s="263"/>
      <c r="X763" s="263"/>
      <c r="Y763" s="263" t="e">
        <f t="shared" si="21"/>
        <v>#DIV/0!</v>
      </c>
      <c r="Z763" s="264"/>
      <c r="AA763" s="264"/>
      <c r="AB763" s="264"/>
      <c r="AC763" s="264"/>
      <c r="AD763" s="264"/>
      <c r="AE763" s="264"/>
      <c r="AF763" s="264"/>
      <c r="AG763" s="264"/>
      <c r="AH763" s="264"/>
      <c r="AI763" s="264"/>
      <c r="AJ763" s="264"/>
      <c r="AK763" s="264"/>
      <c r="AL763" s="264"/>
      <c r="AM763" s="264"/>
      <c r="AN763" s="264"/>
      <c r="AO763" s="264"/>
      <c r="AP763" s="264"/>
      <c r="AQ763" s="264"/>
      <c r="AR763" s="264"/>
      <c r="AS763" s="264"/>
      <c r="AT763" s="264"/>
      <c r="AU763" s="264"/>
      <c r="AV763" s="264"/>
      <c r="AW763" s="264"/>
      <c r="AX763" s="264"/>
      <c r="AY763" s="264"/>
      <c r="AZ763" s="264"/>
      <c r="BA763" s="264"/>
      <c r="BB763" s="264"/>
      <c r="BC763" s="264"/>
      <c r="BD763" s="264"/>
      <c r="BE763" s="264"/>
      <c r="BF763" s="264"/>
      <c r="BG763" s="264"/>
      <c r="BH763" s="264"/>
      <c r="BI763" s="264"/>
      <c r="BJ763" s="264"/>
      <c r="BK763" s="264"/>
      <c r="BL763" s="264"/>
      <c r="BM763" s="264"/>
      <c r="BN763" s="264"/>
      <c r="BO763" s="264"/>
      <c r="BP763" s="264"/>
      <c r="BQ763" s="264"/>
      <c r="BR763" s="264"/>
      <c r="BS763" s="264"/>
      <c r="BT763" s="264"/>
      <c r="BU763" s="264"/>
      <c r="BV763" s="264"/>
      <c r="BW763" s="264"/>
      <c r="BX763" s="264"/>
      <c r="BY763" s="264"/>
      <c r="BZ763" s="264"/>
      <c r="CA763" s="264"/>
      <c r="CB763" s="264"/>
      <c r="CC763" s="264"/>
      <c r="CD763" s="264"/>
      <c r="CE763" s="264"/>
    </row>
    <row r="764" spans="1:83" ht="12.65" customHeight="1">
      <c r="A764" s="205" t="str">
        <f>RIGHT($C$83,3)&amp;"*"&amp;RIGHT($C$82,4)&amp;"*"&amp;AG$55&amp;"*"&amp;"A"</f>
        <v>211*2021*7230*A</v>
      </c>
      <c r="B764" s="263">
        <f>ROUND(AG59,0)</f>
        <v>3886</v>
      </c>
      <c r="C764" s="265">
        <f>ROUND(AG60,2)</f>
        <v>21.95</v>
      </c>
      <c r="D764" s="263">
        <f>ROUND(AG61,0)</f>
        <v>4034278</v>
      </c>
      <c r="E764" s="263">
        <f>ROUND(AG62,0)</f>
        <v>792905</v>
      </c>
      <c r="F764" s="263">
        <f>ROUND(AG63,0)</f>
        <v>50093</v>
      </c>
      <c r="G764" s="263">
        <f>ROUND(AG64,0)</f>
        <v>111034</v>
      </c>
      <c r="H764" s="263">
        <f>ROUND(AG65,0)</f>
        <v>0</v>
      </c>
      <c r="I764" s="263">
        <f>ROUND(AG66,0)</f>
        <v>386</v>
      </c>
      <c r="J764" s="263">
        <f>ROUND(AG67,0)</f>
        <v>127298</v>
      </c>
      <c r="K764" s="263">
        <f>ROUND(AG68,0)</f>
        <v>0</v>
      </c>
      <c r="L764" s="263">
        <f>ROUND(AG69,0)</f>
        <v>94322</v>
      </c>
      <c r="M764" s="263">
        <f>ROUND(AG70,0)</f>
        <v>0</v>
      </c>
      <c r="N764" s="263">
        <f>ROUND(AG75,0)</f>
        <v>6580600</v>
      </c>
      <c r="O764" s="263">
        <f>ROUND(AG73,0)</f>
        <v>41433</v>
      </c>
      <c r="P764" s="263">
        <f>IF(AG76&gt;0,ROUND(AG76,0),0)</f>
        <v>4061</v>
      </c>
      <c r="Q764" s="263">
        <f>IF(AG77&gt;0,ROUND(AG77,0),0)</f>
        <v>0</v>
      </c>
      <c r="R764" s="263">
        <f>IF(AG78&gt;0,ROUND(AG78,0),0)</f>
        <v>1607</v>
      </c>
      <c r="S764" s="263">
        <f>IF(AG79&gt;0,ROUND(AG79,0),0)</f>
        <v>17898</v>
      </c>
      <c r="T764" s="265">
        <f>IF(AG80&gt;0,ROUND(AG80,2),0)</f>
        <v>10.08</v>
      </c>
      <c r="U764" s="263"/>
      <c r="V764" s="264"/>
      <c r="W764" s="263"/>
      <c r="X764" s="263"/>
      <c r="Y764" s="263" t="e">
        <f t="shared" si="21"/>
        <v>#DIV/0!</v>
      </c>
      <c r="Z764" s="264"/>
      <c r="AA764" s="264"/>
      <c r="AB764" s="264"/>
      <c r="AC764" s="264"/>
      <c r="AD764" s="264"/>
      <c r="AE764" s="264"/>
      <c r="AF764" s="264"/>
      <c r="AG764" s="264"/>
      <c r="AH764" s="264"/>
      <c r="AI764" s="264"/>
      <c r="AJ764" s="264"/>
      <c r="AK764" s="264"/>
      <c r="AL764" s="264"/>
      <c r="AM764" s="264"/>
      <c r="AN764" s="264"/>
      <c r="AO764" s="264"/>
      <c r="AP764" s="264"/>
      <c r="AQ764" s="264"/>
      <c r="AR764" s="264"/>
      <c r="AS764" s="264"/>
      <c r="AT764" s="264"/>
      <c r="AU764" s="264"/>
      <c r="AV764" s="264"/>
      <c r="AW764" s="264"/>
      <c r="AX764" s="264"/>
      <c r="AY764" s="264"/>
      <c r="AZ764" s="264"/>
      <c r="BA764" s="264"/>
      <c r="BB764" s="264"/>
      <c r="BC764" s="264"/>
      <c r="BD764" s="264"/>
      <c r="BE764" s="264"/>
      <c r="BF764" s="264"/>
      <c r="BG764" s="264"/>
      <c r="BH764" s="264"/>
      <c r="BI764" s="264"/>
      <c r="BJ764" s="264"/>
      <c r="BK764" s="264"/>
      <c r="BL764" s="264"/>
      <c r="BM764" s="264"/>
      <c r="BN764" s="264"/>
      <c r="BO764" s="264"/>
      <c r="BP764" s="264"/>
      <c r="BQ764" s="264"/>
      <c r="BR764" s="264"/>
      <c r="BS764" s="264"/>
      <c r="BT764" s="264"/>
      <c r="BU764" s="264"/>
      <c r="BV764" s="264"/>
      <c r="BW764" s="264"/>
      <c r="BX764" s="264"/>
      <c r="BY764" s="264"/>
      <c r="BZ764" s="264"/>
      <c r="CA764" s="264"/>
      <c r="CB764" s="264"/>
      <c r="CC764" s="264"/>
      <c r="CD764" s="264"/>
      <c r="CE764" s="264"/>
    </row>
    <row r="765" spans="1:83" ht="12.65" customHeight="1">
      <c r="A765" s="205" t="str">
        <f>RIGHT($C$83,3)&amp;"*"&amp;RIGHT($C$82,4)&amp;"*"&amp;AH$55&amp;"*"&amp;"A"</f>
        <v>211*2021*7240*A</v>
      </c>
      <c r="B765" s="263">
        <f>ROUND(AH59,0)</f>
        <v>0</v>
      </c>
      <c r="C765" s="265">
        <f>ROUND(AH60,2)</f>
        <v>0</v>
      </c>
      <c r="D765" s="263">
        <f>ROUND(AH61,0)</f>
        <v>0</v>
      </c>
      <c r="E765" s="263">
        <f>ROUND(AH62,0)</f>
        <v>0</v>
      </c>
      <c r="F765" s="263">
        <f>ROUND(AH63,0)</f>
        <v>0</v>
      </c>
      <c r="G765" s="263">
        <f>ROUND(AH64,0)</f>
        <v>0</v>
      </c>
      <c r="H765" s="263">
        <f>ROUND(AH65,0)</f>
        <v>0</v>
      </c>
      <c r="I765" s="263">
        <f>ROUND(AH66,0)</f>
        <v>0</v>
      </c>
      <c r="J765" s="263">
        <f>ROUND(AH67,0)</f>
        <v>0</v>
      </c>
      <c r="K765" s="263">
        <f>ROUND(AH68,0)</f>
        <v>0</v>
      </c>
      <c r="L765" s="263">
        <f>ROUND(AH69,0)</f>
        <v>0</v>
      </c>
      <c r="M765" s="263">
        <f>ROUND(AH70,0)</f>
        <v>0</v>
      </c>
      <c r="N765" s="263">
        <f>ROUND(AH75,0)</f>
        <v>0</v>
      </c>
      <c r="O765" s="263">
        <f>ROUND(AH73,0)</f>
        <v>0</v>
      </c>
      <c r="P765" s="263">
        <f>IF(AH76&gt;0,ROUND(AH76,0),0)</f>
        <v>0</v>
      </c>
      <c r="Q765" s="263">
        <f>IF(AH77&gt;0,ROUND(AH77,0),0)</f>
        <v>0</v>
      </c>
      <c r="R765" s="263">
        <f>IF(AH78&gt;0,ROUND(AH78,0),0)</f>
        <v>0</v>
      </c>
      <c r="S765" s="263">
        <f>IF(AH79&gt;0,ROUND(AH79,0),0)</f>
        <v>0</v>
      </c>
      <c r="T765" s="265">
        <f>IF(AH80&gt;0,ROUND(AH80,2),0)</f>
        <v>0</v>
      </c>
      <c r="U765" s="263"/>
      <c r="V765" s="264"/>
      <c r="W765" s="263"/>
      <c r="X765" s="263"/>
      <c r="Y765" s="263" t="e">
        <f t="shared" si="21"/>
        <v>#DIV/0!</v>
      </c>
      <c r="Z765" s="264"/>
      <c r="AA765" s="264"/>
      <c r="AB765" s="264"/>
      <c r="AC765" s="264"/>
      <c r="AD765" s="264"/>
      <c r="AE765" s="264"/>
      <c r="AF765" s="264"/>
      <c r="AG765" s="264"/>
      <c r="AH765" s="264"/>
      <c r="AI765" s="264"/>
      <c r="AJ765" s="264"/>
      <c r="AK765" s="264"/>
      <c r="AL765" s="264"/>
      <c r="AM765" s="264"/>
      <c r="AN765" s="264"/>
      <c r="AO765" s="264"/>
      <c r="AP765" s="264"/>
      <c r="AQ765" s="264"/>
      <c r="AR765" s="264"/>
      <c r="AS765" s="264"/>
      <c r="AT765" s="264"/>
      <c r="AU765" s="264"/>
      <c r="AV765" s="264"/>
      <c r="AW765" s="264"/>
      <c r="AX765" s="264"/>
      <c r="AY765" s="264"/>
      <c r="AZ765" s="264"/>
      <c r="BA765" s="264"/>
      <c r="BB765" s="264"/>
      <c r="BC765" s="264"/>
      <c r="BD765" s="264"/>
      <c r="BE765" s="264"/>
      <c r="BF765" s="264"/>
      <c r="BG765" s="264"/>
      <c r="BH765" s="264"/>
      <c r="BI765" s="264"/>
      <c r="BJ765" s="264"/>
      <c r="BK765" s="264"/>
      <c r="BL765" s="264"/>
      <c r="BM765" s="264"/>
      <c r="BN765" s="264"/>
      <c r="BO765" s="264"/>
      <c r="BP765" s="264"/>
      <c r="BQ765" s="264"/>
      <c r="BR765" s="264"/>
      <c r="BS765" s="264"/>
      <c r="BT765" s="264"/>
      <c r="BU765" s="264"/>
      <c r="BV765" s="264"/>
      <c r="BW765" s="264"/>
      <c r="BX765" s="264"/>
      <c r="BY765" s="264"/>
      <c r="BZ765" s="264"/>
      <c r="CA765" s="264"/>
      <c r="CB765" s="264"/>
      <c r="CC765" s="264"/>
      <c r="CD765" s="264"/>
      <c r="CE765" s="264"/>
    </row>
    <row r="766" spans="1:83" ht="12.65" customHeight="1">
      <c r="A766" s="205" t="str">
        <f>RIGHT($C$83,3)&amp;"*"&amp;RIGHT($C$82,4)&amp;"*"&amp;AI$55&amp;"*"&amp;"A"</f>
        <v>211*2021*7250*A</v>
      </c>
      <c r="B766" s="263">
        <f>ROUND(AI59,0)</f>
        <v>0</v>
      </c>
      <c r="C766" s="265">
        <f>ROUND(AI60,2)</f>
        <v>0</v>
      </c>
      <c r="D766" s="263">
        <f>ROUND(AI61,0)</f>
        <v>0</v>
      </c>
      <c r="E766" s="263">
        <f>ROUND(AI62,0)</f>
        <v>0</v>
      </c>
      <c r="F766" s="263">
        <f>ROUND(AI63,0)</f>
        <v>0</v>
      </c>
      <c r="G766" s="263">
        <f>ROUND(AI64,0)</f>
        <v>0</v>
      </c>
      <c r="H766" s="263">
        <f>ROUND(AI65,0)</f>
        <v>0</v>
      </c>
      <c r="I766" s="263">
        <f>ROUND(AI66,0)</f>
        <v>0</v>
      </c>
      <c r="J766" s="263">
        <f>ROUND(AI67,0)</f>
        <v>0</v>
      </c>
      <c r="K766" s="263">
        <f>ROUND(AI68,0)</f>
        <v>0</v>
      </c>
      <c r="L766" s="263">
        <f>ROUND(AI69,0)</f>
        <v>0</v>
      </c>
      <c r="M766" s="263">
        <f>ROUND(AI70,0)</f>
        <v>0</v>
      </c>
      <c r="N766" s="263">
        <f>ROUND(AI75,0)</f>
        <v>0</v>
      </c>
      <c r="O766" s="263">
        <f>ROUND(AI73,0)</f>
        <v>0</v>
      </c>
      <c r="P766" s="263">
        <f>IF(AI76&gt;0,ROUND(AI76,0),0)</f>
        <v>0</v>
      </c>
      <c r="Q766" s="263">
        <f>IF(AI77&gt;0,ROUND(AI77,0),0)</f>
        <v>0</v>
      </c>
      <c r="R766" s="263">
        <f>IF(AI78&gt;0,ROUND(AI78,0),0)</f>
        <v>0</v>
      </c>
      <c r="S766" s="263">
        <f>IF(AI79&gt;0,ROUND(AI79,0),0)</f>
        <v>0</v>
      </c>
      <c r="T766" s="265">
        <f>IF(AI80&gt;0,ROUND(AI80,2),0)</f>
        <v>0</v>
      </c>
      <c r="U766" s="263"/>
      <c r="V766" s="264"/>
      <c r="W766" s="263"/>
      <c r="X766" s="263"/>
      <c r="Y766" s="263" t="e">
        <f t="shared" si="21"/>
        <v>#DIV/0!</v>
      </c>
      <c r="Z766" s="264"/>
      <c r="AA766" s="264"/>
      <c r="AB766" s="264"/>
      <c r="AC766" s="264"/>
      <c r="AD766" s="264"/>
      <c r="AE766" s="264"/>
      <c r="AF766" s="264"/>
      <c r="AG766" s="264"/>
      <c r="AH766" s="264"/>
      <c r="AI766" s="264"/>
      <c r="AJ766" s="264"/>
      <c r="AK766" s="264"/>
      <c r="AL766" s="264"/>
      <c r="AM766" s="264"/>
      <c r="AN766" s="264"/>
      <c r="AO766" s="264"/>
      <c r="AP766" s="264"/>
      <c r="AQ766" s="264"/>
      <c r="AR766" s="264"/>
      <c r="AS766" s="264"/>
      <c r="AT766" s="264"/>
      <c r="AU766" s="264"/>
      <c r="AV766" s="264"/>
      <c r="AW766" s="264"/>
      <c r="AX766" s="264"/>
      <c r="AY766" s="264"/>
      <c r="AZ766" s="264"/>
      <c r="BA766" s="264"/>
      <c r="BB766" s="264"/>
      <c r="BC766" s="264"/>
      <c r="BD766" s="264"/>
      <c r="BE766" s="264"/>
      <c r="BF766" s="264"/>
      <c r="BG766" s="264"/>
      <c r="BH766" s="264"/>
      <c r="BI766" s="264"/>
      <c r="BJ766" s="264"/>
      <c r="BK766" s="264"/>
      <c r="BL766" s="264"/>
      <c r="BM766" s="264"/>
      <c r="BN766" s="264"/>
      <c r="BO766" s="264"/>
      <c r="BP766" s="264"/>
      <c r="BQ766" s="264"/>
      <c r="BR766" s="264"/>
      <c r="BS766" s="264"/>
      <c r="BT766" s="264"/>
      <c r="BU766" s="264"/>
      <c r="BV766" s="264"/>
      <c r="BW766" s="264"/>
      <c r="BX766" s="264"/>
      <c r="BY766" s="264"/>
      <c r="BZ766" s="264"/>
      <c r="CA766" s="264"/>
      <c r="CB766" s="264"/>
      <c r="CC766" s="264"/>
      <c r="CD766" s="264"/>
      <c r="CE766" s="264"/>
    </row>
    <row r="767" spans="1:83" ht="12.65" customHeight="1">
      <c r="A767" s="205" t="str">
        <f>RIGHT($C$83,3)&amp;"*"&amp;RIGHT($C$82,4)&amp;"*"&amp;AJ$55&amp;"*"&amp;"A"</f>
        <v>211*2021*7260*A</v>
      </c>
      <c r="B767" s="263">
        <f>ROUND(AJ59,0)</f>
        <v>16709</v>
      </c>
      <c r="C767" s="265">
        <f>ROUND(AJ60,2)</f>
        <v>15.4</v>
      </c>
      <c r="D767" s="263">
        <f>ROUND(AJ61,0)</f>
        <v>2351497</v>
      </c>
      <c r="E767" s="263">
        <f>ROUND(AJ62,0)</f>
        <v>482387</v>
      </c>
      <c r="F767" s="263">
        <f>ROUND(AJ63,0)</f>
        <v>88000</v>
      </c>
      <c r="G767" s="263">
        <f>ROUND(AJ64,0)</f>
        <v>36287</v>
      </c>
      <c r="H767" s="263">
        <f>ROUND(AJ65,0)</f>
        <v>1167</v>
      </c>
      <c r="I767" s="263">
        <f>ROUND(AJ66,0)</f>
        <v>9438</v>
      </c>
      <c r="J767" s="263">
        <f>ROUND(AJ67,0)</f>
        <v>129961</v>
      </c>
      <c r="K767" s="263">
        <f>ROUND(AJ68,0)</f>
        <v>0</v>
      </c>
      <c r="L767" s="263">
        <f>ROUND(AJ69,0)</f>
        <v>59034</v>
      </c>
      <c r="M767" s="263">
        <f>ROUND(AJ70,0)</f>
        <v>204649</v>
      </c>
      <c r="N767" s="263">
        <f>ROUND(AJ75,0)</f>
        <v>4119868</v>
      </c>
      <c r="O767" s="263">
        <f>ROUND(AJ73,0)</f>
        <v>287</v>
      </c>
      <c r="P767" s="263">
        <f>IF(AJ76&gt;0,ROUND(AJ76,0),0)</f>
        <v>3990</v>
      </c>
      <c r="Q767" s="263">
        <f>IF(AJ77&gt;0,ROUND(AJ77,0),0)</f>
        <v>0</v>
      </c>
      <c r="R767" s="263">
        <f>IF(AJ78&gt;0,ROUND(AJ78,0),0)</f>
        <v>1525</v>
      </c>
      <c r="S767" s="263">
        <f>IF(AJ79&gt;0,ROUND(AJ79,0),0)</f>
        <v>973</v>
      </c>
      <c r="T767" s="265">
        <f>IF(AJ80&gt;0,ROUND(AJ80,2),0)</f>
        <v>6.15</v>
      </c>
      <c r="U767" s="263"/>
      <c r="V767" s="264"/>
      <c r="W767" s="263"/>
      <c r="X767" s="263"/>
      <c r="Y767" s="263" t="e">
        <f t="shared" si="21"/>
        <v>#DIV/0!</v>
      </c>
      <c r="Z767" s="264"/>
      <c r="AA767" s="264"/>
      <c r="AB767" s="264"/>
      <c r="AC767" s="264"/>
      <c r="AD767" s="264"/>
      <c r="AE767" s="264"/>
      <c r="AF767" s="264"/>
      <c r="AG767" s="264"/>
      <c r="AH767" s="264"/>
      <c r="AI767" s="264"/>
      <c r="AJ767" s="264"/>
      <c r="AK767" s="264"/>
      <c r="AL767" s="264"/>
      <c r="AM767" s="264"/>
      <c r="AN767" s="264"/>
      <c r="AO767" s="264"/>
      <c r="AP767" s="264"/>
      <c r="AQ767" s="264"/>
      <c r="AR767" s="264"/>
      <c r="AS767" s="264"/>
      <c r="AT767" s="264"/>
      <c r="AU767" s="264"/>
      <c r="AV767" s="264"/>
      <c r="AW767" s="264"/>
      <c r="AX767" s="264"/>
      <c r="AY767" s="264"/>
      <c r="AZ767" s="264"/>
      <c r="BA767" s="264"/>
      <c r="BB767" s="264"/>
      <c r="BC767" s="264"/>
      <c r="BD767" s="264"/>
      <c r="BE767" s="264"/>
      <c r="BF767" s="264"/>
      <c r="BG767" s="264"/>
      <c r="BH767" s="264"/>
      <c r="BI767" s="264"/>
      <c r="BJ767" s="264"/>
      <c r="BK767" s="264"/>
      <c r="BL767" s="264"/>
      <c r="BM767" s="264"/>
      <c r="BN767" s="264"/>
      <c r="BO767" s="264"/>
      <c r="BP767" s="264"/>
      <c r="BQ767" s="264"/>
      <c r="BR767" s="264"/>
      <c r="BS767" s="264"/>
      <c r="BT767" s="264"/>
      <c r="BU767" s="264"/>
      <c r="BV767" s="264"/>
      <c r="BW767" s="264"/>
      <c r="BX767" s="264"/>
      <c r="BY767" s="264"/>
      <c r="BZ767" s="264"/>
      <c r="CA767" s="264"/>
      <c r="CB767" s="264"/>
      <c r="CC767" s="264"/>
      <c r="CD767" s="264"/>
      <c r="CE767" s="264"/>
    </row>
    <row r="768" spans="1:83" ht="12.65" customHeight="1">
      <c r="A768" s="205" t="str">
        <f>RIGHT($C$83,3)&amp;"*"&amp;RIGHT($C$82,4)&amp;"*"&amp;AK$55&amp;"*"&amp;"A"</f>
        <v>211*2021*7310*A</v>
      </c>
      <c r="B768" s="263">
        <f>ROUND(AK59,0)</f>
        <v>0</v>
      </c>
      <c r="C768" s="265">
        <f>ROUND(AK60,2)</f>
        <v>0</v>
      </c>
      <c r="D768" s="263">
        <f>ROUND(AK61,0)</f>
        <v>0</v>
      </c>
      <c r="E768" s="263">
        <f>ROUND(AK62,0)</f>
        <v>0</v>
      </c>
      <c r="F768" s="263">
        <f>ROUND(AK63,0)</f>
        <v>0</v>
      </c>
      <c r="G768" s="263">
        <f>ROUND(AK64,0)</f>
        <v>0</v>
      </c>
      <c r="H768" s="263">
        <f>ROUND(AK65,0)</f>
        <v>0</v>
      </c>
      <c r="I768" s="263">
        <f>ROUND(AK66,0)</f>
        <v>0</v>
      </c>
      <c r="J768" s="263">
        <f>ROUND(AK67,0)</f>
        <v>0</v>
      </c>
      <c r="K768" s="263">
        <f>ROUND(AK68,0)</f>
        <v>0</v>
      </c>
      <c r="L768" s="263">
        <f>ROUND(AK69,0)</f>
        <v>0</v>
      </c>
      <c r="M768" s="263">
        <f>ROUND(AK70,0)</f>
        <v>0</v>
      </c>
      <c r="N768" s="263">
        <f>ROUND(AK75,0)</f>
        <v>0</v>
      </c>
      <c r="O768" s="263">
        <f>ROUND(AK73,0)</f>
        <v>0</v>
      </c>
      <c r="P768" s="263">
        <f>IF(AK76&gt;0,ROUND(AK76,0),0)</f>
        <v>0</v>
      </c>
      <c r="Q768" s="263">
        <f>IF(AK77&gt;0,ROUND(AK77,0),0)</f>
        <v>0</v>
      </c>
      <c r="R768" s="263">
        <f>IF(AK78&gt;0,ROUND(AK78,0),0)</f>
        <v>0</v>
      </c>
      <c r="S768" s="263">
        <f>IF(AK79&gt;0,ROUND(AK79,0),0)</f>
        <v>0</v>
      </c>
      <c r="T768" s="265">
        <f>IF(AK80&gt;0,ROUND(AK80,2),0)</f>
        <v>0</v>
      </c>
      <c r="U768" s="263"/>
      <c r="V768" s="264"/>
      <c r="W768" s="263"/>
      <c r="X768" s="263"/>
      <c r="Y768" s="263" t="e">
        <f t="shared" si="21"/>
        <v>#DIV/0!</v>
      </c>
      <c r="Z768" s="264"/>
      <c r="AA768" s="264"/>
      <c r="AB768" s="264"/>
      <c r="AC768" s="264"/>
      <c r="AD768" s="264"/>
      <c r="AE768" s="264"/>
      <c r="AF768" s="264"/>
      <c r="AG768" s="264"/>
      <c r="AH768" s="264"/>
      <c r="AI768" s="264"/>
      <c r="AJ768" s="264"/>
      <c r="AK768" s="264"/>
      <c r="AL768" s="264"/>
      <c r="AM768" s="264"/>
      <c r="AN768" s="264"/>
      <c r="AO768" s="264"/>
      <c r="AP768" s="264"/>
      <c r="AQ768" s="264"/>
      <c r="AR768" s="264"/>
      <c r="AS768" s="264"/>
      <c r="AT768" s="264"/>
      <c r="AU768" s="264"/>
      <c r="AV768" s="264"/>
      <c r="AW768" s="264"/>
      <c r="AX768" s="264"/>
      <c r="AY768" s="264"/>
      <c r="AZ768" s="264"/>
      <c r="BA768" s="264"/>
      <c r="BB768" s="264"/>
      <c r="BC768" s="264"/>
      <c r="BD768" s="264"/>
      <c r="BE768" s="264"/>
      <c r="BF768" s="264"/>
      <c r="BG768" s="264"/>
      <c r="BH768" s="264"/>
      <c r="BI768" s="264"/>
      <c r="BJ768" s="264"/>
      <c r="BK768" s="264"/>
      <c r="BL768" s="264"/>
      <c r="BM768" s="264"/>
      <c r="BN768" s="264"/>
      <c r="BO768" s="264"/>
      <c r="BP768" s="264"/>
      <c r="BQ768" s="264"/>
      <c r="BR768" s="264"/>
      <c r="BS768" s="264"/>
      <c r="BT768" s="264"/>
      <c r="BU768" s="264"/>
      <c r="BV768" s="264"/>
      <c r="BW768" s="264"/>
      <c r="BX768" s="264"/>
      <c r="BY768" s="264"/>
      <c r="BZ768" s="264"/>
      <c r="CA768" s="264"/>
      <c r="CB768" s="264"/>
      <c r="CC768" s="264"/>
      <c r="CD768" s="264"/>
      <c r="CE768" s="264"/>
    </row>
    <row r="769" spans="1:83" ht="12.65" customHeight="1">
      <c r="A769" s="205" t="str">
        <f>RIGHT($C$83,3)&amp;"*"&amp;RIGHT($C$82,4)&amp;"*"&amp;AL$55&amp;"*"&amp;"A"</f>
        <v>211*2021*7320*A</v>
      </c>
      <c r="B769" s="263">
        <f>ROUND(AL59,0)</f>
        <v>0</v>
      </c>
      <c r="C769" s="265">
        <f>ROUND(AL60,2)</f>
        <v>0</v>
      </c>
      <c r="D769" s="263">
        <f>ROUND(AL61,0)</f>
        <v>0</v>
      </c>
      <c r="E769" s="263">
        <f>ROUND(AL62,0)</f>
        <v>0</v>
      </c>
      <c r="F769" s="263">
        <f>ROUND(AL63,0)</f>
        <v>0</v>
      </c>
      <c r="G769" s="263">
        <f>ROUND(AL64,0)</f>
        <v>0</v>
      </c>
      <c r="H769" s="263">
        <f>ROUND(AL65,0)</f>
        <v>0</v>
      </c>
      <c r="I769" s="263">
        <f>ROUND(AL66,0)</f>
        <v>0</v>
      </c>
      <c r="J769" s="263">
        <f>ROUND(AL67,0)</f>
        <v>0</v>
      </c>
      <c r="K769" s="263">
        <f>ROUND(AL68,0)</f>
        <v>0</v>
      </c>
      <c r="L769" s="263">
        <f>ROUND(AL69,0)</f>
        <v>0</v>
      </c>
      <c r="M769" s="263">
        <f>ROUND(AL70,0)</f>
        <v>0</v>
      </c>
      <c r="N769" s="263">
        <f>ROUND(AL75,0)</f>
        <v>0</v>
      </c>
      <c r="O769" s="263">
        <f>ROUND(AL73,0)</f>
        <v>0</v>
      </c>
      <c r="P769" s="263">
        <f>IF(AL76&gt;0,ROUND(AL76,0),0)</f>
        <v>0</v>
      </c>
      <c r="Q769" s="263">
        <f>IF(AL77&gt;0,ROUND(AL77,0),0)</f>
        <v>0</v>
      </c>
      <c r="R769" s="263">
        <f>IF(AL78&gt;0,ROUND(AL78,0),0)</f>
        <v>0</v>
      </c>
      <c r="S769" s="263">
        <f>IF(AL79&gt;0,ROUND(AL79,0),0)</f>
        <v>0</v>
      </c>
      <c r="T769" s="265">
        <f>IF(AL80&gt;0,ROUND(AL80,2),0)</f>
        <v>0</v>
      </c>
      <c r="U769" s="263"/>
      <c r="V769" s="264"/>
      <c r="W769" s="263"/>
      <c r="X769" s="263"/>
      <c r="Y769" s="263" t="e">
        <f t="shared" si="21"/>
        <v>#DIV/0!</v>
      </c>
      <c r="Z769" s="264"/>
      <c r="AA769" s="264"/>
      <c r="AB769" s="264"/>
      <c r="AC769" s="264"/>
      <c r="AD769" s="264"/>
      <c r="AE769" s="264"/>
      <c r="AF769" s="264"/>
      <c r="AG769" s="264"/>
      <c r="AH769" s="264"/>
      <c r="AI769" s="264"/>
      <c r="AJ769" s="264"/>
      <c r="AK769" s="264"/>
      <c r="AL769" s="264"/>
      <c r="AM769" s="264"/>
      <c r="AN769" s="264"/>
      <c r="AO769" s="264"/>
      <c r="AP769" s="264"/>
      <c r="AQ769" s="264"/>
      <c r="AR769" s="264"/>
      <c r="AS769" s="264"/>
      <c r="AT769" s="264"/>
      <c r="AU769" s="264"/>
      <c r="AV769" s="264"/>
      <c r="AW769" s="264"/>
      <c r="AX769" s="264"/>
      <c r="AY769" s="264"/>
      <c r="AZ769" s="264"/>
      <c r="BA769" s="264"/>
      <c r="BB769" s="264"/>
      <c r="BC769" s="264"/>
      <c r="BD769" s="264"/>
      <c r="BE769" s="264"/>
      <c r="BF769" s="264"/>
      <c r="BG769" s="264"/>
      <c r="BH769" s="264"/>
      <c r="BI769" s="264"/>
      <c r="BJ769" s="264"/>
      <c r="BK769" s="264"/>
      <c r="BL769" s="264"/>
      <c r="BM769" s="264"/>
      <c r="BN769" s="264"/>
      <c r="BO769" s="264"/>
      <c r="BP769" s="264"/>
      <c r="BQ769" s="264"/>
      <c r="BR769" s="264"/>
      <c r="BS769" s="264"/>
      <c r="BT769" s="264"/>
      <c r="BU769" s="264"/>
      <c r="BV769" s="264"/>
      <c r="BW769" s="264"/>
      <c r="BX769" s="264"/>
      <c r="BY769" s="264"/>
      <c r="BZ769" s="264"/>
      <c r="CA769" s="264"/>
      <c r="CB769" s="264"/>
      <c r="CC769" s="264"/>
      <c r="CD769" s="264"/>
      <c r="CE769" s="264"/>
    </row>
    <row r="770" spans="1:83" ht="12.65" customHeight="1">
      <c r="A770" s="205" t="str">
        <f>RIGHT($C$83,3)&amp;"*"&amp;RIGHT($C$82,4)&amp;"*"&amp;AM$55&amp;"*"&amp;"A"</f>
        <v>211*2021*7330*A</v>
      </c>
      <c r="B770" s="263">
        <f>ROUND(AM59,0)</f>
        <v>0</v>
      </c>
      <c r="C770" s="265">
        <f>ROUND(AM60,2)</f>
        <v>0</v>
      </c>
      <c r="D770" s="263">
        <f>ROUND(AM61,0)</f>
        <v>0</v>
      </c>
      <c r="E770" s="263">
        <f>ROUND(AM62,0)</f>
        <v>0</v>
      </c>
      <c r="F770" s="263">
        <f>ROUND(AM63,0)</f>
        <v>0</v>
      </c>
      <c r="G770" s="263">
        <f>ROUND(AM64,0)</f>
        <v>0</v>
      </c>
      <c r="H770" s="263">
        <f>ROUND(AM65,0)</f>
        <v>0</v>
      </c>
      <c r="I770" s="263">
        <f>ROUND(AM66,0)</f>
        <v>0</v>
      </c>
      <c r="J770" s="263">
        <f>ROUND(AM67,0)</f>
        <v>0</v>
      </c>
      <c r="K770" s="263">
        <f>ROUND(AM68,0)</f>
        <v>0</v>
      </c>
      <c r="L770" s="263">
        <f>ROUND(AM69,0)</f>
        <v>0</v>
      </c>
      <c r="M770" s="263">
        <f>ROUND(AM70,0)</f>
        <v>0</v>
      </c>
      <c r="N770" s="263">
        <f>ROUND(AM75,0)</f>
        <v>0</v>
      </c>
      <c r="O770" s="263">
        <f>ROUND(AM73,0)</f>
        <v>0</v>
      </c>
      <c r="P770" s="263">
        <f>IF(AM76&gt;0,ROUND(AM76,0),0)</f>
        <v>0</v>
      </c>
      <c r="Q770" s="263">
        <f>IF(AM77&gt;0,ROUND(AM77,0),0)</f>
        <v>0</v>
      </c>
      <c r="R770" s="263">
        <f>IF(AM78&gt;0,ROUND(AM78,0),0)</f>
        <v>0</v>
      </c>
      <c r="S770" s="263">
        <f>IF(AM79&gt;0,ROUND(AM79,0),0)</f>
        <v>0</v>
      </c>
      <c r="T770" s="265">
        <f>IF(AM80&gt;0,ROUND(AM80,2),0)</f>
        <v>0</v>
      </c>
      <c r="U770" s="263"/>
      <c r="V770" s="264"/>
      <c r="W770" s="263"/>
      <c r="X770" s="263"/>
      <c r="Y770" s="263" t="e">
        <f t="shared" si="21"/>
        <v>#DIV/0!</v>
      </c>
      <c r="Z770" s="264"/>
      <c r="AA770" s="264"/>
      <c r="AB770" s="264"/>
      <c r="AC770" s="264"/>
      <c r="AD770" s="264"/>
      <c r="AE770" s="264"/>
      <c r="AF770" s="264"/>
      <c r="AG770" s="264"/>
      <c r="AH770" s="264"/>
      <c r="AI770" s="264"/>
      <c r="AJ770" s="264"/>
      <c r="AK770" s="264"/>
      <c r="AL770" s="264"/>
      <c r="AM770" s="264"/>
      <c r="AN770" s="264"/>
      <c r="AO770" s="264"/>
      <c r="AP770" s="264"/>
      <c r="AQ770" s="264"/>
      <c r="AR770" s="264"/>
      <c r="AS770" s="264"/>
      <c r="AT770" s="264"/>
      <c r="AU770" s="264"/>
      <c r="AV770" s="264"/>
      <c r="AW770" s="264"/>
      <c r="AX770" s="264"/>
      <c r="AY770" s="264"/>
      <c r="AZ770" s="264"/>
      <c r="BA770" s="264"/>
      <c r="BB770" s="264"/>
      <c r="BC770" s="264"/>
      <c r="BD770" s="264"/>
      <c r="BE770" s="264"/>
      <c r="BF770" s="264"/>
      <c r="BG770" s="264"/>
      <c r="BH770" s="264"/>
      <c r="BI770" s="264"/>
      <c r="BJ770" s="264"/>
      <c r="BK770" s="264"/>
      <c r="BL770" s="264"/>
      <c r="BM770" s="264"/>
      <c r="BN770" s="264"/>
      <c r="BO770" s="264"/>
      <c r="BP770" s="264"/>
      <c r="BQ770" s="264"/>
      <c r="BR770" s="264"/>
      <c r="BS770" s="264"/>
      <c r="BT770" s="264"/>
      <c r="BU770" s="264"/>
      <c r="BV770" s="264"/>
      <c r="BW770" s="264"/>
      <c r="BX770" s="264"/>
      <c r="BY770" s="264"/>
      <c r="BZ770" s="264"/>
      <c r="CA770" s="264"/>
      <c r="CB770" s="264"/>
      <c r="CC770" s="264"/>
      <c r="CD770" s="264"/>
      <c r="CE770" s="264"/>
    </row>
    <row r="771" spans="1:83" ht="12.65" customHeight="1">
      <c r="A771" s="205" t="str">
        <f>RIGHT($C$83,3)&amp;"*"&amp;RIGHT($C$82,4)&amp;"*"&amp;AN$55&amp;"*"&amp;"A"</f>
        <v>211*2021*7340*A</v>
      </c>
      <c r="B771" s="263">
        <f>ROUND(AN59,0)</f>
        <v>0</v>
      </c>
      <c r="C771" s="265">
        <f>ROUND(AN60,2)</f>
        <v>0</v>
      </c>
      <c r="D771" s="263">
        <f>ROUND(AN61,0)</f>
        <v>0</v>
      </c>
      <c r="E771" s="263">
        <f>ROUND(AN62,0)</f>
        <v>0</v>
      </c>
      <c r="F771" s="263">
        <f>ROUND(AN63,0)</f>
        <v>0</v>
      </c>
      <c r="G771" s="263">
        <f>ROUND(AN64,0)</f>
        <v>0</v>
      </c>
      <c r="H771" s="263">
        <f>ROUND(AN65,0)</f>
        <v>0</v>
      </c>
      <c r="I771" s="263">
        <f>ROUND(AN66,0)</f>
        <v>0</v>
      </c>
      <c r="J771" s="263">
        <f>ROUND(AN67,0)</f>
        <v>0</v>
      </c>
      <c r="K771" s="263">
        <f>ROUND(AN68,0)</f>
        <v>0</v>
      </c>
      <c r="L771" s="263">
        <f>ROUND(AN69,0)</f>
        <v>0</v>
      </c>
      <c r="M771" s="263">
        <f>ROUND(AN70,0)</f>
        <v>0</v>
      </c>
      <c r="N771" s="263">
        <f>ROUND(AN75,0)</f>
        <v>0</v>
      </c>
      <c r="O771" s="263">
        <f>ROUND(AN73,0)</f>
        <v>0</v>
      </c>
      <c r="P771" s="263">
        <f>IF(AN76&gt;0,ROUND(AN76,0),0)</f>
        <v>0</v>
      </c>
      <c r="Q771" s="263">
        <f>IF(AN77&gt;0,ROUND(AN77,0),0)</f>
        <v>0</v>
      </c>
      <c r="R771" s="263">
        <f>IF(AN78&gt;0,ROUND(AN78,0),0)</f>
        <v>0</v>
      </c>
      <c r="S771" s="263">
        <f>IF(AN79&gt;0,ROUND(AN79,0),0)</f>
        <v>0</v>
      </c>
      <c r="T771" s="265">
        <f>IF(AN80&gt;0,ROUND(AN80,2),0)</f>
        <v>0</v>
      </c>
      <c r="U771" s="263"/>
      <c r="V771" s="264"/>
      <c r="W771" s="263"/>
      <c r="X771" s="263"/>
      <c r="Y771" s="263" t="e">
        <f t="shared" si="21"/>
        <v>#DIV/0!</v>
      </c>
      <c r="Z771" s="264"/>
      <c r="AA771" s="264"/>
      <c r="AB771" s="264"/>
      <c r="AC771" s="264"/>
      <c r="AD771" s="264"/>
      <c r="AE771" s="264"/>
      <c r="AF771" s="264"/>
      <c r="AG771" s="264"/>
      <c r="AH771" s="264"/>
      <c r="AI771" s="264"/>
      <c r="AJ771" s="264"/>
      <c r="AK771" s="264"/>
      <c r="AL771" s="264"/>
      <c r="AM771" s="264"/>
      <c r="AN771" s="264"/>
      <c r="AO771" s="264"/>
      <c r="AP771" s="264"/>
      <c r="AQ771" s="264"/>
      <c r="AR771" s="264"/>
      <c r="AS771" s="264"/>
      <c r="AT771" s="264"/>
      <c r="AU771" s="264"/>
      <c r="AV771" s="264"/>
      <c r="AW771" s="264"/>
      <c r="AX771" s="264"/>
      <c r="AY771" s="264"/>
      <c r="AZ771" s="264"/>
      <c r="BA771" s="264"/>
      <c r="BB771" s="264"/>
      <c r="BC771" s="264"/>
      <c r="BD771" s="264"/>
      <c r="BE771" s="264"/>
      <c r="BF771" s="264"/>
      <c r="BG771" s="264"/>
      <c r="BH771" s="264"/>
      <c r="BI771" s="264"/>
      <c r="BJ771" s="264"/>
      <c r="BK771" s="264"/>
      <c r="BL771" s="264"/>
      <c r="BM771" s="264"/>
      <c r="BN771" s="264"/>
      <c r="BO771" s="264"/>
      <c r="BP771" s="264"/>
      <c r="BQ771" s="264"/>
      <c r="BR771" s="264"/>
      <c r="BS771" s="264"/>
      <c r="BT771" s="264"/>
      <c r="BU771" s="264"/>
      <c r="BV771" s="264"/>
      <c r="BW771" s="264"/>
      <c r="BX771" s="264"/>
      <c r="BY771" s="264"/>
      <c r="BZ771" s="264"/>
      <c r="CA771" s="264"/>
      <c r="CB771" s="264"/>
      <c r="CC771" s="264"/>
      <c r="CD771" s="264"/>
      <c r="CE771" s="264"/>
    </row>
    <row r="772" spans="1:83" ht="12.65" customHeight="1">
      <c r="A772" s="205" t="str">
        <f>RIGHT($C$83,3)&amp;"*"&amp;RIGHT($C$82,4)&amp;"*"&amp;AO$55&amp;"*"&amp;"A"</f>
        <v>211*2021*7350*A</v>
      </c>
      <c r="B772" s="263">
        <f>ROUND(AO59,0)</f>
        <v>0</v>
      </c>
      <c r="C772" s="265">
        <f>ROUND(AO60,2)</f>
        <v>0</v>
      </c>
      <c r="D772" s="263">
        <f>ROUND(AO61,0)</f>
        <v>0</v>
      </c>
      <c r="E772" s="263">
        <f>ROUND(AO62,0)</f>
        <v>0</v>
      </c>
      <c r="F772" s="263">
        <f>ROUND(AO63,0)</f>
        <v>0</v>
      </c>
      <c r="G772" s="263">
        <f>ROUND(AO64,0)</f>
        <v>0</v>
      </c>
      <c r="H772" s="263">
        <f>ROUND(AO65,0)</f>
        <v>0</v>
      </c>
      <c r="I772" s="263">
        <f>ROUND(AO66,0)</f>
        <v>0</v>
      </c>
      <c r="J772" s="263">
        <f>ROUND(AO67,0)</f>
        <v>0</v>
      </c>
      <c r="K772" s="263">
        <f>ROUND(AO68,0)</f>
        <v>0</v>
      </c>
      <c r="L772" s="263">
        <f>ROUND(AO69,0)</f>
        <v>0</v>
      </c>
      <c r="M772" s="263">
        <f>ROUND(AO70,0)</f>
        <v>0</v>
      </c>
      <c r="N772" s="263">
        <f>ROUND(AO75,0)</f>
        <v>0</v>
      </c>
      <c r="O772" s="263">
        <f>ROUND(AO73,0)</f>
        <v>0</v>
      </c>
      <c r="P772" s="263">
        <f>IF(AO76&gt;0,ROUND(AO76,0),0)</f>
        <v>0</v>
      </c>
      <c r="Q772" s="263">
        <f>IF(AO77&gt;0,ROUND(AO77,0),0)</f>
        <v>0</v>
      </c>
      <c r="R772" s="263">
        <f>IF(AO78&gt;0,ROUND(AO78,0),0)</f>
        <v>0</v>
      </c>
      <c r="S772" s="263">
        <f>IF(AO79&gt;0,ROUND(AO79,0),0)</f>
        <v>0</v>
      </c>
      <c r="T772" s="265">
        <f>IF(AO80&gt;0,ROUND(AO80,2),0)</f>
        <v>0</v>
      </c>
      <c r="U772" s="263"/>
      <c r="V772" s="264"/>
      <c r="W772" s="263"/>
      <c r="X772" s="263"/>
      <c r="Y772" s="263" t="e">
        <f t="shared" si="21"/>
        <v>#DIV/0!</v>
      </c>
      <c r="Z772" s="264"/>
      <c r="AA772" s="264"/>
      <c r="AB772" s="264"/>
      <c r="AC772" s="264"/>
      <c r="AD772" s="264"/>
      <c r="AE772" s="264"/>
      <c r="AF772" s="264"/>
      <c r="AG772" s="264"/>
      <c r="AH772" s="264"/>
      <c r="AI772" s="264"/>
      <c r="AJ772" s="264"/>
      <c r="AK772" s="264"/>
      <c r="AL772" s="264"/>
      <c r="AM772" s="264"/>
      <c r="AN772" s="264"/>
      <c r="AO772" s="264"/>
      <c r="AP772" s="264"/>
      <c r="AQ772" s="264"/>
      <c r="AR772" s="264"/>
      <c r="AS772" s="264"/>
      <c r="AT772" s="264"/>
      <c r="AU772" s="264"/>
      <c r="AV772" s="264"/>
      <c r="AW772" s="264"/>
      <c r="AX772" s="264"/>
      <c r="AY772" s="264"/>
      <c r="AZ772" s="264"/>
      <c r="BA772" s="264"/>
      <c r="BB772" s="264"/>
      <c r="BC772" s="264"/>
      <c r="BD772" s="264"/>
      <c r="BE772" s="264"/>
      <c r="BF772" s="264"/>
      <c r="BG772" s="264"/>
      <c r="BH772" s="264"/>
      <c r="BI772" s="264"/>
      <c r="BJ772" s="264"/>
      <c r="BK772" s="264"/>
      <c r="BL772" s="264"/>
      <c r="BM772" s="264"/>
      <c r="BN772" s="264"/>
      <c r="BO772" s="264"/>
      <c r="BP772" s="264"/>
      <c r="BQ772" s="264"/>
      <c r="BR772" s="264"/>
      <c r="BS772" s="264"/>
      <c r="BT772" s="264"/>
      <c r="BU772" s="264"/>
      <c r="BV772" s="264"/>
      <c r="BW772" s="264"/>
      <c r="BX772" s="264"/>
      <c r="BY772" s="264"/>
      <c r="BZ772" s="264"/>
      <c r="CA772" s="264"/>
      <c r="CB772" s="264"/>
      <c r="CC772" s="264"/>
      <c r="CD772" s="264"/>
      <c r="CE772" s="264"/>
    </row>
    <row r="773" spans="1:83" ht="12.65" customHeight="1">
      <c r="A773" s="205" t="str">
        <f>RIGHT($C$83,3)&amp;"*"&amp;RIGHT($C$82,4)&amp;"*"&amp;AP$55&amp;"*"&amp;"A"</f>
        <v>211*2021*7380*A</v>
      </c>
      <c r="B773" s="263">
        <f>ROUND(AP59,0)</f>
        <v>0</v>
      </c>
      <c r="C773" s="265">
        <f>ROUND(AP60,2)</f>
        <v>0.23</v>
      </c>
      <c r="D773" s="263">
        <f>ROUND(AP61,0)</f>
        <v>36284</v>
      </c>
      <c r="E773" s="263">
        <f>ROUND(AP62,0)</f>
        <v>6659</v>
      </c>
      <c r="F773" s="263">
        <f>ROUND(AP63,0)</f>
        <v>0</v>
      </c>
      <c r="G773" s="263">
        <f>ROUND(AP64,0)</f>
        <v>2883</v>
      </c>
      <c r="H773" s="263">
        <f>ROUND(AP65,0)</f>
        <v>0</v>
      </c>
      <c r="I773" s="263">
        <f>ROUND(AP66,0)</f>
        <v>0</v>
      </c>
      <c r="J773" s="263">
        <f>ROUND(AP67,0)</f>
        <v>0</v>
      </c>
      <c r="K773" s="263">
        <f>ROUND(AP68,0)</f>
        <v>0</v>
      </c>
      <c r="L773" s="263">
        <f>ROUND(AP69,0)</f>
        <v>6183</v>
      </c>
      <c r="M773" s="263">
        <f>ROUND(AP70,0)</f>
        <v>0</v>
      </c>
      <c r="N773" s="263">
        <f>ROUND(AP75,0)</f>
        <v>28707</v>
      </c>
      <c r="O773" s="263">
        <f>ROUND(AP73,0)</f>
        <v>0</v>
      </c>
      <c r="P773" s="263">
        <f>IF(AP76&gt;0,ROUND(AP76,0),0)</f>
        <v>0</v>
      </c>
      <c r="Q773" s="263">
        <f>IF(AP77&gt;0,ROUND(AP77,0),0)</f>
        <v>0</v>
      </c>
      <c r="R773" s="263">
        <f>IF(AP78&gt;0,ROUND(AP78,0),0)</f>
        <v>0</v>
      </c>
      <c r="S773" s="263">
        <f>IF(AP79&gt;0,ROUND(AP79,0),0)</f>
        <v>0</v>
      </c>
      <c r="T773" s="265">
        <f>IF(AP80&gt;0,ROUND(AP80,2),0)</f>
        <v>0</v>
      </c>
      <c r="U773" s="263"/>
      <c r="V773" s="264"/>
      <c r="W773" s="263"/>
      <c r="X773" s="263"/>
      <c r="Y773" s="263" t="e">
        <f t="shared" si="21"/>
        <v>#DIV/0!</v>
      </c>
      <c r="Z773" s="264"/>
      <c r="AA773" s="264"/>
      <c r="AB773" s="264"/>
      <c r="AC773" s="264"/>
      <c r="AD773" s="264"/>
      <c r="AE773" s="264"/>
      <c r="AF773" s="264"/>
      <c r="AG773" s="264"/>
      <c r="AH773" s="264"/>
      <c r="AI773" s="264"/>
      <c r="AJ773" s="264"/>
      <c r="AK773" s="264"/>
      <c r="AL773" s="264"/>
      <c r="AM773" s="264"/>
      <c r="AN773" s="264"/>
      <c r="AO773" s="264"/>
      <c r="AP773" s="264"/>
      <c r="AQ773" s="264"/>
      <c r="AR773" s="264"/>
      <c r="AS773" s="264"/>
      <c r="AT773" s="264"/>
      <c r="AU773" s="264"/>
      <c r="AV773" s="264"/>
      <c r="AW773" s="264"/>
      <c r="AX773" s="264"/>
      <c r="AY773" s="264"/>
      <c r="AZ773" s="264"/>
      <c r="BA773" s="264"/>
      <c r="BB773" s="264"/>
      <c r="BC773" s="264"/>
      <c r="BD773" s="264"/>
      <c r="BE773" s="264"/>
      <c r="BF773" s="264"/>
      <c r="BG773" s="264"/>
      <c r="BH773" s="264"/>
      <c r="BI773" s="264"/>
      <c r="BJ773" s="264"/>
      <c r="BK773" s="264"/>
      <c r="BL773" s="264"/>
      <c r="BM773" s="264"/>
      <c r="BN773" s="264"/>
      <c r="BO773" s="264"/>
      <c r="BP773" s="264"/>
      <c r="BQ773" s="264"/>
      <c r="BR773" s="264"/>
      <c r="BS773" s="264"/>
      <c r="BT773" s="264"/>
      <c r="BU773" s="264"/>
      <c r="BV773" s="264"/>
      <c r="BW773" s="264"/>
      <c r="BX773" s="264"/>
      <c r="BY773" s="264"/>
      <c r="BZ773" s="264"/>
      <c r="CA773" s="264"/>
      <c r="CB773" s="264"/>
      <c r="CC773" s="264"/>
      <c r="CD773" s="264"/>
      <c r="CE773" s="264"/>
    </row>
    <row r="774" spans="1:83" ht="12.65" customHeight="1">
      <c r="A774" s="205" t="str">
        <f>RIGHT($C$83,3)&amp;"*"&amp;RIGHT($C$82,4)&amp;"*"&amp;AQ$55&amp;"*"&amp;"A"</f>
        <v>211*2021*7390*A</v>
      </c>
      <c r="B774" s="263">
        <f>ROUND(AQ59,0)</f>
        <v>0</v>
      </c>
      <c r="C774" s="265">
        <f>ROUND(AQ60,2)</f>
        <v>0</v>
      </c>
      <c r="D774" s="263">
        <f>ROUND(AQ61,0)</f>
        <v>0</v>
      </c>
      <c r="E774" s="263">
        <f>ROUND(AQ62,0)</f>
        <v>0</v>
      </c>
      <c r="F774" s="263">
        <f>ROUND(AQ63,0)</f>
        <v>0</v>
      </c>
      <c r="G774" s="263">
        <f>ROUND(AQ64,0)</f>
        <v>0</v>
      </c>
      <c r="H774" s="263">
        <f>ROUND(AQ65,0)</f>
        <v>0</v>
      </c>
      <c r="I774" s="263">
        <f>ROUND(AQ66,0)</f>
        <v>0</v>
      </c>
      <c r="J774" s="263">
        <f>ROUND(AQ67,0)</f>
        <v>0</v>
      </c>
      <c r="K774" s="263">
        <f>ROUND(AQ68,0)</f>
        <v>0</v>
      </c>
      <c r="L774" s="263">
        <f>ROUND(AQ69,0)</f>
        <v>0</v>
      </c>
      <c r="M774" s="263">
        <f>ROUND(AQ70,0)</f>
        <v>0</v>
      </c>
      <c r="N774" s="263">
        <f>ROUND(AQ75,0)</f>
        <v>0</v>
      </c>
      <c r="O774" s="263">
        <f>ROUND(AQ73,0)</f>
        <v>0</v>
      </c>
      <c r="P774" s="263">
        <f>IF(AQ76&gt;0,ROUND(AQ76,0),0)</f>
        <v>0</v>
      </c>
      <c r="Q774" s="263">
        <f>IF(AQ77&gt;0,ROUND(AQ77,0),0)</f>
        <v>0</v>
      </c>
      <c r="R774" s="263">
        <f>IF(AQ78&gt;0,ROUND(AQ78,0),0)</f>
        <v>0</v>
      </c>
      <c r="S774" s="263">
        <f>IF(AQ79&gt;0,ROUND(AQ79,0),0)</f>
        <v>0</v>
      </c>
      <c r="T774" s="265">
        <f>IF(AQ80&gt;0,ROUND(AQ80,2),0)</f>
        <v>0</v>
      </c>
      <c r="U774" s="263"/>
      <c r="V774" s="264"/>
      <c r="W774" s="263"/>
      <c r="X774" s="263"/>
      <c r="Y774" s="263" t="e">
        <f t="shared" si="21"/>
        <v>#DIV/0!</v>
      </c>
      <c r="Z774" s="264"/>
      <c r="AA774" s="264"/>
      <c r="AB774" s="264"/>
      <c r="AC774" s="264"/>
      <c r="AD774" s="264"/>
      <c r="AE774" s="264"/>
      <c r="AF774" s="264"/>
      <c r="AG774" s="264"/>
      <c r="AH774" s="264"/>
      <c r="AI774" s="264"/>
      <c r="AJ774" s="264"/>
      <c r="AK774" s="264"/>
      <c r="AL774" s="264"/>
      <c r="AM774" s="264"/>
      <c r="AN774" s="264"/>
      <c r="AO774" s="264"/>
      <c r="AP774" s="264"/>
      <c r="AQ774" s="264"/>
      <c r="AR774" s="264"/>
      <c r="AS774" s="264"/>
      <c r="AT774" s="264"/>
      <c r="AU774" s="264"/>
      <c r="AV774" s="264"/>
      <c r="AW774" s="264"/>
      <c r="AX774" s="264"/>
      <c r="AY774" s="264"/>
      <c r="AZ774" s="264"/>
      <c r="BA774" s="264"/>
      <c r="BB774" s="264"/>
      <c r="BC774" s="264"/>
      <c r="BD774" s="264"/>
      <c r="BE774" s="264"/>
      <c r="BF774" s="264"/>
      <c r="BG774" s="264"/>
      <c r="BH774" s="264"/>
      <c r="BI774" s="264"/>
      <c r="BJ774" s="264"/>
      <c r="BK774" s="264"/>
      <c r="BL774" s="264"/>
      <c r="BM774" s="264"/>
      <c r="BN774" s="264"/>
      <c r="BO774" s="264"/>
      <c r="BP774" s="264"/>
      <c r="BQ774" s="264"/>
      <c r="BR774" s="264"/>
      <c r="BS774" s="264"/>
      <c r="BT774" s="264"/>
      <c r="BU774" s="264"/>
      <c r="BV774" s="264"/>
      <c r="BW774" s="264"/>
      <c r="BX774" s="264"/>
      <c r="BY774" s="264"/>
      <c r="BZ774" s="264"/>
      <c r="CA774" s="264"/>
      <c r="CB774" s="264"/>
      <c r="CC774" s="264"/>
      <c r="CD774" s="264"/>
      <c r="CE774" s="264"/>
    </row>
    <row r="775" spans="1:83" ht="12.65" customHeight="1">
      <c r="A775" s="205" t="str">
        <f>RIGHT($C$83,3)&amp;"*"&amp;RIGHT($C$82,4)&amp;"*"&amp;AR$55&amp;"*"&amp;"A"</f>
        <v>211*2021*7400*A</v>
      </c>
      <c r="B775" s="263">
        <f>ROUND(AR59,0)</f>
        <v>0</v>
      </c>
      <c r="C775" s="265">
        <f>ROUND(AR60,2)</f>
        <v>0</v>
      </c>
      <c r="D775" s="263">
        <f>ROUND(AR61,0)</f>
        <v>0</v>
      </c>
      <c r="E775" s="263">
        <f>ROUND(AR62,0)</f>
        <v>0</v>
      </c>
      <c r="F775" s="263">
        <f>ROUND(AR63,0)</f>
        <v>0</v>
      </c>
      <c r="G775" s="263">
        <f>ROUND(AR64,0)</f>
        <v>0</v>
      </c>
      <c r="H775" s="263">
        <f>ROUND(AR65,0)</f>
        <v>0</v>
      </c>
      <c r="I775" s="263">
        <f>ROUND(AR66,0)</f>
        <v>0</v>
      </c>
      <c r="J775" s="263">
        <f>ROUND(AR67,0)</f>
        <v>0</v>
      </c>
      <c r="K775" s="263">
        <f>ROUND(AR68,0)</f>
        <v>0</v>
      </c>
      <c r="L775" s="263">
        <f>ROUND(AR69,0)</f>
        <v>0</v>
      </c>
      <c r="M775" s="263">
        <f>ROUND(AR70,0)</f>
        <v>0</v>
      </c>
      <c r="N775" s="263">
        <f>ROUND(AR75,0)</f>
        <v>0</v>
      </c>
      <c r="O775" s="263">
        <f>ROUND(AR73,0)</f>
        <v>0</v>
      </c>
      <c r="P775" s="263">
        <f>IF(AR76&gt;0,ROUND(AR76,0),0)</f>
        <v>0</v>
      </c>
      <c r="Q775" s="263">
        <f>IF(AR77&gt;0,ROUND(AR77,0),0)</f>
        <v>0</v>
      </c>
      <c r="R775" s="263">
        <f>IF(AR78&gt;0,ROUND(AR78,0),0)</f>
        <v>0</v>
      </c>
      <c r="S775" s="263">
        <f>IF(AR79&gt;0,ROUND(AR79,0),0)</f>
        <v>0</v>
      </c>
      <c r="T775" s="265">
        <f>IF(AR80&gt;0,ROUND(AR80,2),0)</f>
        <v>0</v>
      </c>
      <c r="U775" s="263"/>
      <c r="V775" s="264"/>
      <c r="W775" s="263"/>
      <c r="X775" s="263"/>
      <c r="Y775" s="263" t="e">
        <f t="shared" si="21"/>
        <v>#DIV/0!</v>
      </c>
      <c r="Z775" s="264"/>
      <c r="AA775" s="264"/>
      <c r="AB775" s="264"/>
      <c r="AC775" s="264"/>
      <c r="AD775" s="264"/>
      <c r="AE775" s="264"/>
      <c r="AF775" s="264"/>
      <c r="AG775" s="264"/>
      <c r="AH775" s="264"/>
      <c r="AI775" s="264"/>
      <c r="AJ775" s="264"/>
      <c r="AK775" s="264"/>
      <c r="AL775" s="264"/>
      <c r="AM775" s="264"/>
      <c r="AN775" s="264"/>
      <c r="AO775" s="264"/>
      <c r="AP775" s="264"/>
      <c r="AQ775" s="264"/>
      <c r="AR775" s="264"/>
      <c r="AS775" s="264"/>
      <c r="AT775" s="264"/>
      <c r="AU775" s="264"/>
      <c r="AV775" s="264"/>
      <c r="AW775" s="264"/>
      <c r="AX775" s="264"/>
      <c r="AY775" s="264"/>
      <c r="AZ775" s="264"/>
      <c r="BA775" s="264"/>
      <c r="BB775" s="264"/>
      <c r="BC775" s="264"/>
      <c r="BD775" s="264"/>
      <c r="BE775" s="264"/>
      <c r="BF775" s="264"/>
      <c r="BG775" s="264"/>
      <c r="BH775" s="264"/>
      <c r="BI775" s="264"/>
      <c r="BJ775" s="264"/>
      <c r="BK775" s="264"/>
      <c r="BL775" s="264"/>
      <c r="BM775" s="264"/>
      <c r="BN775" s="264"/>
      <c r="BO775" s="264"/>
      <c r="BP775" s="264"/>
      <c r="BQ775" s="264"/>
      <c r="BR775" s="264"/>
      <c r="BS775" s="264"/>
      <c r="BT775" s="264"/>
      <c r="BU775" s="264"/>
      <c r="BV775" s="264"/>
      <c r="BW775" s="264"/>
      <c r="BX775" s="264"/>
      <c r="BY775" s="264"/>
      <c r="BZ775" s="264"/>
      <c r="CA775" s="264"/>
      <c r="CB775" s="264"/>
      <c r="CC775" s="264"/>
      <c r="CD775" s="264"/>
      <c r="CE775" s="264"/>
    </row>
    <row r="776" spans="1:83" ht="12.65" customHeight="1">
      <c r="A776" s="205" t="str">
        <f>RIGHT($C$83,3)&amp;"*"&amp;RIGHT($C$82,4)&amp;"*"&amp;AS$55&amp;"*"&amp;"A"</f>
        <v>211*2021*7410*A</v>
      </c>
      <c r="B776" s="263">
        <f>ROUND(AS59,0)</f>
        <v>0</v>
      </c>
      <c r="C776" s="265">
        <f>ROUND(AS60,2)</f>
        <v>0</v>
      </c>
      <c r="D776" s="263">
        <f>ROUND(AS61,0)</f>
        <v>0</v>
      </c>
      <c r="E776" s="263">
        <f>ROUND(AS62,0)</f>
        <v>0</v>
      </c>
      <c r="F776" s="263">
        <f>ROUND(AS63,0)</f>
        <v>0</v>
      </c>
      <c r="G776" s="263">
        <f>ROUND(AS64,0)</f>
        <v>0</v>
      </c>
      <c r="H776" s="263">
        <f>ROUND(AS65,0)</f>
        <v>0</v>
      </c>
      <c r="I776" s="263">
        <f>ROUND(AS66,0)</f>
        <v>0</v>
      </c>
      <c r="J776" s="263">
        <f>ROUND(AS67,0)</f>
        <v>0</v>
      </c>
      <c r="K776" s="263">
        <f>ROUND(AS68,0)</f>
        <v>0</v>
      </c>
      <c r="L776" s="263">
        <f>ROUND(AS69,0)</f>
        <v>0</v>
      </c>
      <c r="M776" s="263">
        <f>ROUND(AS70,0)</f>
        <v>0</v>
      </c>
      <c r="N776" s="263">
        <f>ROUND(AS75,0)</f>
        <v>0</v>
      </c>
      <c r="O776" s="263">
        <f>ROUND(AS73,0)</f>
        <v>0</v>
      </c>
      <c r="P776" s="263">
        <f>IF(AS76&gt;0,ROUND(AS76,0),0)</f>
        <v>0</v>
      </c>
      <c r="Q776" s="263">
        <f>IF(AS77&gt;0,ROUND(AS77,0),0)</f>
        <v>0</v>
      </c>
      <c r="R776" s="263">
        <f>IF(AS78&gt;0,ROUND(AS78,0),0)</f>
        <v>0</v>
      </c>
      <c r="S776" s="263">
        <f>IF(AS79&gt;0,ROUND(AS79,0),0)</f>
        <v>0</v>
      </c>
      <c r="T776" s="265">
        <f>IF(AS80&gt;0,ROUND(AS80,2),0)</f>
        <v>0</v>
      </c>
      <c r="U776" s="263"/>
      <c r="V776" s="264"/>
      <c r="W776" s="263"/>
      <c r="X776" s="263"/>
      <c r="Y776" s="263" t="e">
        <f t="shared" si="21"/>
        <v>#DIV/0!</v>
      </c>
      <c r="Z776" s="264"/>
      <c r="AA776" s="264"/>
      <c r="AB776" s="264"/>
      <c r="AC776" s="264"/>
      <c r="AD776" s="264"/>
      <c r="AE776" s="264"/>
      <c r="AF776" s="264"/>
      <c r="AG776" s="264"/>
      <c r="AH776" s="264"/>
      <c r="AI776" s="264"/>
      <c r="AJ776" s="264"/>
      <c r="AK776" s="264"/>
      <c r="AL776" s="264"/>
      <c r="AM776" s="264"/>
      <c r="AN776" s="264"/>
      <c r="AO776" s="264"/>
      <c r="AP776" s="264"/>
      <c r="AQ776" s="264"/>
      <c r="AR776" s="264"/>
      <c r="AS776" s="264"/>
      <c r="AT776" s="264"/>
      <c r="AU776" s="264"/>
      <c r="AV776" s="264"/>
      <c r="AW776" s="264"/>
      <c r="AX776" s="264"/>
      <c r="AY776" s="264"/>
      <c r="AZ776" s="264"/>
      <c r="BA776" s="264"/>
      <c r="BB776" s="264"/>
      <c r="BC776" s="264"/>
      <c r="BD776" s="264"/>
      <c r="BE776" s="264"/>
      <c r="BF776" s="264"/>
      <c r="BG776" s="264"/>
      <c r="BH776" s="264"/>
      <c r="BI776" s="264"/>
      <c r="BJ776" s="264"/>
      <c r="BK776" s="264"/>
      <c r="BL776" s="264"/>
      <c r="BM776" s="264"/>
      <c r="BN776" s="264"/>
      <c r="BO776" s="264"/>
      <c r="BP776" s="264"/>
      <c r="BQ776" s="264"/>
      <c r="BR776" s="264"/>
      <c r="BS776" s="264"/>
      <c r="BT776" s="264"/>
      <c r="BU776" s="264"/>
      <c r="BV776" s="264"/>
      <c r="BW776" s="264"/>
      <c r="BX776" s="264"/>
      <c r="BY776" s="264"/>
      <c r="BZ776" s="264"/>
      <c r="CA776" s="264"/>
      <c r="CB776" s="264"/>
      <c r="CC776" s="264"/>
      <c r="CD776" s="264"/>
      <c r="CE776" s="264"/>
    </row>
    <row r="777" spans="1:83" ht="12.65" customHeight="1">
      <c r="A777" s="205" t="str">
        <f>RIGHT($C$83,3)&amp;"*"&amp;RIGHT($C$82,4)&amp;"*"&amp;AT$55&amp;"*"&amp;"A"</f>
        <v>211*2021*7420*A</v>
      </c>
      <c r="B777" s="263">
        <f>ROUND(AT59,0)</f>
        <v>0</v>
      </c>
      <c r="C777" s="265">
        <f>ROUND(AT60,2)</f>
        <v>0</v>
      </c>
      <c r="D777" s="263">
        <f>ROUND(AT61,0)</f>
        <v>0</v>
      </c>
      <c r="E777" s="263">
        <f>ROUND(AT62,0)</f>
        <v>0</v>
      </c>
      <c r="F777" s="263">
        <f>ROUND(AT63,0)</f>
        <v>0</v>
      </c>
      <c r="G777" s="263">
        <f>ROUND(AT64,0)</f>
        <v>0</v>
      </c>
      <c r="H777" s="263">
        <f>ROUND(AT65,0)</f>
        <v>0</v>
      </c>
      <c r="I777" s="263">
        <f>ROUND(AT66,0)</f>
        <v>0</v>
      </c>
      <c r="J777" s="263">
        <f>ROUND(AT67,0)</f>
        <v>0</v>
      </c>
      <c r="K777" s="263">
        <f>ROUND(AT68,0)</f>
        <v>0</v>
      </c>
      <c r="L777" s="263">
        <f>ROUND(AT69,0)</f>
        <v>0</v>
      </c>
      <c r="M777" s="263">
        <f>ROUND(AT70,0)</f>
        <v>0</v>
      </c>
      <c r="N777" s="263">
        <f>ROUND(AT75,0)</f>
        <v>0</v>
      </c>
      <c r="O777" s="263">
        <f>ROUND(AT73,0)</f>
        <v>0</v>
      </c>
      <c r="P777" s="263">
        <f>IF(AT76&gt;0,ROUND(AT76,0),0)</f>
        <v>0</v>
      </c>
      <c r="Q777" s="263">
        <f>IF(AT77&gt;0,ROUND(AT77,0),0)</f>
        <v>0</v>
      </c>
      <c r="R777" s="263">
        <f>IF(AT78&gt;0,ROUND(AT78,0),0)</f>
        <v>0</v>
      </c>
      <c r="S777" s="263">
        <f>IF(AT79&gt;0,ROUND(AT79,0),0)</f>
        <v>0</v>
      </c>
      <c r="T777" s="265">
        <f>IF(AT80&gt;0,ROUND(AT80,2),0)</f>
        <v>0</v>
      </c>
      <c r="U777" s="263"/>
      <c r="V777" s="264"/>
      <c r="W777" s="263"/>
      <c r="X777" s="263"/>
      <c r="Y777" s="263" t="e">
        <f t="shared" si="21"/>
        <v>#DIV/0!</v>
      </c>
      <c r="Z777" s="264"/>
      <c r="AA777" s="264"/>
      <c r="AB777" s="264"/>
      <c r="AC777" s="264"/>
      <c r="AD777" s="264"/>
      <c r="AE777" s="264"/>
      <c r="AF777" s="264"/>
      <c r="AG777" s="264"/>
      <c r="AH777" s="264"/>
      <c r="AI777" s="264"/>
      <c r="AJ777" s="264"/>
      <c r="AK777" s="264"/>
      <c r="AL777" s="264"/>
      <c r="AM777" s="264"/>
      <c r="AN777" s="264"/>
      <c r="AO777" s="264"/>
      <c r="AP777" s="264"/>
      <c r="AQ777" s="264"/>
      <c r="AR777" s="264"/>
      <c r="AS777" s="264"/>
      <c r="AT777" s="264"/>
      <c r="AU777" s="264"/>
      <c r="AV777" s="264"/>
      <c r="AW777" s="264"/>
      <c r="AX777" s="264"/>
      <c r="AY777" s="264"/>
      <c r="AZ777" s="264"/>
      <c r="BA777" s="264"/>
      <c r="BB777" s="264"/>
      <c r="BC777" s="264"/>
      <c r="BD777" s="264"/>
      <c r="BE777" s="264"/>
      <c r="BF777" s="264"/>
      <c r="BG777" s="264"/>
      <c r="BH777" s="264"/>
      <c r="BI777" s="264"/>
      <c r="BJ777" s="264"/>
      <c r="BK777" s="264"/>
      <c r="BL777" s="264"/>
      <c r="BM777" s="264"/>
      <c r="BN777" s="264"/>
      <c r="BO777" s="264"/>
      <c r="BP777" s="264"/>
      <c r="BQ777" s="264"/>
      <c r="BR777" s="264"/>
      <c r="BS777" s="264"/>
      <c r="BT777" s="264"/>
      <c r="BU777" s="264"/>
      <c r="BV777" s="264"/>
      <c r="BW777" s="264"/>
      <c r="BX777" s="264"/>
      <c r="BY777" s="264"/>
      <c r="BZ777" s="264"/>
      <c r="CA777" s="264"/>
      <c r="CB777" s="264"/>
      <c r="CC777" s="264"/>
      <c r="CD777" s="264"/>
      <c r="CE777" s="264"/>
    </row>
    <row r="778" spans="1:83" ht="12.65" customHeight="1">
      <c r="A778" s="205" t="str">
        <f>RIGHT($C$83,3)&amp;"*"&amp;RIGHT($C$82,4)&amp;"*"&amp;AU$55&amp;"*"&amp;"A"</f>
        <v>211*2021*7430*A</v>
      </c>
      <c r="B778" s="263">
        <f>ROUND(AU59,0)</f>
        <v>0</v>
      </c>
      <c r="C778" s="265">
        <f>ROUND(AU60,2)</f>
        <v>0</v>
      </c>
      <c r="D778" s="263">
        <f>ROUND(AU61,0)</f>
        <v>0</v>
      </c>
      <c r="E778" s="263">
        <f>ROUND(AU62,0)</f>
        <v>0</v>
      </c>
      <c r="F778" s="263">
        <f>ROUND(AU63,0)</f>
        <v>0</v>
      </c>
      <c r="G778" s="263">
        <f>ROUND(AU64,0)</f>
        <v>0</v>
      </c>
      <c r="H778" s="263">
        <f>ROUND(AU65,0)</f>
        <v>0</v>
      </c>
      <c r="I778" s="263">
        <f>ROUND(AU66,0)</f>
        <v>0</v>
      </c>
      <c r="J778" s="263">
        <f>ROUND(AU67,0)</f>
        <v>0</v>
      </c>
      <c r="K778" s="263">
        <f>ROUND(AU68,0)</f>
        <v>0</v>
      </c>
      <c r="L778" s="263">
        <f>ROUND(AU69,0)</f>
        <v>0</v>
      </c>
      <c r="M778" s="263">
        <f>ROUND(AU70,0)</f>
        <v>0</v>
      </c>
      <c r="N778" s="263">
        <f>ROUND(AU75,0)</f>
        <v>0</v>
      </c>
      <c r="O778" s="263">
        <f>ROUND(AU73,0)</f>
        <v>0</v>
      </c>
      <c r="P778" s="263">
        <f>IF(AU76&gt;0,ROUND(AU76,0),0)</f>
        <v>0</v>
      </c>
      <c r="Q778" s="263">
        <f>IF(AU77&gt;0,ROUND(AU77,0),0)</f>
        <v>0</v>
      </c>
      <c r="R778" s="263">
        <f>IF(AU78&gt;0,ROUND(AU78,0),0)</f>
        <v>0</v>
      </c>
      <c r="S778" s="263">
        <f>IF(AU79&gt;0,ROUND(AU79,0),0)</f>
        <v>0</v>
      </c>
      <c r="T778" s="265">
        <f>IF(AU80&gt;0,ROUND(AU80,2),0)</f>
        <v>0</v>
      </c>
      <c r="U778" s="263"/>
      <c r="V778" s="264"/>
      <c r="W778" s="263"/>
      <c r="X778" s="263"/>
      <c r="Y778" s="263" t="e">
        <f t="shared" si="21"/>
        <v>#DIV/0!</v>
      </c>
      <c r="Z778" s="264"/>
      <c r="AA778" s="264"/>
      <c r="AB778" s="264"/>
      <c r="AC778" s="264"/>
      <c r="AD778" s="264"/>
      <c r="AE778" s="264"/>
      <c r="AF778" s="264"/>
      <c r="AG778" s="264"/>
      <c r="AH778" s="264"/>
      <c r="AI778" s="264"/>
      <c r="AJ778" s="264"/>
      <c r="AK778" s="264"/>
      <c r="AL778" s="264"/>
      <c r="AM778" s="264"/>
      <c r="AN778" s="264"/>
      <c r="AO778" s="264"/>
      <c r="AP778" s="264"/>
      <c r="AQ778" s="264"/>
      <c r="AR778" s="264"/>
      <c r="AS778" s="264"/>
      <c r="AT778" s="264"/>
      <c r="AU778" s="264"/>
      <c r="AV778" s="264"/>
      <c r="AW778" s="264"/>
      <c r="AX778" s="264"/>
      <c r="AY778" s="264"/>
      <c r="AZ778" s="264"/>
      <c r="BA778" s="264"/>
      <c r="BB778" s="264"/>
      <c r="BC778" s="264"/>
      <c r="BD778" s="264"/>
      <c r="BE778" s="264"/>
      <c r="BF778" s="264"/>
      <c r="BG778" s="264"/>
      <c r="BH778" s="264"/>
      <c r="BI778" s="264"/>
      <c r="BJ778" s="264"/>
      <c r="BK778" s="264"/>
      <c r="BL778" s="264"/>
      <c r="BM778" s="264"/>
      <c r="BN778" s="264"/>
      <c r="BO778" s="264"/>
      <c r="BP778" s="264"/>
      <c r="BQ778" s="264"/>
      <c r="BR778" s="264"/>
      <c r="BS778" s="264"/>
      <c r="BT778" s="264"/>
      <c r="BU778" s="264"/>
      <c r="BV778" s="264"/>
      <c r="BW778" s="264"/>
      <c r="BX778" s="264"/>
      <c r="BY778" s="264"/>
      <c r="BZ778" s="264"/>
      <c r="CA778" s="264"/>
      <c r="CB778" s="264"/>
      <c r="CC778" s="264"/>
      <c r="CD778" s="264"/>
      <c r="CE778" s="264"/>
    </row>
    <row r="779" spans="1:83" ht="12.65" customHeight="1">
      <c r="A779" s="205" t="str">
        <f>RIGHT($C$83,3)&amp;"*"&amp;RIGHT($C$82,4)&amp;"*"&amp;AV$55&amp;"*"&amp;"A"</f>
        <v>211*2021*7490*A</v>
      </c>
      <c r="B779" s="263"/>
      <c r="C779" s="265">
        <f>ROUND(AV60,2)</f>
        <v>0.24</v>
      </c>
      <c r="D779" s="263">
        <f>ROUND(AV61,0)</f>
        <v>12106</v>
      </c>
      <c r="E779" s="263">
        <f>ROUND(AV62,0)</f>
        <v>3764</v>
      </c>
      <c r="F779" s="263">
        <f>ROUND(AV63,0)</f>
        <v>0</v>
      </c>
      <c r="G779" s="263">
        <f>ROUND(AV64,0)</f>
        <v>0</v>
      </c>
      <c r="H779" s="263">
        <f>ROUND(AV65,0)</f>
        <v>0</v>
      </c>
      <c r="I779" s="263">
        <f>ROUND(AV66,0)</f>
        <v>0</v>
      </c>
      <c r="J779" s="263">
        <f>ROUND(AV67,0)</f>
        <v>0</v>
      </c>
      <c r="K779" s="263">
        <f>ROUND(AV68,0)</f>
        <v>0</v>
      </c>
      <c r="L779" s="263">
        <f>ROUND(AV69,0)</f>
        <v>0</v>
      </c>
      <c r="M779" s="263">
        <f>ROUND(AV70,0)</f>
        <v>0</v>
      </c>
      <c r="N779" s="263">
        <f>ROUND(AV75,0)</f>
        <v>0</v>
      </c>
      <c r="O779" s="263">
        <f>ROUND(AV73,0)</f>
        <v>0</v>
      </c>
      <c r="P779" s="263">
        <f>IF(AV76&gt;0,ROUND(AV76,0),0)</f>
        <v>0</v>
      </c>
      <c r="Q779" s="263">
        <f>IF(AV77&gt;0,ROUND(AV77,0),0)</f>
        <v>0</v>
      </c>
      <c r="R779" s="263">
        <f>IF(AV78&gt;0,ROUND(AV78,0),0)</f>
        <v>0</v>
      </c>
      <c r="S779" s="263">
        <f>IF(AV79&gt;0,ROUND(AV79,0),0)</f>
        <v>0</v>
      </c>
      <c r="T779" s="265">
        <f>IF(AV80&gt;0,ROUND(AV80,2),0)</f>
        <v>0</v>
      </c>
      <c r="U779" s="263"/>
      <c r="V779" s="264"/>
      <c r="W779" s="263"/>
      <c r="X779" s="263"/>
      <c r="Y779" s="263" t="e">
        <f t="shared" si="21"/>
        <v>#DIV/0!</v>
      </c>
      <c r="Z779" s="264"/>
      <c r="AA779" s="264"/>
      <c r="AB779" s="264"/>
      <c r="AC779" s="264"/>
      <c r="AD779" s="264"/>
      <c r="AE779" s="264"/>
      <c r="AF779" s="264"/>
      <c r="AG779" s="264"/>
      <c r="AH779" s="264"/>
      <c r="AI779" s="264"/>
      <c r="AJ779" s="264"/>
      <c r="AK779" s="264"/>
      <c r="AL779" s="264"/>
      <c r="AM779" s="264"/>
      <c r="AN779" s="264"/>
      <c r="AO779" s="264"/>
      <c r="AP779" s="264"/>
      <c r="AQ779" s="264"/>
      <c r="AR779" s="264"/>
      <c r="AS779" s="264"/>
      <c r="AT779" s="264"/>
      <c r="AU779" s="264"/>
      <c r="AV779" s="264"/>
      <c r="AW779" s="264"/>
      <c r="AX779" s="264"/>
      <c r="AY779" s="264"/>
      <c r="AZ779" s="264"/>
      <c r="BA779" s="264"/>
      <c r="BB779" s="264"/>
      <c r="BC779" s="264"/>
      <c r="BD779" s="264"/>
      <c r="BE779" s="264"/>
      <c r="BF779" s="264"/>
      <c r="BG779" s="264"/>
      <c r="BH779" s="264"/>
      <c r="BI779" s="264"/>
      <c r="BJ779" s="264"/>
      <c r="BK779" s="264"/>
      <c r="BL779" s="264"/>
      <c r="BM779" s="264"/>
      <c r="BN779" s="264"/>
      <c r="BO779" s="264"/>
      <c r="BP779" s="264"/>
      <c r="BQ779" s="264"/>
      <c r="BR779" s="264"/>
      <c r="BS779" s="264"/>
      <c r="BT779" s="264"/>
      <c r="BU779" s="264"/>
      <c r="BV779" s="264"/>
      <c r="BW779" s="264"/>
      <c r="BX779" s="264"/>
      <c r="BY779" s="264"/>
      <c r="BZ779" s="264"/>
      <c r="CA779" s="264"/>
      <c r="CB779" s="264"/>
      <c r="CC779" s="264"/>
      <c r="CD779" s="264"/>
      <c r="CE779" s="264"/>
    </row>
    <row r="780" spans="1:83" ht="12.65" customHeight="1">
      <c r="A780" s="205" t="str">
        <f>RIGHT($C$83,3)&amp;"*"&amp;RIGHT($C$82,4)&amp;"*"&amp;AW$55&amp;"*"&amp;"A"</f>
        <v>211*2021*8200*A</v>
      </c>
      <c r="B780" s="263"/>
      <c r="C780" s="265">
        <f>ROUND(AW60,2)</f>
        <v>0</v>
      </c>
      <c r="D780" s="263">
        <f>ROUND(AW61,0)</f>
        <v>0</v>
      </c>
      <c r="E780" s="263">
        <f>ROUND(AW62,0)</f>
        <v>0</v>
      </c>
      <c r="F780" s="263">
        <f>ROUND(AW63,0)</f>
        <v>0</v>
      </c>
      <c r="G780" s="263">
        <f>ROUND(AW64,0)</f>
        <v>0</v>
      </c>
      <c r="H780" s="263">
        <f>ROUND(AW65,0)</f>
        <v>0</v>
      </c>
      <c r="I780" s="263">
        <f>ROUND(AW66,0)</f>
        <v>0</v>
      </c>
      <c r="J780" s="263">
        <f>ROUND(AW67,0)</f>
        <v>0</v>
      </c>
      <c r="K780" s="263">
        <f>ROUND(AW68,0)</f>
        <v>0</v>
      </c>
      <c r="L780" s="263">
        <f>ROUND(AW69,0)</f>
        <v>0</v>
      </c>
      <c r="M780" s="263">
        <f>ROUND(AW70,0)</f>
        <v>0</v>
      </c>
      <c r="N780" s="263"/>
      <c r="O780" s="263"/>
      <c r="P780" s="263">
        <f>IF(AW76&gt;0,ROUND(AW76,0),0)</f>
        <v>0</v>
      </c>
      <c r="Q780" s="263">
        <f>IF(AW77&gt;0,ROUND(AW77,0),0)</f>
        <v>0</v>
      </c>
      <c r="R780" s="263">
        <f>IF(AW78&gt;0,ROUND(AW78,0),0)</f>
        <v>0</v>
      </c>
      <c r="S780" s="263">
        <f>IF(AW79&gt;0,ROUND(AW79,0),0)</f>
        <v>0</v>
      </c>
      <c r="T780" s="265">
        <f>IF(AW80&gt;0,ROUND(AW80,2),0)</f>
        <v>0</v>
      </c>
      <c r="U780" s="263"/>
      <c r="V780" s="264"/>
      <c r="W780" s="263"/>
      <c r="X780" s="263"/>
      <c r="Y780" s="263"/>
      <c r="Z780" s="264"/>
      <c r="AA780" s="264"/>
      <c r="AB780" s="264"/>
      <c r="AC780" s="264"/>
      <c r="AD780" s="264"/>
      <c r="AE780" s="264"/>
      <c r="AF780" s="264"/>
      <c r="AG780" s="264"/>
      <c r="AH780" s="264"/>
      <c r="AI780" s="264"/>
      <c r="AJ780" s="264"/>
      <c r="AK780" s="264"/>
      <c r="AL780" s="264"/>
      <c r="AM780" s="264"/>
      <c r="AN780" s="264"/>
      <c r="AO780" s="264"/>
      <c r="AP780" s="264"/>
      <c r="AQ780" s="264"/>
      <c r="AR780" s="264"/>
      <c r="AS780" s="264"/>
      <c r="AT780" s="264"/>
      <c r="AU780" s="264"/>
      <c r="AV780" s="264"/>
      <c r="AW780" s="264"/>
      <c r="AX780" s="264"/>
      <c r="AY780" s="264"/>
      <c r="AZ780" s="264"/>
      <c r="BA780" s="264"/>
      <c r="BB780" s="264"/>
      <c r="BC780" s="264"/>
      <c r="BD780" s="264"/>
      <c r="BE780" s="264"/>
      <c r="BF780" s="264"/>
      <c r="BG780" s="264"/>
      <c r="BH780" s="264"/>
      <c r="BI780" s="264"/>
      <c r="BJ780" s="264"/>
      <c r="BK780" s="264"/>
      <c r="BL780" s="264"/>
      <c r="BM780" s="264"/>
      <c r="BN780" s="264"/>
      <c r="BO780" s="264"/>
      <c r="BP780" s="264"/>
      <c r="BQ780" s="264"/>
      <c r="BR780" s="264"/>
      <c r="BS780" s="264"/>
      <c r="BT780" s="264"/>
      <c r="BU780" s="264"/>
      <c r="BV780" s="264"/>
      <c r="BW780" s="264"/>
      <c r="BX780" s="264"/>
      <c r="BY780" s="264"/>
      <c r="BZ780" s="264"/>
      <c r="CA780" s="264"/>
      <c r="CB780" s="264"/>
      <c r="CC780" s="264"/>
      <c r="CD780" s="264"/>
      <c r="CE780" s="264"/>
    </row>
    <row r="781" spans="1:83" ht="12.65" customHeight="1">
      <c r="A781" s="205" t="str">
        <f>RIGHT($C$83,3)&amp;"*"&amp;RIGHT($C$82,4)&amp;"*"&amp;AX$55&amp;"*"&amp;"A"</f>
        <v>211*2021*8310*A</v>
      </c>
      <c r="B781" s="263"/>
      <c r="C781" s="265">
        <f>ROUND(AX60,2)</f>
        <v>0</v>
      </c>
      <c r="D781" s="263">
        <f>ROUND(AX61,0)</f>
        <v>0</v>
      </c>
      <c r="E781" s="263">
        <f>ROUND(AX62,0)</f>
        <v>0</v>
      </c>
      <c r="F781" s="263">
        <f>ROUND(AX63,0)</f>
        <v>0</v>
      </c>
      <c r="G781" s="263">
        <f>ROUND(AX64,0)</f>
        <v>0</v>
      </c>
      <c r="H781" s="263">
        <f>ROUND(AX65,0)</f>
        <v>0</v>
      </c>
      <c r="I781" s="263">
        <f>ROUND(AX66,0)</f>
        <v>0</v>
      </c>
      <c r="J781" s="263">
        <f>ROUND(AX67,0)</f>
        <v>0</v>
      </c>
      <c r="K781" s="263">
        <f>ROUND(AX68,0)</f>
        <v>0</v>
      </c>
      <c r="L781" s="263">
        <f>ROUND(AX69,0)</f>
        <v>0</v>
      </c>
      <c r="M781" s="263">
        <f>ROUND(AX70,0)</f>
        <v>0</v>
      </c>
      <c r="N781" s="263"/>
      <c r="O781" s="263"/>
      <c r="P781" s="263">
        <f>IF(AX76&gt;0,ROUND(AX76,0),0)</f>
        <v>0</v>
      </c>
      <c r="Q781" s="263">
        <f>IF(AX77&gt;0,ROUND(AX77,0),0)</f>
        <v>0</v>
      </c>
      <c r="R781" s="263">
        <f>IF(AX78&gt;0,ROUND(AX78,0),0)</f>
        <v>0</v>
      </c>
      <c r="S781" s="263">
        <f>IF(AX79&gt;0,ROUND(AX79,0),0)</f>
        <v>0</v>
      </c>
      <c r="T781" s="265">
        <f>IF(AX80&gt;0,ROUND(AX80,2),0)</f>
        <v>0</v>
      </c>
      <c r="U781" s="263"/>
      <c r="V781" s="264"/>
      <c r="W781" s="263"/>
      <c r="X781" s="263"/>
      <c r="Y781" s="263"/>
      <c r="Z781" s="264"/>
      <c r="AA781" s="264"/>
      <c r="AB781" s="264"/>
      <c r="AC781" s="264"/>
      <c r="AD781" s="264"/>
      <c r="AE781" s="264"/>
      <c r="AF781" s="264"/>
      <c r="AG781" s="264"/>
      <c r="AH781" s="264"/>
      <c r="AI781" s="264"/>
      <c r="AJ781" s="264"/>
      <c r="AK781" s="264"/>
      <c r="AL781" s="264"/>
      <c r="AM781" s="264"/>
      <c r="AN781" s="264"/>
      <c r="AO781" s="264"/>
      <c r="AP781" s="264"/>
      <c r="AQ781" s="264"/>
      <c r="AR781" s="264"/>
      <c r="AS781" s="264"/>
      <c r="AT781" s="264"/>
      <c r="AU781" s="264"/>
      <c r="AV781" s="264"/>
      <c r="AW781" s="264"/>
      <c r="AX781" s="264"/>
      <c r="AY781" s="264"/>
      <c r="AZ781" s="264"/>
      <c r="BA781" s="264"/>
      <c r="BB781" s="264"/>
      <c r="BC781" s="264"/>
      <c r="BD781" s="264"/>
      <c r="BE781" s="264"/>
      <c r="BF781" s="264"/>
      <c r="BG781" s="264"/>
      <c r="BH781" s="264"/>
      <c r="BI781" s="264"/>
      <c r="BJ781" s="264"/>
      <c r="BK781" s="264"/>
      <c r="BL781" s="264"/>
      <c r="BM781" s="264"/>
      <c r="BN781" s="264"/>
      <c r="BO781" s="264"/>
      <c r="BP781" s="264"/>
      <c r="BQ781" s="264"/>
      <c r="BR781" s="264"/>
      <c r="BS781" s="264"/>
      <c r="BT781" s="264"/>
      <c r="BU781" s="264"/>
      <c r="BV781" s="264"/>
      <c r="BW781" s="264"/>
      <c r="BX781" s="264"/>
      <c r="BY781" s="264"/>
      <c r="BZ781" s="264"/>
      <c r="CA781" s="264"/>
      <c r="CB781" s="264"/>
      <c r="CC781" s="264"/>
      <c r="CD781" s="264"/>
      <c r="CE781" s="264"/>
    </row>
    <row r="782" spans="1:83" ht="12.65" customHeight="1">
      <c r="A782" s="205" t="str">
        <f>RIGHT($C$83,3)&amp;"*"&amp;RIGHT($C$82,4)&amp;"*"&amp;AY$55&amp;"*"&amp;"A"</f>
        <v>211*2021*8320*A</v>
      </c>
      <c r="B782" s="263">
        <f>ROUND(AY59,0)</f>
        <v>0</v>
      </c>
      <c r="C782" s="265">
        <f>ROUND(AY60,2)</f>
        <v>0</v>
      </c>
      <c r="D782" s="263">
        <f>ROUND(AY61,0)</f>
        <v>0</v>
      </c>
      <c r="E782" s="263">
        <f>ROUND(AY62,0)</f>
        <v>0</v>
      </c>
      <c r="F782" s="263">
        <f>ROUND(AY63,0)</f>
        <v>0</v>
      </c>
      <c r="G782" s="263">
        <f>ROUND(AY64,0)</f>
        <v>0</v>
      </c>
      <c r="H782" s="263">
        <f>ROUND(AY65,0)</f>
        <v>0</v>
      </c>
      <c r="I782" s="263">
        <f>ROUND(AY66,0)</f>
        <v>0</v>
      </c>
      <c r="J782" s="263">
        <f>ROUND(AY67,0)</f>
        <v>0</v>
      </c>
      <c r="K782" s="263">
        <f>ROUND(AY68,0)</f>
        <v>0</v>
      </c>
      <c r="L782" s="263">
        <f>ROUND(AY69,0)</f>
        <v>0</v>
      </c>
      <c r="M782" s="263">
        <f>ROUND(AY70,0)</f>
        <v>0</v>
      </c>
      <c r="N782" s="263"/>
      <c r="O782" s="263"/>
      <c r="P782" s="263">
        <f>IF(AY76&gt;0,ROUND(AY76,0),0)</f>
        <v>0</v>
      </c>
      <c r="Q782" s="263">
        <f>IF(AY77&gt;0,ROUND(AY77,0),0)</f>
        <v>0</v>
      </c>
      <c r="R782" s="263">
        <f>IF(AY78&gt;0,ROUND(AY78,0),0)</f>
        <v>0</v>
      </c>
      <c r="S782" s="263">
        <f>IF(AY79&gt;0,ROUND(AY79,0),0)</f>
        <v>0</v>
      </c>
      <c r="T782" s="265">
        <f>IF(AY80&gt;0,ROUND(AY80,2),0)</f>
        <v>0</v>
      </c>
      <c r="U782" s="263"/>
      <c r="V782" s="264"/>
      <c r="W782" s="263"/>
      <c r="X782" s="263"/>
      <c r="Y782" s="263"/>
      <c r="Z782" s="264"/>
      <c r="AA782" s="264"/>
      <c r="AB782" s="264"/>
      <c r="AC782" s="264"/>
      <c r="AD782" s="264"/>
      <c r="AE782" s="264"/>
      <c r="AF782" s="264"/>
      <c r="AG782" s="264"/>
      <c r="AH782" s="264"/>
      <c r="AI782" s="264"/>
      <c r="AJ782" s="264"/>
      <c r="AK782" s="264"/>
      <c r="AL782" s="264"/>
      <c r="AM782" s="264"/>
      <c r="AN782" s="264"/>
      <c r="AO782" s="264"/>
      <c r="AP782" s="264"/>
      <c r="AQ782" s="264"/>
      <c r="AR782" s="264"/>
      <c r="AS782" s="264"/>
      <c r="AT782" s="264"/>
      <c r="AU782" s="264"/>
      <c r="AV782" s="264"/>
      <c r="AW782" s="264"/>
      <c r="AX782" s="264"/>
      <c r="AY782" s="264"/>
      <c r="AZ782" s="264"/>
      <c r="BA782" s="264"/>
      <c r="BB782" s="264"/>
      <c r="BC782" s="264"/>
      <c r="BD782" s="264"/>
      <c r="BE782" s="264"/>
      <c r="BF782" s="264"/>
      <c r="BG782" s="264"/>
      <c r="BH782" s="264"/>
      <c r="BI782" s="264"/>
      <c r="BJ782" s="264"/>
      <c r="BK782" s="264"/>
      <c r="BL782" s="264"/>
      <c r="BM782" s="264"/>
      <c r="BN782" s="264"/>
      <c r="BO782" s="264"/>
      <c r="BP782" s="264"/>
      <c r="BQ782" s="264"/>
      <c r="BR782" s="264"/>
      <c r="BS782" s="264"/>
      <c r="BT782" s="264"/>
      <c r="BU782" s="264"/>
      <c r="BV782" s="264"/>
      <c r="BW782" s="264"/>
      <c r="BX782" s="264"/>
      <c r="BY782" s="264"/>
      <c r="BZ782" s="264"/>
      <c r="CA782" s="264"/>
      <c r="CB782" s="264"/>
      <c r="CC782" s="264"/>
      <c r="CD782" s="264"/>
      <c r="CE782" s="264"/>
    </row>
    <row r="783" spans="1:83" ht="12.65" customHeight="1">
      <c r="A783" s="205" t="str">
        <f>RIGHT($C$83,3)&amp;"*"&amp;RIGHT($C$82,4)&amp;"*"&amp;AZ$55&amp;"*"&amp;"A"</f>
        <v>211*2021*8330*A</v>
      </c>
      <c r="B783" s="263">
        <f>ROUND(AZ59,0)</f>
        <v>0</v>
      </c>
      <c r="C783" s="265">
        <f>ROUND(AZ60,2)</f>
        <v>0</v>
      </c>
      <c r="D783" s="263">
        <f>ROUND(AZ61,0)</f>
        <v>0</v>
      </c>
      <c r="E783" s="263">
        <f>ROUND(AZ62,0)</f>
        <v>0</v>
      </c>
      <c r="F783" s="263">
        <f>ROUND(AZ63,0)</f>
        <v>0</v>
      </c>
      <c r="G783" s="263">
        <f>ROUND(AZ64,0)</f>
        <v>0</v>
      </c>
      <c r="H783" s="263">
        <f>ROUND(AZ65,0)</f>
        <v>0</v>
      </c>
      <c r="I783" s="263">
        <f>ROUND(AZ66,0)</f>
        <v>0</v>
      </c>
      <c r="J783" s="263">
        <f>ROUND(AZ67,0)</f>
        <v>0</v>
      </c>
      <c r="K783" s="263">
        <f>ROUND(AZ68,0)</f>
        <v>0</v>
      </c>
      <c r="L783" s="263">
        <f>ROUND(AZ69,0)</f>
        <v>0</v>
      </c>
      <c r="M783" s="263">
        <f>ROUND(AZ70,0)</f>
        <v>0</v>
      </c>
      <c r="N783" s="263"/>
      <c r="O783" s="263"/>
      <c r="P783" s="263">
        <f>IF(AZ76&gt;0,ROUND(AZ76,0),0)</f>
        <v>0</v>
      </c>
      <c r="Q783" s="263">
        <f>IF(AZ77&gt;0,ROUND(AZ77,0),0)</f>
        <v>0</v>
      </c>
      <c r="R783" s="263">
        <f>IF(AZ78&gt;0,ROUND(AZ78,0),0)</f>
        <v>0</v>
      </c>
      <c r="S783" s="263">
        <f>IF(AZ79&gt;0,ROUND(AZ79,0),0)</f>
        <v>0</v>
      </c>
      <c r="T783" s="265">
        <f>IF(AZ80&gt;0,ROUND(AZ80,2),0)</f>
        <v>0</v>
      </c>
      <c r="U783" s="263"/>
      <c r="V783" s="264"/>
      <c r="W783" s="263"/>
      <c r="X783" s="263"/>
      <c r="Y783" s="263"/>
      <c r="Z783" s="264"/>
      <c r="AA783" s="264"/>
      <c r="AB783" s="264"/>
      <c r="AC783" s="264"/>
      <c r="AD783" s="264"/>
      <c r="AE783" s="264"/>
      <c r="AF783" s="264"/>
      <c r="AG783" s="264"/>
      <c r="AH783" s="264"/>
      <c r="AI783" s="264"/>
      <c r="AJ783" s="264"/>
      <c r="AK783" s="264"/>
      <c r="AL783" s="264"/>
      <c r="AM783" s="264"/>
      <c r="AN783" s="264"/>
      <c r="AO783" s="264"/>
      <c r="AP783" s="264"/>
      <c r="AQ783" s="264"/>
      <c r="AR783" s="264"/>
      <c r="AS783" s="264"/>
      <c r="AT783" s="264"/>
      <c r="AU783" s="264"/>
      <c r="AV783" s="264"/>
      <c r="AW783" s="264"/>
      <c r="AX783" s="264"/>
      <c r="AY783" s="264"/>
      <c r="AZ783" s="264"/>
      <c r="BA783" s="264"/>
      <c r="BB783" s="264"/>
      <c r="BC783" s="264"/>
      <c r="BD783" s="264"/>
      <c r="BE783" s="264"/>
      <c r="BF783" s="264"/>
      <c r="BG783" s="264"/>
      <c r="BH783" s="264"/>
      <c r="BI783" s="264"/>
      <c r="BJ783" s="264"/>
      <c r="BK783" s="264"/>
      <c r="BL783" s="264"/>
      <c r="BM783" s="264"/>
      <c r="BN783" s="264"/>
      <c r="BO783" s="264"/>
      <c r="BP783" s="264"/>
      <c r="BQ783" s="264"/>
      <c r="BR783" s="264"/>
      <c r="BS783" s="264"/>
      <c r="BT783" s="264"/>
      <c r="BU783" s="264"/>
      <c r="BV783" s="264"/>
      <c r="BW783" s="264"/>
      <c r="BX783" s="264"/>
      <c r="BY783" s="264"/>
      <c r="BZ783" s="264"/>
      <c r="CA783" s="264"/>
      <c r="CB783" s="264"/>
      <c r="CC783" s="264"/>
      <c r="CD783" s="264"/>
      <c r="CE783" s="264"/>
    </row>
    <row r="784" spans="1:83" ht="12.65" customHeight="1">
      <c r="A784" s="205" t="str">
        <f>RIGHT($C$83,3)&amp;"*"&amp;RIGHT($C$82,4)&amp;"*"&amp;BA$55&amp;"*"&amp;"A"</f>
        <v>211*2021*8350*A</v>
      </c>
      <c r="B784" s="263">
        <f>ROUND(BA59,0)</f>
        <v>0</v>
      </c>
      <c r="C784" s="265">
        <f>ROUND(BA60,2)</f>
        <v>0</v>
      </c>
      <c r="D784" s="263">
        <f>ROUND(BA61,0)</f>
        <v>0</v>
      </c>
      <c r="E784" s="263">
        <f>ROUND(BA62,0)</f>
        <v>0</v>
      </c>
      <c r="F784" s="263">
        <f>ROUND(BA63,0)</f>
        <v>0</v>
      </c>
      <c r="G784" s="263">
        <f>ROUND(BA64,0)</f>
        <v>0</v>
      </c>
      <c r="H784" s="263">
        <f>ROUND(BA65,0)</f>
        <v>0</v>
      </c>
      <c r="I784" s="263">
        <f>ROUND(BA66,0)</f>
        <v>0</v>
      </c>
      <c r="J784" s="263">
        <f>ROUND(BA67,0)</f>
        <v>0</v>
      </c>
      <c r="K784" s="263">
        <f>ROUND(BA68,0)</f>
        <v>0</v>
      </c>
      <c r="L784" s="263">
        <f>ROUND(BA69,0)</f>
        <v>0</v>
      </c>
      <c r="M784" s="263">
        <f>ROUND(BA70,0)</f>
        <v>0</v>
      </c>
      <c r="N784" s="263"/>
      <c r="O784" s="263"/>
      <c r="P784" s="263">
        <f>IF(BA76&gt;0,ROUND(BA76,0),0)</f>
        <v>0</v>
      </c>
      <c r="Q784" s="263">
        <f>IF(BA77&gt;0,ROUND(BA77,0),0)</f>
        <v>0</v>
      </c>
      <c r="R784" s="263">
        <f>IF(BA78&gt;0,ROUND(BA78,0),0)</f>
        <v>0</v>
      </c>
      <c r="S784" s="263">
        <f>IF(BA79&gt;0,ROUND(BA79,0),0)</f>
        <v>0</v>
      </c>
      <c r="T784" s="265">
        <f>IF(BA80&gt;0,ROUND(BA80,2),0)</f>
        <v>0</v>
      </c>
      <c r="U784" s="263"/>
      <c r="V784" s="264"/>
      <c r="W784" s="263"/>
      <c r="X784" s="263"/>
      <c r="Y784" s="263"/>
      <c r="Z784" s="264"/>
      <c r="AA784" s="264"/>
      <c r="AB784" s="264"/>
      <c r="AC784" s="264"/>
      <c r="AD784" s="264"/>
      <c r="AE784" s="264"/>
      <c r="AF784" s="264"/>
      <c r="AG784" s="264"/>
      <c r="AH784" s="264"/>
      <c r="AI784" s="264"/>
      <c r="AJ784" s="264"/>
      <c r="AK784" s="264"/>
      <c r="AL784" s="264"/>
      <c r="AM784" s="264"/>
      <c r="AN784" s="264"/>
      <c r="AO784" s="264"/>
      <c r="AP784" s="264"/>
      <c r="AQ784" s="264"/>
      <c r="AR784" s="264"/>
      <c r="AS784" s="264"/>
      <c r="AT784" s="264"/>
      <c r="AU784" s="264"/>
      <c r="AV784" s="264"/>
      <c r="AW784" s="264"/>
      <c r="AX784" s="264"/>
      <c r="AY784" s="264"/>
      <c r="AZ784" s="264"/>
      <c r="BA784" s="264"/>
      <c r="BB784" s="264"/>
      <c r="BC784" s="264"/>
      <c r="BD784" s="264"/>
      <c r="BE784" s="264"/>
      <c r="BF784" s="264"/>
      <c r="BG784" s="264"/>
      <c r="BH784" s="264"/>
      <c r="BI784" s="264"/>
      <c r="BJ784" s="264"/>
      <c r="BK784" s="264"/>
      <c r="BL784" s="264"/>
      <c r="BM784" s="264"/>
      <c r="BN784" s="264"/>
      <c r="BO784" s="264"/>
      <c r="BP784" s="264"/>
      <c r="BQ784" s="264"/>
      <c r="BR784" s="264"/>
      <c r="BS784" s="264"/>
      <c r="BT784" s="264"/>
      <c r="BU784" s="264"/>
      <c r="BV784" s="264"/>
      <c r="BW784" s="264"/>
      <c r="BX784" s="264"/>
      <c r="BY784" s="264"/>
      <c r="BZ784" s="264"/>
      <c r="CA784" s="264"/>
      <c r="CB784" s="264"/>
      <c r="CC784" s="264"/>
      <c r="CD784" s="264"/>
      <c r="CE784" s="264"/>
    </row>
    <row r="785" spans="1:83" ht="12.65" customHeight="1">
      <c r="A785" s="205" t="str">
        <f>RIGHT($C$83,3)&amp;"*"&amp;RIGHT($C$82,4)&amp;"*"&amp;BB$55&amp;"*"&amp;"A"</f>
        <v>211*2021*8360*A</v>
      </c>
      <c r="B785" s="263"/>
      <c r="C785" s="265">
        <f>ROUND(BB60,2)</f>
        <v>0</v>
      </c>
      <c r="D785" s="263">
        <f>ROUND(BB61,0)</f>
        <v>0</v>
      </c>
      <c r="E785" s="263">
        <f>ROUND(BB62,0)</f>
        <v>0</v>
      </c>
      <c r="F785" s="263">
        <f>ROUND(BB63,0)</f>
        <v>0</v>
      </c>
      <c r="G785" s="263">
        <f>ROUND(BB64,0)</f>
        <v>0</v>
      </c>
      <c r="H785" s="263">
        <f>ROUND(BB65,0)</f>
        <v>0</v>
      </c>
      <c r="I785" s="263">
        <f>ROUND(BB66,0)</f>
        <v>0</v>
      </c>
      <c r="J785" s="263">
        <f>ROUND(BB67,0)</f>
        <v>0</v>
      </c>
      <c r="K785" s="263">
        <f>ROUND(BB68,0)</f>
        <v>0</v>
      </c>
      <c r="L785" s="263">
        <f>ROUND(BB69,0)</f>
        <v>0</v>
      </c>
      <c r="M785" s="263">
        <f>ROUND(BB70,0)</f>
        <v>0</v>
      </c>
      <c r="N785" s="263"/>
      <c r="O785" s="263"/>
      <c r="P785" s="263">
        <f>IF(BB76&gt;0,ROUND(BB76,0),0)</f>
        <v>0</v>
      </c>
      <c r="Q785" s="263">
        <f>IF(BB77&gt;0,ROUND(BB77,0),0)</f>
        <v>0</v>
      </c>
      <c r="R785" s="263">
        <f>IF(BB78&gt;0,ROUND(BB78,0),0)</f>
        <v>0</v>
      </c>
      <c r="S785" s="263">
        <f>IF(BB79&gt;0,ROUND(BB79,0),0)</f>
        <v>0</v>
      </c>
      <c r="T785" s="265">
        <f>IF(BB80&gt;0,ROUND(BB80,2),0)</f>
        <v>0</v>
      </c>
      <c r="U785" s="263"/>
      <c r="V785" s="264"/>
      <c r="W785" s="263"/>
      <c r="X785" s="263"/>
      <c r="Y785" s="263"/>
      <c r="Z785" s="264"/>
      <c r="AA785" s="264"/>
      <c r="AB785" s="264"/>
      <c r="AC785" s="264"/>
      <c r="AD785" s="264"/>
      <c r="AE785" s="264"/>
      <c r="AF785" s="264"/>
      <c r="AG785" s="264"/>
      <c r="AH785" s="264"/>
      <c r="AI785" s="264"/>
      <c r="AJ785" s="264"/>
      <c r="AK785" s="264"/>
      <c r="AL785" s="264"/>
      <c r="AM785" s="264"/>
      <c r="AN785" s="264"/>
      <c r="AO785" s="264"/>
      <c r="AP785" s="264"/>
      <c r="AQ785" s="264"/>
      <c r="AR785" s="264"/>
      <c r="AS785" s="264"/>
      <c r="AT785" s="264"/>
      <c r="AU785" s="264"/>
      <c r="AV785" s="264"/>
      <c r="AW785" s="264"/>
      <c r="AX785" s="264"/>
      <c r="AY785" s="264"/>
      <c r="AZ785" s="264"/>
      <c r="BA785" s="264"/>
      <c r="BB785" s="264"/>
      <c r="BC785" s="264"/>
      <c r="BD785" s="264"/>
      <c r="BE785" s="264"/>
      <c r="BF785" s="264"/>
      <c r="BG785" s="264"/>
      <c r="BH785" s="264"/>
      <c r="BI785" s="264"/>
      <c r="BJ785" s="264"/>
      <c r="BK785" s="264"/>
      <c r="BL785" s="264"/>
      <c r="BM785" s="264"/>
      <c r="BN785" s="264"/>
      <c r="BO785" s="264"/>
      <c r="BP785" s="264"/>
      <c r="BQ785" s="264"/>
      <c r="BR785" s="264"/>
      <c r="BS785" s="264"/>
      <c r="BT785" s="264"/>
      <c r="BU785" s="264"/>
      <c r="BV785" s="264"/>
      <c r="BW785" s="264"/>
      <c r="BX785" s="264"/>
      <c r="BY785" s="264"/>
      <c r="BZ785" s="264"/>
      <c r="CA785" s="264"/>
      <c r="CB785" s="264"/>
      <c r="CC785" s="264"/>
      <c r="CD785" s="264"/>
      <c r="CE785" s="264"/>
    </row>
    <row r="786" spans="1:83" ht="12.65" customHeight="1">
      <c r="A786" s="205" t="str">
        <f>RIGHT($C$83,3)&amp;"*"&amp;RIGHT($C$82,4)&amp;"*"&amp;BC$55&amp;"*"&amp;"A"</f>
        <v>211*2021*8370*A</v>
      </c>
      <c r="B786" s="263"/>
      <c r="C786" s="265">
        <f>ROUND(BC60,2)</f>
        <v>0</v>
      </c>
      <c r="D786" s="263">
        <f>ROUND(BC61,0)</f>
        <v>0</v>
      </c>
      <c r="E786" s="263">
        <f>ROUND(BC62,0)</f>
        <v>0</v>
      </c>
      <c r="F786" s="263">
        <f>ROUND(BC63,0)</f>
        <v>0</v>
      </c>
      <c r="G786" s="263">
        <f>ROUND(BC64,0)</f>
        <v>0</v>
      </c>
      <c r="H786" s="263">
        <f>ROUND(BC65,0)</f>
        <v>0</v>
      </c>
      <c r="I786" s="263">
        <f>ROUND(BC66,0)</f>
        <v>0</v>
      </c>
      <c r="J786" s="263">
        <f>ROUND(BC67,0)</f>
        <v>0</v>
      </c>
      <c r="K786" s="263">
        <f>ROUND(BC68,0)</f>
        <v>0</v>
      </c>
      <c r="L786" s="263">
        <f>ROUND(BC69,0)</f>
        <v>0</v>
      </c>
      <c r="M786" s="263">
        <f>ROUND(BC70,0)</f>
        <v>0</v>
      </c>
      <c r="N786" s="263"/>
      <c r="O786" s="263"/>
      <c r="P786" s="263">
        <f>IF(BC76&gt;0,ROUND(BC76,0),0)</f>
        <v>0</v>
      </c>
      <c r="Q786" s="263">
        <f>IF(BC77&gt;0,ROUND(BC77,0),0)</f>
        <v>0</v>
      </c>
      <c r="R786" s="263">
        <f>IF(BC78&gt;0,ROUND(BC78,0),0)</f>
        <v>0</v>
      </c>
      <c r="S786" s="263">
        <f>IF(BC79&gt;0,ROUND(BC79,0),0)</f>
        <v>0</v>
      </c>
      <c r="T786" s="265">
        <f>IF(BC80&gt;0,ROUND(BC80,2),0)</f>
        <v>0</v>
      </c>
      <c r="U786" s="263"/>
      <c r="V786" s="264"/>
      <c r="W786" s="263"/>
      <c r="X786" s="263"/>
      <c r="Y786" s="263"/>
      <c r="Z786" s="264"/>
      <c r="AA786" s="264"/>
      <c r="AB786" s="264"/>
      <c r="AC786" s="264"/>
      <c r="AD786" s="264"/>
      <c r="AE786" s="264"/>
      <c r="AF786" s="264"/>
      <c r="AG786" s="264"/>
      <c r="AH786" s="264"/>
      <c r="AI786" s="264"/>
      <c r="AJ786" s="264"/>
      <c r="AK786" s="264"/>
      <c r="AL786" s="264"/>
      <c r="AM786" s="264"/>
      <c r="AN786" s="264"/>
      <c r="AO786" s="264"/>
      <c r="AP786" s="264"/>
      <c r="AQ786" s="264"/>
      <c r="AR786" s="264"/>
      <c r="AS786" s="264"/>
      <c r="AT786" s="264"/>
      <c r="AU786" s="264"/>
      <c r="AV786" s="264"/>
      <c r="AW786" s="264"/>
      <c r="AX786" s="264"/>
      <c r="AY786" s="264"/>
      <c r="AZ786" s="264"/>
      <c r="BA786" s="264"/>
      <c r="BB786" s="264"/>
      <c r="BC786" s="264"/>
      <c r="BD786" s="264"/>
      <c r="BE786" s="264"/>
      <c r="BF786" s="264"/>
      <c r="BG786" s="264"/>
      <c r="BH786" s="264"/>
      <c r="BI786" s="264"/>
      <c r="BJ786" s="264"/>
      <c r="BK786" s="264"/>
      <c r="BL786" s="264"/>
      <c r="BM786" s="264"/>
      <c r="BN786" s="264"/>
      <c r="BO786" s="264"/>
      <c r="BP786" s="264"/>
      <c r="BQ786" s="264"/>
      <c r="BR786" s="264"/>
      <c r="BS786" s="264"/>
      <c r="BT786" s="264"/>
      <c r="BU786" s="264"/>
      <c r="BV786" s="264"/>
      <c r="BW786" s="264"/>
      <c r="BX786" s="264"/>
      <c r="BY786" s="264"/>
      <c r="BZ786" s="264"/>
      <c r="CA786" s="264"/>
      <c r="CB786" s="264"/>
      <c r="CC786" s="264"/>
      <c r="CD786" s="264"/>
      <c r="CE786" s="264"/>
    </row>
    <row r="787" spans="1:83" ht="12.65" customHeight="1">
      <c r="A787" s="205" t="str">
        <f>RIGHT($C$83,3)&amp;"*"&amp;RIGHT($C$82,4)&amp;"*"&amp;BD$55&amp;"*"&amp;"A"</f>
        <v>211*2021*8420*A</v>
      </c>
      <c r="B787" s="263"/>
      <c r="C787" s="265">
        <f>ROUND(BD60,2)</f>
        <v>0</v>
      </c>
      <c r="D787" s="263">
        <f>ROUND(BD61,0)</f>
        <v>0</v>
      </c>
      <c r="E787" s="263">
        <f>ROUND(BD62,0)</f>
        <v>0</v>
      </c>
      <c r="F787" s="263">
        <f>ROUND(BD63,0)</f>
        <v>0</v>
      </c>
      <c r="G787" s="263">
        <f>ROUND(BD64,0)</f>
        <v>0</v>
      </c>
      <c r="H787" s="263">
        <f>ROUND(BD65,0)</f>
        <v>0</v>
      </c>
      <c r="I787" s="263">
        <f>ROUND(BD66,0)</f>
        <v>0</v>
      </c>
      <c r="J787" s="263">
        <f>ROUND(BD67,0)</f>
        <v>0</v>
      </c>
      <c r="K787" s="263">
        <f>ROUND(BD68,0)</f>
        <v>0</v>
      </c>
      <c r="L787" s="263">
        <f>ROUND(BD69,0)</f>
        <v>0</v>
      </c>
      <c r="M787" s="263">
        <f>ROUND(BD70,0)</f>
        <v>0</v>
      </c>
      <c r="N787" s="263"/>
      <c r="O787" s="263"/>
      <c r="P787" s="263">
        <f>IF(BD76&gt;0,ROUND(BD76,0),0)</f>
        <v>0</v>
      </c>
      <c r="Q787" s="263">
        <f>IF(BD77&gt;0,ROUND(BD77,0),0)</f>
        <v>0</v>
      </c>
      <c r="R787" s="263">
        <f>IF(BD78&gt;0,ROUND(BD78,0),0)</f>
        <v>0</v>
      </c>
      <c r="S787" s="263">
        <f>IF(BD79&gt;0,ROUND(BD79,0),0)</f>
        <v>0</v>
      </c>
      <c r="T787" s="265">
        <f>IF(BD80&gt;0,ROUND(BD80,2),0)</f>
        <v>0</v>
      </c>
      <c r="U787" s="263"/>
      <c r="V787" s="264"/>
      <c r="W787" s="263"/>
      <c r="X787" s="263"/>
      <c r="Y787" s="263"/>
      <c r="Z787" s="264"/>
      <c r="AA787" s="264"/>
      <c r="AB787" s="264"/>
      <c r="AC787" s="264"/>
      <c r="AD787" s="264"/>
      <c r="AE787" s="264"/>
      <c r="AF787" s="264"/>
      <c r="AG787" s="264"/>
      <c r="AH787" s="264"/>
      <c r="AI787" s="264"/>
      <c r="AJ787" s="264"/>
      <c r="AK787" s="264"/>
      <c r="AL787" s="264"/>
      <c r="AM787" s="264"/>
      <c r="AN787" s="264"/>
      <c r="AO787" s="264"/>
      <c r="AP787" s="264"/>
      <c r="AQ787" s="264"/>
      <c r="AR787" s="264"/>
      <c r="AS787" s="264"/>
      <c r="AT787" s="264"/>
      <c r="AU787" s="264"/>
      <c r="AV787" s="264"/>
      <c r="AW787" s="264"/>
      <c r="AX787" s="264"/>
      <c r="AY787" s="264"/>
      <c r="AZ787" s="264"/>
      <c r="BA787" s="264"/>
      <c r="BB787" s="264"/>
      <c r="BC787" s="264"/>
      <c r="BD787" s="264"/>
      <c r="BE787" s="264"/>
      <c r="BF787" s="264"/>
      <c r="BG787" s="264"/>
      <c r="BH787" s="264"/>
      <c r="BI787" s="264"/>
      <c r="BJ787" s="264"/>
      <c r="BK787" s="264"/>
      <c r="BL787" s="264"/>
      <c r="BM787" s="264"/>
      <c r="BN787" s="264"/>
      <c r="BO787" s="264"/>
      <c r="BP787" s="264"/>
      <c r="BQ787" s="264"/>
      <c r="BR787" s="264"/>
      <c r="BS787" s="264"/>
      <c r="BT787" s="264"/>
      <c r="BU787" s="264"/>
      <c r="BV787" s="264"/>
      <c r="BW787" s="264"/>
      <c r="BX787" s="264"/>
      <c r="BY787" s="264"/>
      <c r="BZ787" s="264"/>
      <c r="CA787" s="264"/>
      <c r="CB787" s="264"/>
      <c r="CC787" s="264"/>
      <c r="CD787" s="264"/>
      <c r="CE787" s="264"/>
    </row>
    <row r="788" spans="1:83" ht="12.65" customHeight="1">
      <c r="A788" s="205" t="str">
        <f>RIGHT($C$83,3)&amp;"*"&amp;RIGHT($C$82,4)&amp;"*"&amp;BE$55&amp;"*"&amp;"A"</f>
        <v>211*2021*8430*A</v>
      </c>
      <c r="B788" s="263">
        <f>ROUND(BE59,0)</f>
        <v>31664</v>
      </c>
      <c r="C788" s="265">
        <f>ROUND(BE60,2)</f>
        <v>1.05</v>
      </c>
      <c r="D788" s="263">
        <f>ROUND(BE61,0)</f>
        <v>99240</v>
      </c>
      <c r="E788" s="263">
        <f>ROUND(BE62,0)</f>
        <v>28806</v>
      </c>
      <c r="F788" s="263">
        <f>ROUND(BE63,0)</f>
        <v>0</v>
      </c>
      <c r="G788" s="263">
        <f>ROUND(BE64,0)</f>
        <v>67515</v>
      </c>
      <c r="H788" s="263">
        <f>ROUND(BE65,0)</f>
        <v>204117</v>
      </c>
      <c r="I788" s="263">
        <f>ROUND(BE66,0)</f>
        <v>471568</v>
      </c>
      <c r="J788" s="263">
        <f>ROUND(BE67,0)</f>
        <v>67319</v>
      </c>
      <c r="K788" s="263">
        <f>ROUND(BE68,0)</f>
        <v>20582</v>
      </c>
      <c r="L788" s="263">
        <f>ROUND(BE69,0)</f>
        <v>13</v>
      </c>
      <c r="M788" s="263">
        <f>ROUND(BE70,0)</f>
        <v>6606</v>
      </c>
      <c r="N788" s="263"/>
      <c r="O788" s="263"/>
      <c r="P788" s="263">
        <f>IF(BE76&gt;0,ROUND(BE76,0),0)</f>
        <v>1958</v>
      </c>
      <c r="Q788" s="263">
        <f>IF(BE77&gt;0,ROUND(BE77,0),0)</f>
        <v>0</v>
      </c>
      <c r="R788" s="263">
        <f>IF(BE78&gt;0,ROUND(BE78,0),0)</f>
        <v>0</v>
      </c>
      <c r="S788" s="263">
        <f>IF(BE79&gt;0,ROUND(BE79,0),0)</f>
        <v>0</v>
      </c>
      <c r="T788" s="265">
        <f>IF(BE80&gt;0,ROUND(BE80,2),0)</f>
        <v>0</v>
      </c>
      <c r="U788" s="263"/>
      <c r="V788" s="264"/>
      <c r="W788" s="263"/>
      <c r="X788" s="263"/>
      <c r="Y788" s="263"/>
      <c r="Z788" s="264"/>
      <c r="AA788" s="264"/>
      <c r="AB788" s="264"/>
      <c r="AC788" s="264"/>
      <c r="AD788" s="264"/>
      <c r="AE788" s="264"/>
      <c r="AF788" s="264"/>
      <c r="AG788" s="264"/>
      <c r="AH788" s="264"/>
      <c r="AI788" s="264"/>
      <c r="AJ788" s="264"/>
      <c r="AK788" s="264"/>
      <c r="AL788" s="264"/>
      <c r="AM788" s="264"/>
      <c r="AN788" s="264"/>
      <c r="AO788" s="264"/>
      <c r="AP788" s="264"/>
      <c r="AQ788" s="264"/>
      <c r="AR788" s="264"/>
      <c r="AS788" s="264"/>
      <c r="AT788" s="264"/>
      <c r="AU788" s="264"/>
      <c r="AV788" s="264"/>
      <c r="AW788" s="264"/>
      <c r="AX788" s="264"/>
      <c r="AY788" s="264"/>
      <c r="AZ788" s="264"/>
      <c r="BA788" s="264"/>
      <c r="BB788" s="264"/>
      <c r="BC788" s="264"/>
      <c r="BD788" s="264"/>
      <c r="BE788" s="264"/>
      <c r="BF788" s="264"/>
      <c r="BG788" s="264"/>
      <c r="BH788" s="264"/>
      <c r="BI788" s="264"/>
      <c r="BJ788" s="264"/>
      <c r="BK788" s="264"/>
      <c r="BL788" s="264"/>
      <c r="BM788" s="264"/>
      <c r="BN788" s="264"/>
      <c r="BO788" s="264"/>
      <c r="BP788" s="264"/>
      <c r="BQ788" s="264"/>
      <c r="BR788" s="264"/>
      <c r="BS788" s="264"/>
      <c r="BT788" s="264"/>
      <c r="BU788" s="264"/>
      <c r="BV788" s="264"/>
      <c r="BW788" s="264"/>
      <c r="BX788" s="264"/>
      <c r="BY788" s="264"/>
      <c r="BZ788" s="264"/>
      <c r="CA788" s="264"/>
      <c r="CB788" s="264"/>
      <c r="CC788" s="264"/>
      <c r="CD788" s="264"/>
      <c r="CE788" s="264"/>
    </row>
    <row r="789" spans="1:83" ht="12.65" customHeight="1">
      <c r="A789" s="205" t="str">
        <f>RIGHT($C$83,3)&amp;"*"&amp;RIGHT($C$82,4)&amp;"*"&amp;BF$55&amp;"*"&amp;"A"</f>
        <v>211*2021*8460*A</v>
      </c>
      <c r="B789" s="263"/>
      <c r="C789" s="265">
        <f>ROUND(BF60,2)</f>
        <v>4.13</v>
      </c>
      <c r="D789" s="263">
        <f>ROUND(BF61,0)</f>
        <v>180025</v>
      </c>
      <c r="E789" s="263">
        <f>ROUND(BF62,0)</f>
        <v>69756</v>
      </c>
      <c r="F789" s="263">
        <f>ROUND(BF63,0)</f>
        <v>0</v>
      </c>
      <c r="G789" s="263">
        <f>ROUND(BF64,0)</f>
        <v>13973</v>
      </c>
      <c r="H789" s="263">
        <f>ROUND(BF65,0)</f>
        <v>19829</v>
      </c>
      <c r="I789" s="263">
        <f>ROUND(BF66,0)</f>
        <v>12995</v>
      </c>
      <c r="J789" s="263">
        <f>ROUND(BF67,0)</f>
        <v>15013</v>
      </c>
      <c r="K789" s="263">
        <f>ROUND(BF68,0)</f>
        <v>271</v>
      </c>
      <c r="L789" s="263">
        <f>ROUND(BF69,0)</f>
        <v>1400</v>
      </c>
      <c r="M789" s="263">
        <f>ROUND(BF70,0)</f>
        <v>0</v>
      </c>
      <c r="N789" s="263"/>
      <c r="O789" s="263"/>
      <c r="P789" s="263">
        <f>IF(BF76&gt;0,ROUND(BF76,0),0)</f>
        <v>342</v>
      </c>
      <c r="Q789" s="263">
        <f>IF(BF77&gt;0,ROUND(BF77,0),0)</f>
        <v>0</v>
      </c>
      <c r="R789" s="263">
        <f>IF(BF78&gt;0,ROUND(BF78,0),0)</f>
        <v>0</v>
      </c>
      <c r="S789" s="263">
        <f>IF(BF79&gt;0,ROUND(BF79,0),0)</f>
        <v>0</v>
      </c>
      <c r="T789" s="265">
        <f>IF(BF80&gt;0,ROUND(BF80,2),0)</f>
        <v>0</v>
      </c>
      <c r="U789" s="263"/>
      <c r="V789" s="264"/>
      <c r="W789" s="263"/>
      <c r="X789" s="263"/>
      <c r="Y789" s="263"/>
      <c r="Z789" s="264"/>
      <c r="AA789" s="264"/>
      <c r="AB789" s="264"/>
      <c r="AC789" s="264"/>
      <c r="AD789" s="264"/>
      <c r="AE789" s="264"/>
      <c r="AF789" s="264"/>
      <c r="AG789" s="264"/>
      <c r="AH789" s="264"/>
      <c r="AI789" s="264"/>
      <c r="AJ789" s="264"/>
      <c r="AK789" s="264"/>
      <c r="AL789" s="264"/>
      <c r="AM789" s="264"/>
      <c r="AN789" s="264"/>
      <c r="AO789" s="264"/>
      <c r="AP789" s="264"/>
      <c r="AQ789" s="264"/>
      <c r="AR789" s="264"/>
      <c r="AS789" s="264"/>
      <c r="AT789" s="264"/>
      <c r="AU789" s="264"/>
      <c r="AV789" s="264"/>
      <c r="AW789" s="264"/>
      <c r="AX789" s="264"/>
      <c r="AY789" s="264"/>
      <c r="AZ789" s="264"/>
      <c r="BA789" s="264"/>
      <c r="BB789" s="264"/>
      <c r="BC789" s="264"/>
      <c r="BD789" s="264"/>
      <c r="BE789" s="264"/>
      <c r="BF789" s="264"/>
      <c r="BG789" s="264"/>
      <c r="BH789" s="264"/>
      <c r="BI789" s="264"/>
      <c r="BJ789" s="264"/>
      <c r="BK789" s="264"/>
      <c r="BL789" s="264"/>
      <c r="BM789" s="264"/>
      <c r="BN789" s="264"/>
      <c r="BO789" s="264"/>
      <c r="BP789" s="264"/>
      <c r="BQ789" s="264"/>
      <c r="BR789" s="264"/>
      <c r="BS789" s="264"/>
      <c r="BT789" s="264"/>
      <c r="BU789" s="264"/>
      <c r="BV789" s="264"/>
      <c r="BW789" s="264"/>
      <c r="BX789" s="264"/>
      <c r="BY789" s="264"/>
      <c r="BZ789" s="264"/>
      <c r="CA789" s="264"/>
      <c r="CB789" s="264"/>
      <c r="CC789" s="264"/>
      <c r="CD789" s="264"/>
      <c r="CE789" s="264"/>
    </row>
    <row r="790" spans="1:83" ht="12.65" customHeight="1">
      <c r="A790" s="205" t="str">
        <f>RIGHT($C$83,3)&amp;"*"&amp;RIGHT($C$82,4)&amp;"*"&amp;BG$55&amp;"*"&amp;"A"</f>
        <v>211*2021*8470*A</v>
      </c>
      <c r="B790" s="263"/>
      <c r="C790" s="265">
        <f>ROUND(BG60,2)</f>
        <v>0</v>
      </c>
      <c r="D790" s="263">
        <f>ROUND(BG61,0)</f>
        <v>0</v>
      </c>
      <c r="E790" s="263">
        <f>ROUND(BG62,0)</f>
        <v>0</v>
      </c>
      <c r="F790" s="263">
        <f>ROUND(BG63,0)</f>
        <v>0</v>
      </c>
      <c r="G790" s="263">
        <f>ROUND(BG64,0)</f>
        <v>1008</v>
      </c>
      <c r="H790" s="263">
        <f>ROUND(BG65,0)</f>
        <v>0</v>
      </c>
      <c r="I790" s="263">
        <f>ROUND(BG66,0)</f>
        <v>0</v>
      </c>
      <c r="J790" s="263">
        <f>ROUND(BG67,0)</f>
        <v>8024</v>
      </c>
      <c r="K790" s="263">
        <f>ROUND(BG68,0)</f>
        <v>0</v>
      </c>
      <c r="L790" s="263">
        <f>ROUND(BG69,0)</f>
        <v>0</v>
      </c>
      <c r="M790" s="263">
        <f>ROUND(BG70,0)</f>
        <v>0</v>
      </c>
      <c r="N790" s="263"/>
      <c r="O790" s="263"/>
      <c r="P790" s="263">
        <f>IF(BG76&gt;0,ROUND(BG76,0),0)</f>
        <v>0</v>
      </c>
      <c r="Q790" s="263">
        <f>IF(BG77&gt;0,ROUND(BG77,0),0)</f>
        <v>0</v>
      </c>
      <c r="R790" s="263">
        <f>IF(BG78&gt;0,ROUND(BG78,0),0)</f>
        <v>0</v>
      </c>
      <c r="S790" s="263">
        <f>IF(BG79&gt;0,ROUND(BG79,0),0)</f>
        <v>0</v>
      </c>
      <c r="T790" s="265">
        <f>IF(BG80&gt;0,ROUND(BG80,2),0)</f>
        <v>0</v>
      </c>
      <c r="U790" s="263"/>
      <c r="V790" s="264"/>
      <c r="W790" s="263"/>
      <c r="X790" s="263"/>
      <c r="Y790" s="263"/>
      <c r="Z790" s="264"/>
      <c r="AA790" s="264"/>
      <c r="AB790" s="264"/>
      <c r="AC790" s="264"/>
      <c r="AD790" s="264"/>
      <c r="AE790" s="264"/>
      <c r="AF790" s="264"/>
      <c r="AG790" s="264"/>
      <c r="AH790" s="264"/>
      <c r="AI790" s="264"/>
      <c r="AJ790" s="264"/>
      <c r="AK790" s="264"/>
      <c r="AL790" s="264"/>
      <c r="AM790" s="264"/>
      <c r="AN790" s="264"/>
      <c r="AO790" s="264"/>
      <c r="AP790" s="264"/>
      <c r="AQ790" s="264"/>
      <c r="AR790" s="264"/>
      <c r="AS790" s="264"/>
      <c r="AT790" s="264"/>
      <c r="AU790" s="264"/>
      <c r="AV790" s="264"/>
      <c r="AW790" s="264"/>
      <c r="AX790" s="264"/>
      <c r="AY790" s="264"/>
      <c r="AZ790" s="264"/>
      <c r="BA790" s="264"/>
      <c r="BB790" s="264"/>
      <c r="BC790" s="264"/>
      <c r="BD790" s="264"/>
      <c r="BE790" s="264"/>
      <c r="BF790" s="264"/>
      <c r="BG790" s="264"/>
      <c r="BH790" s="264"/>
      <c r="BI790" s="264"/>
      <c r="BJ790" s="264"/>
      <c r="BK790" s="264"/>
      <c r="BL790" s="264"/>
      <c r="BM790" s="264"/>
      <c r="BN790" s="264"/>
      <c r="BO790" s="264"/>
      <c r="BP790" s="264"/>
      <c r="BQ790" s="264"/>
      <c r="BR790" s="264"/>
      <c r="BS790" s="264"/>
      <c r="BT790" s="264"/>
      <c r="BU790" s="264"/>
      <c r="BV790" s="264"/>
      <c r="BW790" s="264"/>
      <c r="BX790" s="264"/>
      <c r="BY790" s="264"/>
      <c r="BZ790" s="264"/>
      <c r="CA790" s="264"/>
      <c r="CB790" s="264"/>
      <c r="CC790" s="264"/>
      <c r="CD790" s="264"/>
      <c r="CE790" s="264"/>
    </row>
    <row r="791" spans="1:83" ht="12.65" customHeight="1">
      <c r="A791" s="205" t="str">
        <f>RIGHT($C$83,3)&amp;"*"&amp;RIGHT($C$82,4)&amp;"*"&amp;BH$55&amp;"*"&amp;"A"</f>
        <v>211*2021*8480*A</v>
      </c>
      <c r="B791" s="263"/>
      <c r="C791" s="265">
        <f>ROUND(BH60,2)</f>
        <v>0</v>
      </c>
      <c r="D791" s="263">
        <f>ROUND(BH61,0)</f>
        <v>0</v>
      </c>
      <c r="E791" s="263">
        <f>ROUND(BH62,0)</f>
        <v>0</v>
      </c>
      <c r="F791" s="263">
        <f>ROUND(BH63,0)</f>
        <v>0</v>
      </c>
      <c r="G791" s="263">
        <f>ROUND(BH64,0)</f>
        <v>0</v>
      </c>
      <c r="H791" s="263">
        <f>ROUND(BH65,0)</f>
        <v>0</v>
      </c>
      <c r="I791" s="263">
        <f>ROUND(BH66,0)</f>
        <v>0</v>
      </c>
      <c r="J791" s="263">
        <f>ROUND(BH67,0)</f>
        <v>0</v>
      </c>
      <c r="K791" s="263">
        <f>ROUND(BH68,0)</f>
        <v>0</v>
      </c>
      <c r="L791" s="263">
        <f>ROUND(BH69,0)</f>
        <v>0</v>
      </c>
      <c r="M791" s="263">
        <f>ROUND(BH70,0)</f>
        <v>0</v>
      </c>
      <c r="N791" s="263"/>
      <c r="O791" s="263"/>
      <c r="P791" s="263">
        <f>IF(BH76&gt;0,ROUND(BH76,0),0)</f>
        <v>0</v>
      </c>
      <c r="Q791" s="263">
        <f>IF(BH77&gt;0,ROUND(BH77,0),0)</f>
        <v>0</v>
      </c>
      <c r="R791" s="263">
        <f>IF(BH78&gt;0,ROUND(BH78,0),0)</f>
        <v>0</v>
      </c>
      <c r="S791" s="263">
        <f>IF(BH79&gt;0,ROUND(BH79,0),0)</f>
        <v>0</v>
      </c>
      <c r="T791" s="265">
        <f>IF(BH80&gt;0,ROUND(BH80,2),0)</f>
        <v>0</v>
      </c>
      <c r="U791" s="263"/>
      <c r="V791" s="264"/>
      <c r="W791" s="263"/>
      <c r="X791" s="263"/>
      <c r="Y791" s="263"/>
      <c r="Z791" s="264"/>
      <c r="AA791" s="264"/>
      <c r="AB791" s="264"/>
      <c r="AC791" s="264"/>
      <c r="AD791" s="264"/>
      <c r="AE791" s="264"/>
      <c r="AF791" s="264"/>
      <c r="AG791" s="264"/>
      <c r="AH791" s="264"/>
      <c r="AI791" s="264"/>
      <c r="AJ791" s="264"/>
      <c r="AK791" s="264"/>
      <c r="AL791" s="264"/>
      <c r="AM791" s="264"/>
      <c r="AN791" s="264"/>
      <c r="AO791" s="264"/>
      <c r="AP791" s="264"/>
      <c r="AQ791" s="264"/>
      <c r="AR791" s="264"/>
      <c r="AS791" s="264"/>
      <c r="AT791" s="264"/>
      <c r="AU791" s="264"/>
      <c r="AV791" s="264"/>
      <c r="AW791" s="264"/>
      <c r="AX791" s="264"/>
      <c r="AY791" s="264"/>
      <c r="AZ791" s="264"/>
      <c r="BA791" s="264"/>
      <c r="BB791" s="264"/>
      <c r="BC791" s="264"/>
      <c r="BD791" s="264"/>
      <c r="BE791" s="264"/>
      <c r="BF791" s="264"/>
      <c r="BG791" s="264"/>
      <c r="BH791" s="264"/>
      <c r="BI791" s="264"/>
      <c r="BJ791" s="264"/>
      <c r="BK791" s="264"/>
      <c r="BL791" s="264"/>
      <c r="BM791" s="264"/>
      <c r="BN791" s="264"/>
      <c r="BO791" s="264"/>
      <c r="BP791" s="264"/>
      <c r="BQ791" s="264"/>
      <c r="BR791" s="264"/>
      <c r="BS791" s="264"/>
      <c r="BT791" s="264"/>
      <c r="BU791" s="264"/>
      <c r="BV791" s="264"/>
      <c r="BW791" s="264"/>
      <c r="BX791" s="264"/>
      <c r="BY791" s="264"/>
      <c r="BZ791" s="264"/>
      <c r="CA791" s="264"/>
      <c r="CB791" s="264"/>
      <c r="CC791" s="264"/>
      <c r="CD791" s="264"/>
      <c r="CE791" s="264"/>
    </row>
    <row r="792" spans="1:83" ht="12.65" customHeight="1">
      <c r="A792" s="205" t="str">
        <f>RIGHT($C$83,3)&amp;"*"&amp;RIGHT($C$82,4)&amp;"*"&amp;BI$55&amp;"*"&amp;"A"</f>
        <v>211*2021*8490*A</v>
      </c>
      <c r="B792" s="263"/>
      <c r="C792" s="265">
        <f>ROUND(BI60,2)</f>
        <v>0</v>
      </c>
      <c r="D792" s="263">
        <f>ROUND(BI61,0)</f>
        <v>0</v>
      </c>
      <c r="E792" s="263">
        <f>ROUND(BI62,0)</f>
        <v>0</v>
      </c>
      <c r="F792" s="263">
        <f>ROUND(BI63,0)</f>
        <v>0</v>
      </c>
      <c r="G792" s="263">
        <f>ROUND(BI64,0)</f>
        <v>662</v>
      </c>
      <c r="H792" s="263">
        <f>ROUND(BI65,0)</f>
        <v>7331</v>
      </c>
      <c r="I792" s="263">
        <f>ROUND(BI66,0)</f>
        <v>2850</v>
      </c>
      <c r="J792" s="263">
        <f>ROUND(BI67,0)</f>
        <v>90</v>
      </c>
      <c r="K792" s="263">
        <f>ROUND(BI68,0)</f>
        <v>0</v>
      </c>
      <c r="L792" s="263">
        <f>ROUND(BI69,0)</f>
        <v>0</v>
      </c>
      <c r="M792" s="263">
        <f>ROUND(BI70,0)</f>
        <v>0</v>
      </c>
      <c r="N792" s="263"/>
      <c r="O792" s="263"/>
      <c r="P792" s="263">
        <f>IF(BI76&gt;0,ROUND(BI76,0),0)</f>
        <v>0</v>
      </c>
      <c r="Q792" s="263">
        <f>IF(BI77&gt;0,ROUND(BI77,0),0)</f>
        <v>0</v>
      </c>
      <c r="R792" s="263">
        <f>IF(BI78&gt;0,ROUND(BI78,0),0)</f>
        <v>0</v>
      </c>
      <c r="S792" s="263">
        <f>IF(BI79&gt;0,ROUND(BI79,0),0)</f>
        <v>0</v>
      </c>
      <c r="T792" s="265">
        <f>IF(BI80&gt;0,ROUND(BI80,2),0)</f>
        <v>0</v>
      </c>
      <c r="U792" s="263"/>
      <c r="V792" s="264"/>
      <c r="W792" s="263"/>
      <c r="X792" s="263"/>
      <c r="Y792" s="263"/>
      <c r="Z792" s="264"/>
      <c r="AA792" s="264"/>
      <c r="AB792" s="264"/>
      <c r="AC792" s="264"/>
      <c r="AD792" s="264"/>
      <c r="AE792" s="264"/>
      <c r="AF792" s="264"/>
      <c r="AG792" s="264"/>
      <c r="AH792" s="264"/>
      <c r="AI792" s="264"/>
      <c r="AJ792" s="264"/>
      <c r="AK792" s="264"/>
      <c r="AL792" s="264"/>
      <c r="AM792" s="264"/>
      <c r="AN792" s="264"/>
      <c r="AO792" s="264"/>
      <c r="AP792" s="264"/>
      <c r="AQ792" s="264"/>
      <c r="AR792" s="264"/>
      <c r="AS792" s="264"/>
      <c r="AT792" s="264"/>
      <c r="AU792" s="264"/>
      <c r="AV792" s="264"/>
      <c r="AW792" s="264"/>
      <c r="AX792" s="264"/>
      <c r="AY792" s="264"/>
      <c r="AZ792" s="264"/>
      <c r="BA792" s="264"/>
      <c r="BB792" s="264"/>
      <c r="BC792" s="264"/>
      <c r="BD792" s="264"/>
      <c r="BE792" s="264"/>
      <c r="BF792" s="264"/>
      <c r="BG792" s="264"/>
      <c r="BH792" s="264"/>
      <c r="BI792" s="264"/>
      <c r="BJ792" s="264"/>
      <c r="BK792" s="264"/>
      <c r="BL792" s="264"/>
      <c r="BM792" s="264"/>
      <c r="BN792" s="264"/>
      <c r="BO792" s="264"/>
      <c r="BP792" s="264"/>
      <c r="BQ792" s="264"/>
      <c r="BR792" s="264"/>
      <c r="BS792" s="264"/>
      <c r="BT792" s="264"/>
      <c r="BU792" s="264"/>
      <c r="BV792" s="264"/>
      <c r="BW792" s="264"/>
      <c r="BX792" s="264"/>
      <c r="BY792" s="264"/>
      <c r="BZ792" s="264"/>
      <c r="CA792" s="264"/>
      <c r="CB792" s="264"/>
      <c r="CC792" s="264"/>
      <c r="CD792" s="264"/>
      <c r="CE792" s="264"/>
    </row>
    <row r="793" spans="1:83" ht="12.65" customHeight="1">
      <c r="A793" s="205" t="str">
        <f>RIGHT($C$83,3)&amp;"*"&amp;RIGHT($C$82,4)&amp;"*"&amp;BJ$55&amp;"*"&amp;"A"</f>
        <v>211*2021*8510*A</v>
      </c>
      <c r="B793" s="263"/>
      <c r="C793" s="265">
        <f>ROUND(BJ60,2)</f>
        <v>0</v>
      </c>
      <c r="D793" s="263">
        <f>ROUND(BJ61,0)</f>
        <v>0</v>
      </c>
      <c r="E793" s="263">
        <f>ROUND(BJ62,0)</f>
        <v>0</v>
      </c>
      <c r="F793" s="263">
        <f>ROUND(BJ63,0)</f>
        <v>0</v>
      </c>
      <c r="G793" s="263">
        <f>ROUND(BJ64,0)</f>
        <v>0</v>
      </c>
      <c r="H793" s="263">
        <f>ROUND(BJ65,0)</f>
        <v>0</v>
      </c>
      <c r="I793" s="263">
        <f>ROUND(BJ66,0)</f>
        <v>0</v>
      </c>
      <c r="J793" s="263">
        <f>ROUND(BJ67,0)</f>
        <v>0</v>
      </c>
      <c r="K793" s="263">
        <f>ROUND(BJ68,0)</f>
        <v>0</v>
      </c>
      <c r="L793" s="263">
        <f>ROUND(BJ69,0)</f>
        <v>0</v>
      </c>
      <c r="M793" s="263">
        <f>ROUND(BJ70,0)</f>
        <v>0</v>
      </c>
      <c r="N793" s="263"/>
      <c r="O793" s="263"/>
      <c r="P793" s="263">
        <f>IF(BJ76&gt;0,ROUND(BJ76,0),0)</f>
        <v>0</v>
      </c>
      <c r="Q793" s="263">
        <f>IF(BJ77&gt;0,ROUND(BJ77,0),0)</f>
        <v>0</v>
      </c>
      <c r="R793" s="263">
        <f>IF(BJ78&gt;0,ROUND(BJ78,0),0)</f>
        <v>0</v>
      </c>
      <c r="S793" s="263">
        <f>IF(BJ79&gt;0,ROUND(BJ79,0),0)</f>
        <v>0</v>
      </c>
      <c r="T793" s="265">
        <f>IF(BJ80&gt;0,ROUND(BJ80,2),0)</f>
        <v>0</v>
      </c>
      <c r="U793" s="263"/>
      <c r="V793" s="264"/>
      <c r="W793" s="263"/>
      <c r="X793" s="263"/>
      <c r="Y793" s="263"/>
      <c r="Z793" s="264"/>
      <c r="AA793" s="264"/>
      <c r="AB793" s="264"/>
      <c r="AC793" s="264"/>
      <c r="AD793" s="264"/>
      <c r="AE793" s="264"/>
      <c r="AF793" s="264"/>
      <c r="AG793" s="264"/>
      <c r="AH793" s="264"/>
      <c r="AI793" s="264"/>
      <c r="AJ793" s="264"/>
      <c r="AK793" s="264"/>
      <c r="AL793" s="264"/>
      <c r="AM793" s="264"/>
      <c r="AN793" s="264"/>
      <c r="AO793" s="264"/>
      <c r="AP793" s="264"/>
      <c r="AQ793" s="264"/>
      <c r="AR793" s="264"/>
      <c r="AS793" s="264"/>
      <c r="AT793" s="264"/>
      <c r="AU793" s="264"/>
      <c r="AV793" s="264"/>
      <c r="AW793" s="264"/>
      <c r="AX793" s="264"/>
      <c r="AY793" s="264"/>
      <c r="AZ793" s="264"/>
      <c r="BA793" s="264"/>
      <c r="BB793" s="264"/>
      <c r="BC793" s="264"/>
      <c r="BD793" s="264"/>
      <c r="BE793" s="264"/>
      <c r="BF793" s="264"/>
      <c r="BG793" s="264"/>
      <c r="BH793" s="264"/>
      <c r="BI793" s="264"/>
      <c r="BJ793" s="264"/>
      <c r="BK793" s="264"/>
      <c r="BL793" s="264"/>
      <c r="BM793" s="264"/>
      <c r="BN793" s="264"/>
      <c r="BO793" s="264"/>
      <c r="BP793" s="264"/>
      <c r="BQ793" s="264"/>
      <c r="BR793" s="264"/>
      <c r="BS793" s="264"/>
      <c r="BT793" s="264"/>
      <c r="BU793" s="264"/>
      <c r="BV793" s="264"/>
      <c r="BW793" s="264"/>
      <c r="BX793" s="264"/>
      <c r="BY793" s="264"/>
      <c r="BZ793" s="264"/>
      <c r="CA793" s="264"/>
      <c r="CB793" s="264"/>
      <c r="CC793" s="264"/>
      <c r="CD793" s="264"/>
      <c r="CE793" s="264"/>
    </row>
    <row r="794" spans="1:83" ht="12.65" customHeight="1">
      <c r="A794" s="205" t="str">
        <f>RIGHT($C$83,3)&amp;"*"&amp;RIGHT($C$82,4)&amp;"*"&amp;BK$55&amp;"*"&amp;"A"</f>
        <v>211*2021*8530*A</v>
      </c>
      <c r="B794" s="263"/>
      <c r="C794" s="265">
        <f>ROUND(BK60,2)</f>
        <v>0</v>
      </c>
      <c r="D794" s="263">
        <f>ROUND(BK61,0)</f>
        <v>0</v>
      </c>
      <c r="E794" s="263">
        <f>ROUND(BK62,0)</f>
        <v>0</v>
      </c>
      <c r="F794" s="263">
        <f>ROUND(BK63,0)</f>
        <v>0</v>
      </c>
      <c r="G794" s="263">
        <f>ROUND(BK64,0)</f>
        <v>0</v>
      </c>
      <c r="H794" s="263">
        <f>ROUND(BK65,0)</f>
        <v>0</v>
      </c>
      <c r="I794" s="263">
        <f>ROUND(BK66,0)</f>
        <v>0</v>
      </c>
      <c r="J794" s="263">
        <f>ROUND(BK67,0)</f>
        <v>0</v>
      </c>
      <c r="K794" s="263">
        <f>ROUND(BK68,0)</f>
        <v>0</v>
      </c>
      <c r="L794" s="263">
        <f>ROUND(BK69,0)</f>
        <v>0</v>
      </c>
      <c r="M794" s="263">
        <f>ROUND(BK70,0)</f>
        <v>0</v>
      </c>
      <c r="N794" s="263"/>
      <c r="O794" s="263"/>
      <c r="P794" s="263">
        <f>IF(BK76&gt;0,ROUND(BK76,0),0)</f>
        <v>0</v>
      </c>
      <c r="Q794" s="263">
        <f>IF(BK77&gt;0,ROUND(BK77,0),0)</f>
        <v>0</v>
      </c>
      <c r="R794" s="263">
        <f>IF(BK78&gt;0,ROUND(BK78,0),0)</f>
        <v>0</v>
      </c>
      <c r="S794" s="263">
        <f>IF(BK79&gt;0,ROUND(BK79,0),0)</f>
        <v>0</v>
      </c>
      <c r="T794" s="265">
        <f>IF(BK80&gt;0,ROUND(BK80,2),0)</f>
        <v>0</v>
      </c>
      <c r="U794" s="263"/>
      <c r="V794" s="264"/>
      <c r="W794" s="263"/>
      <c r="X794" s="263"/>
      <c r="Y794" s="263"/>
      <c r="Z794" s="264"/>
      <c r="AA794" s="264"/>
      <c r="AB794" s="264"/>
      <c r="AC794" s="264"/>
      <c r="AD794" s="264"/>
      <c r="AE794" s="264"/>
      <c r="AF794" s="264"/>
      <c r="AG794" s="264"/>
      <c r="AH794" s="264"/>
      <c r="AI794" s="264"/>
      <c r="AJ794" s="264"/>
      <c r="AK794" s="264"/>
      <c r="AL794" s="264"/>
      <c r="AM794" s="264"/>
      <c r="AN794" s="264"/>
      <c r="AO794" s="264"/>
      <c r="AP794" s="264"/>
      <c r="AQ794" s="264"/>
      <c r="AR794" s="264"/>
      <c r="AS794" s="264"/>
      <c r="AT794" s="264"/>
      <c r="AU794" s="264"/>
      <c r="AV794" s="264"/>
      <c r="AW794" s="264"/>
      <c r="AX794" s="264"/>
      <c r="AY794" s="264"/>
      <c r="AZ794" s="264"/>
      <c r="BA794" s="264"/>
      <c r="BB794" s="264"/>
      <c r="BC794" s="264"/>
      <c r="BD794" s="264"/>
      <c r="BE794" s="264"/>
      <c r="BF794" s="264"/>
      <c r="BG794" s="264"/>
      <c r="BH794" s="264"/>
      <c r="BI794" s="264"/>
      <c r="BJ794" s="264"/>
      <c r="BK794" s="264"/>
      <c r="BL794" s="264"/>
      <c r="BM794" s="264"/>
      <c r="BN794" s="264"/>
      <c r="BO794" s="264"/>
      <c r="BP794" s="264"/>
      <c r="BQ794" s="264"/>
      <c r="BR794" s="264"/>
      <c r="BS794" s="264"/>
      <c r="BT794" s="264"/>
      <c r="BU794" s="264"/>
      <c r="BV794" s="264"/>
      <c r="BW794" s="264"/>
      <c r="BX794" s="264"/>
      <c r="BY794" s="264"/>
      <c r="BZ794" s="264"/>
      <c r="CA794" s="264"/>
      <c r="CB794" s="264"/>
      <c r="CC794" s="264"/>
      <c r="CD794" s="264"/>
      <c r="CE794" s="264"/>
    </row>
    <row r="795" spans="1:83" ht="12.65" customHeight="1">
      <c r="A795" s="205" t="str">
        <f>RIGHT($C$83,3)&amp;"*"&amp;RIGHT($C$82,4)&amp;"*"&amp;BL$55&amp;"*"&amp;"A"</f>
        <v>211*2021*8560*A</v>
      </c>
      <c r="B795" s="263"/>
      <c r="C795" s="265">
        <f>ROUND(BL60,2)</f>
        <v>0</v>
      </c>
      <c r="D795" s="263">
        <f>ROUND(BL61,0)</f>
        <v>0</v>
      </c>
      <c r="E795" s="263">
        <f>ROUND(BL62,0)</f>
        <v>0</v>
      </c>
      <c r="F795" s="263">
        <f>ROUND(BL63,0)</f>
        <v>0</v>
      </c>
      <c r="G795" s="263">
        <f>ROUND(BL64,0)</f>
        <v>0</v>
      </c>
      <c r="H795" s="263">
        <f>ROUND(BL65,0)</f>
        <v>0</v>
      </c>
      <c r="I795" s="263">
        <f>ROUND(BL66,0)</f>
        <v>0</v>
      </c>
      <c r="J795" s="263">
        <f>ROUND(BL67,0)</f>
        <v>0</v>
      </c>
      <c r="K795" s="263">
        <f>ROUND(BL68,0)</f>
        <v>0</v>
      </c>
      <c r="L795" s="263">
        <f>ROUND(BL69,0)</f>
        <v>0</v>
      </c>
      <c r="M795" s="263">
        <f>ROUND(BL70,0)</f>
        <v>0</v>
      </c>
      <c r="N795" s="263"/>
      <c r="O795" s="263"/>
      <c r="P795" s="263">
        <f>IF(BL76&gt;0,ROUND(BL76,0),0)</f>
        <v>0</v>
      </c>
      <c r="Q795" s="263">
        <f>IF(BL77&gt;0,ROUND(BL77,0),0)</f>
        <v>0</v>
      </c>
      <c r="R795" s="263">
        <f>IF(BL78&gt;0,ROUND(BL78,0),0)</f>
        <v>0</v>
      </c>
      <c r="S795" s="263">
        <f>IF(BL79&gt;0,ROUND(BL79,0),0)</f>
        <v>0</v>
      </c>
      <c r="T795" s="265">
        <f>IF(BL80&gt;0,ROUND(BL80,2),0)</f>
        <v>0</v>
      </c>
      <c r="U795" s="263"/>
      <c r="V795" s="264"/>
      <c r="W795" s="263"/>
      <c r="X795" s="263"/>
      <c r="Y795" s="263"/>
      <c r="Z795" s="264"/>
      <c r="AA795" s="264"/>
      <c r="AB795" s="264"/>
      <c r="AC795" s="264"/>
      <c r="AD795" s="264"/>
      <c r="AE795" s="264"/>
      <c r="AF795" s="264"/>
      <c r="AG795" s="264"/>
      <c r="AH795" s="264"/>
      <c r="AI795" s="264"/>
      <c r="AJ795" s="264"/>
      <c r="AK795" s="264"/>
      <c r="AL795" s="264"/>
      <c r="AM795" s="264"/>
      <c r="AN795" s="264"/>
      <c r="AO795" s="264"/>
      <c r="AP795" s="264"/>
      <c r="AQ795" s="264"/>
      <c r="AR795" s="264"/>
      <c r="AS795" s="264"/>
      <c r="AT795" s="264"/>
      <c r="AU795" s="264"/>
      <c r="AV795" s="264"/>
      <c r="AW795" s="264"/>
      <c r="AX795" s="264"/>
      <c r="AY795" s="264"/>
      <c r="AZ795" s="264"/>
      <c r="BA795" s="264"/>
      <c r="BB795" s="264"/>
      <c r="BC795" s="264"/>
      <c r="BD795" s="264"/>
      <c r="BE795" s="264"/>
      <c r="BF795" s="264"/>
      <c r="BG795" s="264"/>
      <c r="BH795" s="264"/>
      <c r="BI795" s="264"/>
      <c r="BJ795" s="264"/>
      <c r="BK795" s="264"/>
      <c r="BL795" s="264"/>
      <c r="BM795" s="264"/>
      <c r="BN795" s="264"/>
      <c r="BO795" s="264"/>
      <c r="BP795" s="264"/>
      <c r="BQ795" s="264"/>
      <c r="BR795" s="264"/>
      <c r="BS795" s="264"/>
      <c r="BT795" s="264"/>
      <c r="BU795" s="264"/>
      <c r="BV795" s="264"/>
      <c r="BW795" s="264"/>
      <c r="BX795" s="264"/>
      <c r="BY795" s="264"/>
      <c r="BZ795" s="264"/>
      <c r="CA795" s="264"/>
      <c r="CB795" s="264"/>
      <c r="CC795" s="264"/>
      <c r="CD795" s="264"/>
      <c r="CE795" s="264"/>
    </row>
    <row r="796" spans="1:83" ht="12.65" customHeight="1">
      <c r="A796" s="205" t="str">
        <f>RIGHT($C$83,3)&amp;"*"&amp;RIGHT($C$82,4)&amp;"*"&amp;BM$55&amp;"*"&amp;"A"</f>
        <v>211*2021*8590*A</v>
      </c>
      <c r="B796" s="263"/>
      <c r="C796" s="265">
        <f>ROUND(BM60,2)</f>
        <v>0</v>
      </c>
      <c r="D796" s="263">
        <f>ROUND(BM61,0)</f>
        <v>0</v>
      </c>
      <c r="E796" s="263">
        <f>ROUND(BM62,0)</f>
        <v>0</v>
      </c>
      <c r="F796" s="263">
        <f>ROUND(BM63,0)</f>
        <v>0</v>
      </c>
      <c r="G796" s="263">
        <f>ROUND(BM64,0)</f>
        <v>0</v>
      </c>
      <c r="H796" s="263">
        <f>ROUND(BM65,0)</f>
        <v>0</v>
      </c>
      <c r="I796" s="263">
        <f>ROUND(BM66,0)</f>
        <v>0</v>
      </c>
      <c r="J796" s="263">
        <f>ROUND(BM67,0)</f>
        <v>0</v>
      </c>
      <c r="K796" s="263">
        <f>ROUND(BM68,0)</f>
        <v>0</v>
      </c>
      <c r="L796" s="263">
        <f>ROUND(BM69,0)</f>
        <v>0</v>
      </c>
      <c r="M796" s="263">
        <f>ROUND(BM70,0)</f>
        <v>0</v>
      </c>
      <c r="N796" s="263"/>
      <c r="O796" s="263"/>
      <c r="P796" s="263">
        <f>IF(BM76&gt;0,ROUND(BM76,0),0)</f>
        <v>0</v>
      </c>
      <c r="Q796" s="263">
        <f>IF(BM77&gt;0,ROUND(BM77,0),0)</f>
        <v>0</v>
      </c>
      <c r="R796" s="263">
        <f>IF(BM78&gt;0,ROUND(BM78,0),0)</f>
        <v>0</v>
      </c>
      <c r="S796" s="263">
        <f>IF(BM79&gt;0,ROUND(BM79,0),0)</f>
        <v>0</v>
      </c>
      <c r="T796" s="265">
        <f>IF(BM80&gt;0,ROUND(BM80,2),0)</f>
        <v>0</v>
      </c>
      <c r="U796" s="263"/>
      <c r="V796" s="264"/>
      <c r="W796" s="263"/>
      <c r="X796" s="263"/>
      <c r="Y796" s="263"/>
      <c r="Z796" s="264"/>
      <c r="AA796" s="264"/>
      <c r="AB796" s="264"/>
      <c r="AC796" s="264"/>
      <c r="AD796" s="264"/>
      <c r="AE796" s="264"/>
      <c r="AF796" s="264"/>
      <c r="AG796" s="264"/>
      <c r="AH796" s="264"/>
      <c r="AI796" s="264"/>
      <c r="AJ796" s="264"/>
      <c r="AK796" s="264"/>
      <c r="AL796" s="264"/>
      <c r="AM796" s="264"/>
      <c r="AN796" s="264"/>
      <c r="AO796" s="264"/>
      <c r="AP796" s="264"/>
      <c r="AQ796" s="264"/>
      <c r="AR796" s="264"/>
      <c r="AS796" s="264"/>
      <c r="AT796" s="264"/>
      <c r="AU796" s="264"/>
      <c r="AV796" s="264"/>
      <c r="AW796" s="264"/>
      <c r="AX796" s="264"/>
      <c r="AY796" s="264"/>
      <c r="AZ796" s="264"/>
      <c r="BA796" s="264"/>
      <c r="BB796" s="264"/>
      <c r="BC796" s="264"/>
      <c r="BD796" s="264"/>
      <c r="BE796" s="264"/>
      <c r="BF796" s="264"/>
      <c r="BG796" s="264"/>
      <c r="BH796" s="264"/>
      <c r="BI796" s="264"/>
      <c r="BJ796" s="264"/>
      <c r="BK796" s="264"/>
      <c r="BL796" s="264"/>
      <c r="BM796" s="264"/>
      <c r="BN796" s="264"/>
      <c r="BO796" s="264"/>
      <c r="BP796" s="264"/>
      <c r="BQ796" s="264"/>
      <c r="BR796" s="264"/>
      <c r="BS796" s="264"/>
      <c r="BT796" s="264"/>
      <c r="BU796" s="264"/>
      <c r="BV796" s="264"/>
      <c r="BW796" s="264"/>
      <c r="BX796" s="264"/>
      <c r="BY796" s="264"/>
      <c r="BZ796" s="264"/>
      <c r="CA796" s="264"/>
      <c r="CB796" s="264"/>
      <c r="CC796" s="264"/>
      <c r="CD796" s="264"/>
      <c r="CE796" s="264"/>
    </row>
    <row r="797" spans="1:83" ht="12.65" customHeight="1">
      <c r="A797" s="205" t="str">
        <f>RIGHT($C$83,3)&amp;"*"&amp;RIGHT($C$82,4)&amp;"*"&amp;BN$55&amp;"*"&amp;"A"</f>
        <v>211*2021*8610*A</v>
      </c>
      <c r="B797" s="263"/>
      <c r="C797" s="265">
        <f>ROUND(BN60,2)</f>
        <v>4.2</v>
      </c>
      <c r="D797" s="263">
        <f>ROUND(BN61,0)</f>
        <v>775707</v>
      </c>
      <c r="E797" s="263">
        <f>ROUND(BN62,0)</f>
        <v>146209</v>
      </c>
      <c r="F797" s="263">
        <f>ROUND(BN63,0)</f>
        <v>57058</v>
      </c>
      <c r="G797" s="263">
        <f>ROUND(BN64,0)</f>
        <v>21514</v>
      </c>
      <c r="H797" s="263">
        <f>ROUND(BN65,0)</f>
        <v>0</v>
      </c>
      <c r="I797" s="263">
        <f>ROUND(BN66,0)</f>
        <v>2952508</v>
      </c>
      <c r="J797" s="263">
        <f>ROUND(BN67,0)</f>
        <v>1012690</v>
      </c>
      <c r="K797" s="263">
        <f>ROUND(BN68,0)</f>
        <v>1653</v>
      </c>
      <c r="L797" s="263">
        <f>ROUND(BN69,0)</f>
        <v>27551</v>
      </c>
      <c r="M797" s="263">
        <f>ROUND(BN70,0)</f>
        <v>0</v>
      </c>
      <c r="N797" s="263"/>
      <c r="O797" s="263"/>
      <c r="P797" s="263">
        <f>IF(BN76&gt;0,ROUND(BN76,0),0)</f>
        <v>9108</v>
      </c>
      <c r="Q797" s="263">
        <f>IF(BN77&gt;0,ROUND(BN77,0),0)</f>
        <v>0</v>
      </c>
      <c r="R797" s="263">
        <f>IF(BN78&gt;0,ROUND(BN78,0),0)</f>
        <v>0</v>
      </c>
      <c r="S797" s="263">
        <f>IF(BN79&gt;0,ROUND(BN79,0),0)</f>
        <v>0</v>
      </c>
      <c r="T797" s="265">
        <f>IF(BN80&gt;0,ROUND(BN80,2),0)</f>
        <v>0</v>
      </c>
      <c r="U797" s="263"/>
      <c r="V797" s="264"/>
      <c r="W797" s="263"/>
      <c r="X797" s="263"/>
      <c r="Y797" s="263"/>
      <c r="Z797" s="264"/>
      <c r="AA797" s="264"/>
      <c r="AB797" s="264"/>
      <c r="AC797" s="264"/>
      <c r="AD797" s="264"/>
      <c r="AE797" s="264"/>
      <c r="AF797" s="264"/>
      <c r="AG797" s="264"/>
      <c r="AH797" s="264"/>
      <c r="AI797" s="264"/>
      <c r="AJ797" s="264"/>
      <c r="AK797" s="264"/>
      <c r="AL797" s="264"/>
      <c r="AM797" s="264"/>
      <c r="AN797" s="264"/>
      <c r="AO797" s="264"/>
      <c r="AP797" s="264"/>
      <c r="AQ797" s="264"/>
      <c r="AR797" s="264"/>
      <c r="AS797" s="264"/>
      <c r="AT797" s="264"/>
      <c r="AU797" s="264"/>
      <c r="AV797" s="264"/>
      <c r="AW797" s="264"/>
      <c r="AX797" s="264"/>
      <c r="AY797" s="264"/>
      <c r="AZ797" s="264"/>
      <c r="BA797" s="264"/>
      <c r="BB797" s="264"/>
      <c r="BC797" s="264"/>
      <c r="BD797" s="264"/>
      <c r="BE797" s="264"/>
      <c r="BF797" s="264"/>
      <c r="BG797" s="264"/>
      <c r="BH797" s="264"/>
      <c r="BI797" s="264"/>
      <c r="BJ797" s="264"/>
      <c r="BK797" s="264"/>
      <c r="BL797" s="264"/>
      <c r="BM797" s="264"/>
      <c r="BN797" s="264"/>
      <c r="BO797" s="264"/>
      <c r="BP797" s="264"/>
      <c r="BQ797" s="264"/>
      <c r="BR797" s="264"/>
      <c r="BS797" s="264"/>
      <c r="BT797" s="264"/>
      <c r="BU797" s="264"/>
      <c r="BV797" s="264"/>
      <c r="BW797" s="264"/>
      <c r="BX797" s="264"/>
      <c r="BY797" s="264"/>
      <c r="BZ797" s="264"/>
      <c r="CA797" s="264"/>
      <c r="CB797" s="264"/>
      <c r="CC797" s="264"/>
      <c r="CD797" s="264"/>
      <c r="CE797" s="264"/>
    </row>
    <row r="798" spans="1:83" ht="12.65" customHeight="1">
      <c r="A798" s="205" t="str">
        <f>RIGHT($C$83,3)&amp;"*"&amp;RIGHT($C$82,4)&amp;"*"&amp;BO$55&amp;"*"&amp;"A"</f>
        <v>211*2021*8620*A</v>
      </c>
      <c r="B798" s="263"/>
      <c r="C798" s="265">
        <f>ROUND(BO60,2)</f>
        <v>0</v>
      </c>
      <c r="D798" s="263">
        <f>ROUND(BO61,0)</f>
        <v>0</v>
      </c>
      <c r="E798" s="263">
        <f>ROUND(BO62,0)</f>
        <v>0</v>
      </c>
      <c r="F798" s="263">
        <f>ROUND(BO63,0)</f>
        <v>0</v>
      </c>
      <c r="G798" s="263">
        <f>ROUND(BO64,0)</f>
        <v>0</v>
      </c>
      <c r="H798" s="263">
        <f>ROUND(BO65,0)</f>
        <v>0</v>
      </c>
      <c r="I798" s="263">
        <f>ROUND(BO66,0)</f>
        <v>0</v>
      </c>
      <c r="J798" s="263">
        <f>ROUND(BO67,0)</f>
        <v>0</v>
      </c>
      <c r="K798" s="263">
        <f>ROUND(BO68,0)</f>
        <v>0</v>
      </c>
      <c r="L798" s="263">
        <f>ROUND(BO69,0)</f>
        <v>0</v>
      </c>
      <c r="M798" s="263">
        <f>ROUND(BO70,0)</f>
        <v>0</v>
      </c>
      <c r="N798" s="263"/>
      <c r="O798" s="263"/>
      <c r="P798" s="263">
        <f>IF(BO76&gt;0,ROUND(BO76,0),0)</f>
        <v>0</v>
      </c>
      <c r="Q798" s="263">
        <f>IF(BO77&gt;0,ROUND(BO77,0),0)</f>
        <v>0</v>
      </c>
      <c r="R798" s="263">
        <f>IF(BO78&gt;0,ROUND(BO78,0),0)</f>
        <v>0</v>
      </c>
      <c r="S798" s="263">
        <f>IF(BO79&gt;0,ROUND(BO79,0),0)</f>
        <v>0</v>
      </c>
      <c r="T798" s="265">
        <f>IF(BO80&gt;0,ROUND(BO80,2),0)</f>
        <v>0</v>
      </c>
      <c r="U798" s="263"/>
      <c r="V798" s="264"/>
      <c r="W798" s="263"/>
      <c r="X798" s="263"/>
      <c r="Y798" s="263"/>
      <c r="Z798" s="264"/>
      <c r="AA798" s="264"/>
      <c r="AB798" s="264"/>
      <c r="AC798" s="264"/>
      <c r="AD798" s="264"/>
      <c r="AE798" s="264"/>
      <c r="AF798" s="264"/>
      <c r="AG798" s="264"/>
      <c r="AH798" s="264"/>
      <c r="AI798" s="264"/>
      <c r="AJ798" s="264"/>
      <c r="AK798" s="264"/>
      <c r="AL798" s="264"/>
      <c r="AM798" s="264"/>
      <c r="AN798" s="264"/>
      <c r="AO798" s="264"/>
      <c r="AP798" s="264"/>
      <c r="AQ798" s="264"/>
      <c r="AR798" s="264"/>
      <c r="AS798" s="264"/>
      <c r="AT798" s="264"/>
      <c r="AU798" s="264"/>
      <c r="AV798" s="264"/>
      <c r="AW798" s="264"/>
      <c r="AX798" s="264"/>
      <c r="AY798" s="264"/>
      <c r="AZ798" s="264"/>
      <c r="BA798" s="264"/>
      <c r="BB798" s="264"/>
      <c r="BC798" s="264"/>
      <c r="BD798" s="264"/>
      <c r="BE798" s="264"/>
      <c r="BF798" s="264"/>
      <c r="BG798" s="264"/>
      <c r="BH798" s="264"/>
      <c r="BI798" s="264"/>
      <c r="BJ798" s="264"/>
      <c r="BK798" s="264"/>
      <c r="BL798" s="264"/>
      <c r="BM798" s="264"/>
      <c r="BN798" s="264"/>
      <c r="BO798" s="264"/>
      <c r="BP798" s="264"/>
      <c r="BQ798" s="264"/>
      <c r="BR798" s="264"/>
      <c r="BS798" s="264"/>
      <c r="BT798" s="264"/>
      <c r="BU798" s="264"/>
      <c r="BV798" s="264"/>
      <c r="BW798" s="264"/>
      <c r="BX798" s="264"/>
      <c r="BY798" s="264"/>
      <c r="BZ798" s="264"/>
      <c r="CA798" s="264"/>
      <c r="CB798" s="264"/>
      <c r="CC798" s="264"/>
      <c r="CD798" s="264"/>
      <c r="CE798" s="264"/>
    </row>
    <row r="799" spans="1:83" ht="12.65" customHeight="1">
      <c r="A799" s="205" t="str">
        <f>RIGHT($C$83,3)&amp;"*"&amp;RIGHT($C$82,4)&amp;"*"&amp;BP$55&amp;"*"&amp;"A"</f>
        <v>211*2021*8630*A</v>
      </c>
      <c r="B799" s="263"/>
      <c r="C799" s="265">
        <f>ROUND(BP60,2)</f>
        <v>0</v>
      </c>
      <c r="D799" s="263">
        <f>ROUND(BP61,0)</f>
        <v>0</v>
      </c>
      <c r="E799" s="263">
        <f>ROUND(BP62,0)</f>
        <v>0</v>
      </c>
      <c r="F799" s="263">
        <f>ROUND(BP63,0)</f>
        <v>0</v>
      </c>
      <c r="G799" s="263">
        <f>ROUND(BP64,0)</f>
        <v>0</v>
      </c>
      <c r="H799" s="263">
        <f>ROUND(BP65,0)</f>
        <v>0</v>
      </c>
      <c r="I799" s="263">
        <f>ROUND(BP66,0)</f>
        <v>0</v>
      </c>
      <c r="J799" s="263">
        <f>ROUND(BP67,0)</f>
        <v>0</v>
      </c>
      <c r="K799" s="263">
        <f>ROUND(BP68,0)</f>
        <v>0</v>
      </c>
      <c r="L799" s="263">
        <f>ROUND(BP69,0)</f>
        <v>0</v>
      </c>
      <c r="M799" s="263">
        <f>ROUND(BP70,0)</f>
        <v>0</v>
      </c>
      <c r="N799" s="263"/>
      <c r="O799" s="263"/>
      <c r="P799" s="263">
        <f>IF(BP76&gt;0,ROUND(BP76,0),0)</f>
        <v>0</v>
      </c>
      <c r="Q799" s="263">
        <f>IF(BP77&gt;0,ROUND(BP77,0),0)</f>
        <v>0</v>
      </c>
      <c r="R799" s="263">
        <f>IF(BP78&gt;0,ROUND(BP78,0),0)</f>
        <v>0</v>
      </c>
      <c r="S799" s="263">
        <f>IF(BP79&gt;0,ROUND(BP79,0),0)</f>
        <v>0</v>
      </c>
      <c r="T799" s="265">
        <f>IF(BP80&gt;0,ROUND(BP80,2),0)</f>
        <v>0</v>
      </c>
      <c r="U799" s="263"/>
      <c r="V799" s="264"/>
      <c r="W799" s="263"/>
      <c r="X799" s="263"/>
      <c r="Y799" s="263"/>
      <c r="Z799" s="264"/>
      <c r="AA799" s="264"/>
      <c r="AB799" s="264"/>
      <c r="AC799" s="264"/>
      <c r="AD799" s="264"/>
      <c r="AE799" s="264"/>
      <c r="AF799" s="264"/>
      <c r="AG799" s="264"/>
      <c r="AH799" s="264"/>
      <c r="AI799" s="264"/>
      <c r="AJ799" s="264"/>
      <c r="AK799" s="264"/>
      <c r="AL799" s="264"/>
      <c r="AM799" s="264"/>
      <c r="AN799" s="264"/>
      <c r="AO799" s="264"/>
      <c r="AP799" s="264"/>
      <c r="AQ799" s="264"/>
      <c r="AR799" s="264"/>
      <c r="AS799" s="264"/>
      <c r="AT799" s="264"/>
      <c r="AU799" s="264"/>
      <c r="AV799" s="264"/>
      <c r="AW799" s="264"/>
      <c r="AX799" s="264"/>
      <c r="AY799" s="264"/>
      <c r="AZ799" s="264"/>
      <c r="BA799" s="264"/>
      <c r="BB799" s="264"/>
      <c r="BC799" s="264"/>
      <c r="BD799" s="264"/>
      <c r="BE799" s="264"/>
      <c r="BF799" s="264"/>
      <c r="BG799" s="264"/>
      <c r="BH799" s="264"/>
      <c r="BI799" s="264"/>
      <c r="BJ799" s="264"/>
      <c r="BK799" s="264"/>
      <c r="BL799" s="264"/>
      <c r="BM799" s="264"/>
      <c r="BN799" s="264"/>
      <c r="BO799" s="264"/>
      <c r="BP799" s="264"/>
      <c r="BQ799" s="264"/>
      <c r="BR799" s="264"/>
      <c r="BS799" s="264"/>
      <c r="BT799" s="264"/>
      <c r="BU799" s="264"/>
      <c r="BV799" s="264"/>
      <c r="BW799" s="264"/>
      <c r="BX799" s="264"/>
      <c r="BY799" s="264"/>
      <c r="BZ799" s="264"/>
      <c r="CA799" s="264"/>
      <c r="CB799" s="264"/>
      <c r="CC799" s="264"/>
      <c r="CD799" s="264"/>
      <c r="CE799" s="264"/>
    </row>
    <row r="800" spans="1:83" ht="12.65" customHeight="1">
      <c r="A800" s="205" t="str">
        <f>RIGHT($C$83,3)&amp;"*"&amp;RIGHT($C$82,4)&amp;"*"&amp;BQ$55&amp;"*"&amp;"A"</f>
        <v>211*2021*8640*A</v>
      </c>
      <c r="B800" s="263"/>
      <c r="C800" s="265">
        <f>ROUND(BQ60,2)</f>
        <v>0</v>
      </c>
      <c r="D800" s="263">
        <f>ROUND(BQ61,0)</f>
        <v>0</v>
      </c>
      <c r="E800" s="263">
        <f>ROUND(BQ62,0)</f>
        <v>0</v>
      </c>
      <c r="F800" s="263">
        <f>ROUND(BQ63,0)</f>
        <v>0</v>
      </c>
      <c r="G800" s="263">
        <f>ROUND(BQ64,0)</f>
        <v>0</v>
      </c>
      <c r="H800" s="263">
        <f>ROUND(BQ65,0)</f>
        <v>0</v>
      </c>
      <c r="I800" s="263">
        <f>ROUND(BQ66,0)</f>
        <v>0</v>
      </c>
      <c r="J800" s="263">
        <f>ROUND(BQ67,0)</f>
        <v>0</v>
      </c>
      <c r="K800" s="263">
        <f>ROUND(BQ68,0)</f>
        <v>0</v>
      </c>
      <c r="L800" s="263">
        <f>ROUND(BQ69,0)</f>
        <v>0</v>
      </c>
      <c r="M800" s="263">
        <f>ROUND(BQ70,0)</f>
        <v>0</v>
      </c>
      <c r="N800" s="263"/>
      <c r="O800" s="263"/>
      <c r="P800" s="263">
        <f>IF(BQ76&gt;0,ROUND(BQ76,0),0)</f>
        <v>0</v>
      </c>
      <c r="Q800" s="263">
        <f>IF(BQ77&gt;0,ROUND(BQ77,0),0)</f>
        <v>0</v>
      </c>
      <c r="R800" s="263">
        <f>IF(BQ78&gt;0,ROUND(BQ78,0),0)</f>
        <v>0</v>
      </c>
      <c r="S800" s="263">
        <f>IF(BQ79&gt;0,ROUND(BQ79,0),0)</f>
        <v>0</v>
      </c>
      <c r="T800" s="265">
        <f>IF(BQ80&gt;0,ROUND(BQ80,2),0)</f>
        <v>0</v>
      </c>
      <c r="U800" s="263"/>
      <c r="V800" s="264"/>
      <c r="W800" s="263"/>
      <c r="X800" s="263"/>
      <c r="Y800" s="263"/>
      <c r="Z800" s="264"/>
      <c r="AA800" s="264"/>
      <c r="AB800" s="264"/>
      <c r="AC800" s="264"/>
      <c r="AD800" s="264"/>
      <c r="AE800" s="264"/>
      <c r="AF800" s="264"/>
      <c r="AG800" s="264"/>
      <c r="AH800" s="264"/>
      <c r="AI800" s="264"/>
      <c r="AJ800" s="264"/>
      <c r="AK800" s="264"/>
      <c r="AL800" s="264"/>
      <c r="AM800" s="264"/>
      <c r="AN800" s="264"/>
      <c r="AO800" s="264"/>
      <c r="AP800" s="264"/>
      <c r="AQ800" s="264"/>
      <c r="AR800" s="264"/>
      <c r="AS800" s="264"/>
      <c r="AT800" s="264"/>
      <c r="AU800" s="264"/>
      <c r="AV800" s="264"/>
      <c r="AW800" s="264"/>
      <c r="AX800" s="264"/>
      <c r="AY800" s="264"/>
      <c r="AZ800" s="264"/>
      <c r="BA800" s="264"/>
      <c r="BB800" s="264"/>
      <c r="BC800" s="264"/>
      <c r="BD800" s="264"/>
      <c r="BE800" s="264"/>
      <c r="BF800" s="264"/>
      <c r="BG800" s="264"/>
      <c r="BH800" s="264"/>
      <c r="BI800" s="264"/>
      <c r="BJ800" s="264"/>
      <c r="BK800" s="264"/>
      <c r="BL800" s="264"/>
      <c r="BM800" s="264"/>
      <c r="BN800" s="264"/>
      <c r="BO800" s="264"/>
      <c r="BP800" s="264"/>
      <c r="BQ800" s="264"/>
      <c r="BR800" s="264"/>
      <c r="BS800" s="264"/>
      <c r="BT800" s="264"/>
      <c r="BU800" s="264"/>
      <c r="BV800" s="264"/>
      <c r="BW800" s="264"/>
      <c r="BX800" s="264"/>
      <c r="BY800" s="264"/>
      <c r="BZ800" s="264"/>
      <c r="CA800" s="264"/>
      <c r="CB800" s="264"/>
      <c r="CC800" s="264"/>
      <c r="CD800" s="264"/>
      <c r="CE800" s="264"/>
    </row>
    <row r="801" spans="1:83" ht="12.65" customHeight="1">
      <c r="A801" s="205" t="str">
        <f>RIGHT($C$83,3)&amp;"*"&amp;RIGHT($C$82,4)&amp;"*"&amp;BR$55&amp;"*"&amp;"A"</f>
        <v>211*2021*8650*A</v>
      </c>
      <c r="B801" s="263"/>
      <c r="C801" s="265">
        <f>ROUND(BR60,2)</f>
        <v>0.08</v>
      </c>
      <c r="D801" s="263">
        <f>ROUND(BR61,0)</f>
        <v>10959</v>
      </c>
      <c r="E801" s="263">
        <f>ROUND(BR62,0)</f>
        <v>2338</v>
      </c>
      <c r="F801" s="263">
        <f>ROUND(BR63,0)</f>
        <v>0</v>
      </c>
      <c r="G801" s="263">
        <f>ROUND(BR64,0)</f>
        <v>0</v>
      </c>
      <c r="H801" s="263">
        <f>ROUND(BR65,0)</f>
        <v>0</v>
      </c>
      <c r="I801" s="263">
        <f>ROUND(BR66,0)</f>
        <v>0</v>
      </c>
      <c r="J801" s="263">
        <f>ROUND(BR67,0)</f>
        <v>0</v>
      </c>
      <c r="K801" s="263">
        <f>ROUND(BR68,0)</f>
        <v>0</v>
      </c>
      <c r="L801" s="263">
        <f>ROUND(BR69,0)</f>
        <v>0</v>
      </c>
      <c r="M801" s="263">
        <f>ROUND(BR70,0)</f>
        <v>0</v>
      </c>
      <c r="N801" s="263"/>
      <c r="O801" s="263"/>
      <c r="P801" s="263">
        <f>IF(BR76&gt;0,ROUND(BR76,0),0)</f>
        <v>0</v>
      </c>
      <c r="Q801" s="263">
        <f>IF(BR77&gt;0,ROUND(BR77,0),0)</f>
        <v>0</v>
      </c>
      <c r="R801" s="263">
        <f>IF(BR78&gt;0,ROUND(BR78,0),0)</f>
        <v>0</v>
      </c>
      <c r="S801" s="263">
        <f>IF(BR79&gt;0,ROUND(BR79,0),0)</f>
        <v>0</v>
      </c>
      <c r="T801" s="265">
        <f>IF(BR80&gt;0,ROUND(BR80,2),0)</f>
        <v>0</v>
      </c>
      <c r="U801" s="263"/>
      <c r="V801" s="264"/>
      <c r="W801" s="263"/>
      <c r="X801" s="263"/>
      <c r="Y801" s="263"/>
      <c r="Z801" s="264"/>
      <c r="AA801" s="264"/>
      <c r="AB801" s="264"/>
      <c r="AC801" s="264"/>
      <c r="AD801" s="264"/>
      <c r="AE801" s="264"/>
      <c r="AF801" s="264"/>
      <c r="AG801" s="264"/>
      <c r="AH801" s="264"/>
      <c r="AI801" s="264"/>
      <c r="AJ801" s="264"/>
      <c r="AK801" s="264"/>
      <c r="AL801" s="264"/>
      <c r="AM801" s="264"/>
      <c r="AN801" s="264"/>
      <c r="AO801" s="264"/>
      <c r="AP801" s="264"/>
      <c r="AQ801" s="264"/>
      <c r="AR801" s="264"/>
      <c r="AS801" s="264"/>
      <c r="AT801" s="264"/>
      <c r="AU801" s="264"/>
      <c r="AV801" s="264"/>
      <c r="AW801" s="264"/>
      <c r="AX801" s="264"/>
      <c r="AY801" s="264"/>
      <c r="AZ801" s="264"/>
      <c r="BA801" s="264"/>
      <c r="BB801" s="264"/>
      <c r="BC801" s="264"/>
      <c r="BD801" s="264"/>
      <c r="BE801" s="264"/>
      <c r="BF801" s="264"/>
      <c r="BG801" s="264"/>
      <c r="BH801" s="264"/>
      <c r="BI801" s="264"/>
      <c r="BJ801" s="264"/>
      <c r="BK801" s="264"/>
      <c r="BL801" s="264"/>
      <c r="BM801" s="264"/>
      <c r="BN801" s="264"/>
      <c r="BO801" s="264"/>
      <c r="BP801" s="264"/>
      <c r="BQ801" s="264"/>
      <c r="BR801" s="264"/>
      <c r="BS801" s="264"/>
      <c r="BT801" s="264"/>
      <c r="BU801" s="264"/>
      <c r="BV801" s="264"/>
      <c r="BW801" s="264"/>
      <c r="BX801" s="264"/>
      <c r="BY801" s="264"/>
      <c r="BZ801" s="264"/>
      <c r="CA801" s="264"/>
      <c r="CB801" s="264"/>
      <c r="CC801" s="264"/>
      <c r="CD801" s="264"/>
      <c r="CE801" s="264"/>
    </row>
    <row r="802" spans="1:83" ht="12.65" customHeight="1">
      <c r="A802" s="205" t="str">
        <f>RIGHT($C$83,3)&amp;"*"&amp;RIGHT($C$82,4)&amp;"*"&amp;BS$55&amp;"*"&amp;"A"</f>
        <v>211*2021*8660*A</v>
      </c>
      <c r="B802" s="263"/>
      <c r="C802" s="265">
        <f>ROUND(BS60,2)</f>
        <v>0</v>
      </c>
      <c r="D802" s="263">
        <f>ROUND(BS61,0)</f>
        <v>0</v>
      </c>
      <c r="E802" s="263">
        <f>ROUND(BS62,0)</f>
        <v>0</v>
      </c>
      <c r="F802" s="263">
        <f>ROUND(BS63,0)</f>
        <v>0</v>
      </c>
      <c r="G802" s="263">
        <f>ROUND(BS64,0)</f>
        <v>0</v>
      </c>
      <c r="H802" s="263">
        <f>ROUND(BS65,0)</f>
        <v>0</v>
      </c>
      <c r="I802" s="263">
        <f>ROUND(BS66,0)</f>
        <v>0</v>
      </c>
      <c r="J802" s="263">
        <f>ROUND(BS67,0)</f>
        <v>0</v>
      </c>
      <c r="K802" s="263">
        <f>ROUND(BS68,0)</f>
        <v>0</v>
      </c>
      <c r="L802" s="263">
        <f>ROUND(BS69,0)</f>
        <v>0</v>
      </c>
      <c r="M802" s="263">
        <f>ROUND(BS70,0)</f>
        <v>0</v>
      </c>
      <c r="N802" s="263"/>
      <c r="O802" s="263"/>
      <c r="P802" s="263">
        <f>IF(BS76&gt;0,ROUND(BS76,0),0)</f>
        <v>0</v>
      </c>
      <c r="Q802" s="263">
        <f>IF(BS77&gt;0,ROUND(BS77,0),0)</f>
        <v>0</v>
      </c>
      <c r="R802" s="263">
        <f>IF(BS78&gt;0,ROUND(BS78,0),0)</f>
        <v>0</v>
      </c>
      <c r="S802" s="263">
        <f>IF(BS79&gt;0,ROUND(BS79,0),0)</f>
        <v>0</v>
      </c>
      <c r="T802" s="265">
        <f>IF(BS80&gt;0,ROUND(BS80,2),0)</f>
        <v>0</v>
      </c>
      <c r="U802" s="263"/>
      <c r="V802" s="264"/>
      <c r="W802" s="263"/>
      <c r="X802" s="263"/>
      <c r="Y802" s="263"/>
      <c r="Z802" s="264"/>
      <c r="AA802" s="264"/>
      <c r="AB802" s="264"/>
      <c r="AC802" s="264"/>
      <c r="AD802" s="264"/>
      <c r="AE802" s="264"/>
      <c r="AF802" s="264"/>
      <c r="AG802" s="264"/>
      <c r="AH802" s="264"/>
      <c r="AI802" s="264"/>
      <c r="AJ802" s="264"/>
      <c r="AK802" s="264"/>
      <c r="AL802" s="264"/>
      <c r="AM802" s="264"/>
      <c r="AN802" s="264"/>
      <c r="AO802" s="264"/>
      <c r="AP802" s="264"/>
      <c r="AQ802" s="264"/>
      <c r="AR802" s="264"/>
      <c r="AS802" s="264"/>
      <c r="AT802" s="264"/>
      <c r="AU802" s="264"/>
      <c r="AV802" s="264"/>
      <c r="AW802" s="264"/>
      <c r="AX802" s="264"/>
      <c r="AY802" s="264"/>
      <c r="AZ802" s="264"/>
      <c r="BA802" s="264"/>
      <c r="BB802" s="264"/>
      <c r="BC802" s="264"/>
      <c r="BD802" s="264"/>
      <c r="BE802" s="264"/>
      <c r="BF802" s="264"/>
      <c r="BG802" s="264"/>
      <c r="BH802" s="264"/>
      <c r="BI802" s="264"/>
      <c r="BJ802" s="264"/>
      <c r="BK802" s="264"/>
      <c r="BL802" s="264"/>
      <c r="BM802" s="264"/>
      <c r="BN802" s="264"/>
      <c r="BO802" s="264"/>
      <c r="BP802" s="264"/>
      <c r="BQ802" s="264"/>
      <c r="BR802" s="264"/>
      <c r="BS802" s="264"/>
      <c r="BT802" s="264"/>
      <c r="BU802" s="264"/>
      <c r="BV802" s="264"/>
      <c r="BW802" s="264"/>
      <c r="BX802" s="264"/>
      <c r="BY802" s="264"/>
      <c r="BZ802" s="264"/>
      <c r="CA802" s="264"/>
      <c r="CB802" s="264"/>
      <c r="CC802" s="264"/>
      <c r="CD802" s="264"/>
      <c r="CE802" s="264"/>
    </row>
    <row r="803" spans="1:83" ht="12.65" customHeight="1">
      <c r="A803" s="205" t="str">
        <f>RIGHT($C$83,3)&amp;"*"&amp;RIGHT($C$82,4)&amp;"*"&amp;BT$55&amp;"*"&amp;"A"</f>
        <v>211*2021*8670*A</v>
      </c>
      <c r="B803" s="263"/>
      <c r="C803" s="265">
        <f>ROUND(BT60,2)</f>
        <v>0.03</v>
      </c>
      <c r="D803" s="263">
        <f>ROUND(BT61,0)</f>
        <v>1745</v>
      </c>
      <c r="E803" s="263">
        <f>ROUND(BT62,0)</f>
        <v>375</v>
      </c>
      <c r="F803" s="263">
        <f>ROUND(BT63,0)</f>
        <v>0</v>
      </c>
      <c r="G803" s="263">
        <f>ROUND(BT64,0)</f>
        <v>0</v>
      </c>
      <c r="H803" s="263">
        <f>ROUND(BT65,0)</f>
        <v>0</v>
      </c>
      <c r="I803" s="263">
        <f>ROUND(BT66,0)</f>
        <v>0</v>
      </c>
      <c r="J803" s="263">
        <f>ROUND(BT67,0)</f>
        <v>0</v>
      </c>
      <c r="K803" s="263">
        <f>ROUND(BT68,0)</f>
        <v>0</v>
      </c>
      <c r="L803" s="263">
        <f>ROUND(BT69,0)</f>
        <v>2305</v>
      </c>
      <c r="M803" s="263">
        <f>ROUND(BT70,0)</f>
        <v>0</v>
      </c>
      <c r="N803" s="263"/>
      <c r="O803" s="263"/>
      <c r="P803" s="263">
        <f>IF(BT76&gt;0,ROUND(BT76,0),0)</f>
        <v>0</v>
      </c>
      <c r="Q803" s="263">
        <f>IF(BT77&gt;0,ROUND(BT77,0),0)</f>
        <v>0</v>
      </c>
      <c r="R803" s="263">
        <f>IF(BT78&gt;0,ROUND(BT78,0),0)</f>
        <v>0</v>
      </c>
      <c r="S803" s="263">
        <f>IF(BT79&gt;0,ROUND(BT79,0),0)</f>
        <v>0</v>
      </c>
      <c r="T803" s="265">
        <f>IF(BT80&gt;0,ROUND(BT80,2),0)</f>
        <v>0</v>
      </c>
      <c r="U803" s="263"/>
      <c r="V803" s="264"/>
      <c r="W803" s="263"/>
      <c r="X803" s="263"/>
      <c r="Y803" s="263"/>
      <c r="Z803" s="264"/>
      <c r="AA803" s="264"/>
      <c r="AB803" s="264"/>
      <c r="AC803" s="264"/>
      <c r="AD803" s="264"/>
      <c r="AE803" s="264"/>
      <c r="AF803" s="264"/>
      <c r="AG803" s="264"/>
      <c r="AH803" s="264"/>
      <c r="AI803" s="264"/>
      <c r="AJ803" s="264"/>
      <c r="AK803" s="264"/>
      <c r="AL803" s="264"/>
      <c r="AM803" s="264"/>
      <c r="AN803" s="264"/>
      <c r="AO803" s="264"/>
      <c r="AP803" s="264"/>
      <c r="AQ803" s="264"/>
      <c r="AR803" s="264"/>
      <c r="AS803" s="264"/>
      <c r="AT803" s="264"/>
      <c r="AU803" s="264"/>
      <c r="AV803" s="264"/>
      <c r="AW803" s="264"/>
      <c r="AX803" s="264"/>
      <c r="AY803" s="264"/>
      <c r="AZ803" s="264"/>
      <c r="BA803" s="264"/>
      <c r="BB803" s="264"/>
      <c r="BC803" s="264"/>
      <c r="BD803" s="264"/>
      <c r="BE803" s="264"/>
      <c r="BF803" s="264"/>
      <c r="BG803" s="264"/>
      <c r="BH803" s="264"/>
      <c r="BI803" s="264"/>
      <c r="BJ803" s="264"/>
      <c r="BK803" s="264"/>
      <c r="BL803" s="264"/>
      <c r="BM803" s="264"/>
      <c r="BN803" s="264"/>
      <c r="BO803" s="264"/>
      <c r="BP803" s="264"/>
      <c r="BQ803" s="264"/>
      <c r="BR803" s="264"/>
      <c r="BS803" s="264"/>
      <c r="BT803" s="264"/>
      <c r="BU803" s="264"/>
      <c r="BV803" s="264"/>
      <c r="BW803" s="264"/>
      <c r="BX803" s="264"/>
      <c r="BY803" s="264"/>
      <c r="BZ803" s="264"/>
      <c r="CA803" s="264"/>
      <c r="CB803" s="264"/>
      <c r="CC803" s="264"/>
      <c r="CD803" s="264"/>
      <c r="CE803" s="264"/>
    </row>
    <row r="804" spans="1:83" ht="12.65" customHeight="1">
      <c r="A804" s="205" t="str">
        <f>RIGHT($C$83,3)&amp;"*"&amp;RIGHT($C$82,4)&amp;"*"&amp;BU$55&amp;"*"&amp;"A"</f>
        <v>211*2021*8680*A</v>
      </c>
      <c r="B804" s="263"/>
      <c r="C804" s="265">
        <f>ROUND(BU60,2)</f>
        <v>0</v>
      </c>
      <c r="D804" s="263">
        <f>ROUND(BU61,0)</f>
        <v>0</v>
      </c>
      <c r="E804" s="263">
        <f>ROUND(BU62,0)</f>
        <v>0</v>
      </c>
      <c r="F804" s="263">
        <f>ROUND(BU63,0)</f>
        <v>0</v>
      </c>
      <c r="G804" s="263">
        <f>ROUND(BU64,0)</f>
        <v>0</v>
      </c>
      <c r="H804" s="263">
        <f>ROUND(BU65,0)</f>
        <v>0</v>
      </c>
      <c r="I804" s="263">
        <f>ROUND(BU66,0)</f>
        <v>0</v>
      </c>
      <c r="J804" s="263">
        <f>ROUND(BU67,0)</f>
        <v>0</v>
      </c>
      <c r="K804" s="263">
        <f>ROUND(BU68,0)</f>
        <v>0</v>
      </c>
      <c r="L804" s="263">
        <f>ROUND(BU69,0)</f>
        <v>0</v>
      </c>
      <c r="M804" s="263">
        <f>ROUND(BU70,0)</f>
        <v>0</v>
      </c>
      <c r="N804" s="263"/>
      <c r="O804" s="263"/>
      <c r="P804" s="263">
        <f>IF(BU76&gt;0,ROUND(BU76,0),0)</f>
        <v>0</v>
      </c>
      <c r="Q804" s="263">
        <f>IF(BU77&gt;0,ROUND(BU77,0),0)</f>
        <v>0</v>
      </c>
      <c r="R804" s="263">
        <f>IF(BU78&gt;0,ROUND(BU78,0),0)</f>
        <v>0</v>
      </c>
      <c r="S804" s="263">
        <f>IF(BU79&gt;0,ROUND(BU79,0),0)</f>
        <v>0</v>
      </c>
      <c r="T804" s="265">
        <f>IF(BU80&gt;0,ROUND(BU80,2),0)</f>
        <v>0</v>
      </c>
      <c r="U804" s="263"/>
      <c r="V804" s="264"/>
      <c r="W804" s="263"/>
      <c r="X804" s="263"/>
      <c r="Y804" s="263"/>
      <c r="Z804" s="264"/>
      <c r="AA804" s="264"/>
      <c r="AB804" s="264"/>
      <c r="AC804" s="264"/>
      <c r="AD804" s="264"/>
      <c r="AE804" s="264"/>
      <c r="AF804" s="264"/>
      <c r="AG804" s="264"/>
      <c r="AH804" s="264"/>
      <c r="AI804" s="264"/>
      <c r="AJ804" s="264"/>
      <c r="AK804" s="264"/>
      <c r="AL804" s="264"/>
      <c r="AM804" s="264"/>
      <c r="AN804" s="264"/>
      <c r="AO804" s="264"/>
      <c r="AP804" s="264"/>
      <c r="AQ804" s="264"/>
      <c r="AR804" s="264"/>
      <c r="AS804" s="264"/>
      <c r="AT804" s="264"/>
      <c r="AU804" s="264"/>
      <c r="AV804" s="264"/>
      <c r="AW804" s="264"/>
      <c r="AX804" s="264"/>
      <c r="AY804" s="264"/>
      <c r="AZ804" s="264"/>
      <c r="BA804" s="264"/>
      <c r="BB804" s="264"/>
      <c r="BC804" s="264"/>
      <c r="BD804" s="264"/>
      <c r="BE804" s="264"/>
      <c r="BF804" s="264"/>
      <c r="BG804" s="264"/>
      <c r="BH804" s="264"/>
      <c r="BI804" s="264"/>
      <c r="BJ804" s="264"/>
      <c r="BK804" s="264"/>
      <c r="BL804" s="264"/>
      <c r="BM804" s="264"/>
      <c r="BN804" s="264"/>
      <c r="BO804" s="264"/>
      <c r="BP804" s="264"/>
      <c r="BQ804" s="264"/>
      <c r="BR804" s="264"/>
      <c r="BS804" s="264"/>
      <c r="BT804" s="264"/>
      <c r="BU804" s="264"/>
      <c r="BV804" s="264"/>
      <c r="BW804" s="264"/>
      <c r="BX804" s="264"/>
      <c r="BY804" s="264"/>
      <c r="BZ804" s="264"/>
      <c r="CA804" s="264"/>
      <c r="CB804" s="264"/>
      <c r="CC804" s="264"/>
      <c r="CD804" s="264"/>
      <c r="CE804" s="264"/>
    </row>
    <row r="805" spans="1:83" ht="12.65" customHeight="1">
      <c r="A805" s="205" t="str">
        <f>RIGHT($C$83,3)&amp;"*"&amp;RIGHT($C$82,4)&amp;"*"&amp;BV$55&amp;"*"&amp;"A"</f>
        <v>211*2021*8690*A</v>
      </c>
      <c r="B805" s="263"/>
      <c r="C805" s="265">
        <f>ROUND(BV60,2)</f>
        <v>0</v>
      </c>
      <c r="D805" s="263">
        <f>ROUND(BV61,0)</f>
        <v>0</v>
      </c>
      <c r="E805" s="263">
        <f>ROUND(BV62,0)</f>
        <v>0</v>
      </c>
      <c r="F805" s="263">
        <f>ROUND(BV63,0)</f>
        <v>0</v>
      </c>
      <c r="G805" s="263">
        <f>ROUND(BV64,0)</f>
        <v>0</v>
      </c>
      <c r="H805" s="263">
        <f>ROUND(BV65,0)</f>
        <v>0</v>
      </c>
      <c r="I805" s="263">
        <f>ROUND(BV66,0)</f>
        <v>0</v>
      </c>
      <c r="J805" s="263">
        <f>ROUND(BV67,0)</f>
        <v>0</v>
      </c>
      <c r="K805" s="263">
        <f>ROUND(BV68,0)</f>
        <v>0</v>
      </c>
      <c r="L805" s="263">
        <f>ROUND(BV69,0)</f>
        <v>0</v>
      </c>
      <c r="M805" s="263">
        <f>ROUND(BV70,0)</f>
        <v>0</v>
      </c>
      <c r="N805" s="263"/>
      <c r="O805" s="263"/>
      <c r="P805" s="263">
        <f>IF(BV76&gt;0,ROUND(BV76,0),0)</f>
        <v>0</v>
      </c>
      <c r="Q805" s="263">
        <f>IF(BV77&gt;0,ROUND(BV77,0),0)</f>
        <v>0</v>
      </c>
      <c r="R805" s="263">
        <f>IF(BV78&gt;0,ROUND(BV78,0),0)</f>
        <v>0</v>
      </c>
      <c r="S805" s="263">
        <f>IF(BV79&gt;0,ROUND(BV79,0),0)</f>
        <v>0</v>
      </c>
      <c r="T805" s="265">
        <f>IF(BV80&gt;0,ROUND(BV80,2),0)</f>
        <v>0</v>
      </c>
      <c r="U805" s="263"/>
      <c r="V805" s="264"/>
      <c r="W805" s="263"/>
      <c r="X805" s="263"/>
      <c r="Y805" s="263"/>
      <c r="Z805" s="264"/>
      <c r="AA805" s="264"/>
      <c r="AB805" s="264"/>
      <c r="AC805" s="264"/>
      <c r="AD805" s="264"/>
      <c r="AE805" s="264"/>
      <c r="AF805" s="264"/>
      <c r="AG805" s="264"/>
      <c r="AH805" s="264"/>
      <c r="AI805" s="264"/>
      <c r="AJ805" s="264"/>
      <c r="AK805" s="264"/>
      <c r="AL805" s="264"/>
      <c r="AM805" s="264"/>
      <c r="AN805" s="264"/>
      <c r="AO805" s="264"/>
      <c r="AP805" s="264"/>
      <c r="AQ805" s="264"/>
      <c r="AR805" s="264"/>
      <c r="AS805" s="264"/>
      <c r="AT805" s="264"/>
      <c r="AU805" s="264"/>
      <c r="AV805" s="264"/>
      <c r="AW805" s="264"/>
      <c r="AX805" s="264"/>
      <c r="AY805" s="264"/>
      <c r="AZ805" s="264"/>
      <c r="BA805" s="264"/>
      <c r="BB805" s="264"/>
      <c r="BC805" s="264"/>
      <c r="BD805" s="264"/>
      <c r="BE805" s="264"/>
      <c r="BF805" s="264"/>
      <c r="BG805" s="264"/>
      <c r="BH805" s="264"/>
      <c r="BI805" s="264"/>
      <c r="BJ805" s="264"/>
      <c r="BK805" s="264"/>
      <c r="BL805" s="264"/>
      <c r="BM805" s="264"/>
      <c r="BN805" s="264"/>
      <c r="BO805" s="264"/>
      <c r="BP805" s="264"/>
      <c r="BQ805" s="264"/>
      <c r="BR805" s="264"/>
      <c r="BS805" s="264"/>
      <c r="BT805" s="264"/>
      <c r="BU805" s="264"/>
      <c r="BV805" s="264"/>
      <c r="BW805" s="264"/>
      <c r="BX805" s="264"/>
      <c r="BY805" s="264"/>
      <c r="BZ805" s="264"/>
      <c r="CA805" s="264"/>
      <c r="CB805" s="264"/>
      <c r="CC805" s="264"/>
      <c r="CD805" s="264"/>
      <c r="CE805" s="264"/>
    </row>
    <row r="806" spans="1:83" ht="12.65" customHeight="1">
      <c r="A806" s="205" t="str">
        <f>RIGHT($C$83,3)&amp;"*"&amp;RIGHT($C$82,4)&amp;"*"&amp;BW$55&amp;"*"&amp;"A"</f>
        <v>211*2021*8700*A</v>
      </c>
      <c r="B806" s="263"/>
      <c r="C806" s="265">
        <f>ROUND(BW60,2)</f>
        <v>0.6</v>
      </c>
      <c r="D806" s="263">
        <f>ROUND(BW61,0)</f>
        <v>56972</v>
      </c>
      <c r="E806" s="263">
        <f>ROUND(BW62,0)</f>
        <v>10557</v>
      </c>
      <c r="F806" s="263">
        <f>ROUND(BW63,0)</f>
        <v>0</v>
      </c>
      <c r="G806" s="263">
        <f>ROUND(BW64,0)</f>
        <v>0</v>
      </c>
      <c r="H806" s="263">
        <f>ROUND(BW65,0)</f>
        <v>0</v>
      </c>
      <c r="I806" s="263">
        <f>ROUND(BW66,0)</f>
        <v>0</v>
      </c>
      <c r="J806" s="263">
        <f>ROUND(BW67,0)</f>
        <v>0</v>
      </c>
      <c r="K806" s="263">
        <f>ROUND(BW68,0)</f>
        <v>0</v>
      </c>
      <c r="L806" s="263">
        <f>ROUND(BW69,0)</f>
        <v>0</v>
      </c>
      <c r="M806" s="263">
        <f>ROUND(BW70,0)</f>
        <v>0</v>
      </c>
      <c r="N806" s="263"/>
      <c r="O806" s="263"/>
      <c r="P806" s="263">
        <f>IF(BW76&gt;0,ROUND(BW76,0),0)</f>
        <v>0</v>
      </c>
      <c r="Q806" s="263">
        <f>IF(BW77&gt;0,ROUND(BW77,0),0)</f>
        <v>0</v>
      </c>
      <c r="R806" s="263">
        <f>IF(BW78&gt;0,ROUND(BW78,0),0)</f>
        <v>0</v>
      </c>
      <c r="S806" s="263">
        <f>IF(BW79&gt;0,ROUND(BW79,0),0)</f>
        <v>0</v>
      </c>
      <c r="T806" s="265">
        <f>IF(BW80&gt;0,ROUND(BW80,2),0)</f>
        <v>0</v>
      </c>
      <c r="U806" s="263"/>
      <c r="V806" s="264"/>
      <c r="W806" s="263"/>
      <c r="X806" s="263"/>
      <c r="Y806" s="263"/>
      <c r="Z806" s="264"/>
      <c r="AA806" s="264"/>
      <c r="AB806" s="264"/>
      <c r="AC806" s="264"/>
      <c r="AD806" s="264"/>
      <c r="AE806" s="264"/>
      <c r="AF806" s="264"/>
      <c r="AG806" s="264"/>
      <c r="AH806" s="264"/>
      <c r="AI806" s="264"/>
      <c r="AJ806" s="264"/>
      <c r="AK806" s="264"/>
      <c r="AL806" s="264"/>
      <c r="AM806" s="264"/>
      <c r="AN806" s="264"/>
      <c r="AO806" s="264"/>
      <c r="AP806" s="264"/>
      <c r="AQ806" s="264"/>
      <c r="AR806" s="264"/>
      <c r="AS806" s="264"/>
      <c r="AT806" s="264"/>
      <c r="AU806" s="264"/>
      <c r="AV806" s="264"/>
      <c r="AW806" s="264"/>
      <c r="AX806" s="264"/>
      <c r="AY806" s="264"/>
      <c r="AZ806" s="264"/>
      <c r="BA806" s="264"/>
      <c r="BB806" s="264"/>
      <c r="BC806" s="264"/>
      <c r="BD806" s="264"/>
      <c r="BE806" s="264"/>
      <c r="BF806" s="264"/>
      <c r="BG806" s="264"/>
      <c r="BH806" s="264"/>
      <c r="BI806" s="264"/>
      <c r="BJ806" s="264"/>
      <c r="BK806" s="264"/>
      <c r="BL806" s="264"/>
      <c r="BM806" s="264"/>
      <c r="BN806" s="264"/>
      <c r="BO806" s="264"/>
      <c r="BP806" s="264"/>
      <c r="BQ806" s="264"/>
      <c r="BR806" s="264"/>
      <c r="BS806" s="264"/>
      <c r="BT806" s="264"/>
      <c r="BU806" s="264"/>
      <c r="BV806" s="264"/>
      <c r="BW806" s="264"/>
      <c r="BX806" s="264"/>
      <c r="BY806" s="264"/>
      <c r="BZ806" s="264"/>
      <c r="CA806" s="264"/>
      <c r="CB806" s="264"/>
      <c r="CC806" s="264"/>
      <c r="CD806" s="264"/>
      <c r="CE806" s="264"/>
    </row>
    <row r="807" spans="1:83" ht="12.65" customHeight="1">
      <c r="A807" s="205" t="str">
        <f>RIGHT($C$83,3)&amp;"*"&amp;RIGHT($C$82,4)&amp;"*"&amp;BX$55&amp;"*"&amp;"A"</f>
        <v>211*2021*8710*A</v>
      </c>
      <c r="B807" s="263"/>
      <c r="C807" s="265">
        <f>ROUND(BX60,2)</f>
        <v>0.15</v>
      </c>
      <c r="D807" s="263">
        <f>ROUND(BX61,0)</f>
        <v>4982</v>
      </c>
      <c r="E807" s="263">
        <f>ROUND(BX62,0)</f>
        <v>1955</v>
      </c>
      <c r="F807" s="263">
        <f>ROUND(BX63,0)</f>
        <v>0</v>
      </c>
      <c r="G807" s="263">
        <f>ROUND(BX64,0)</f>
        <v>17266</v>
      </c>
      <c r="H807" s="263">
        <f>ROUND(BX65,0)</f>
        <v>0</v>
      </c>
      <c r="I807" s="263">
        <f>ROUND(BX66,0)</f>
        <v>26533</v>
      </c>
      <c r="J807" s="263">
        <f>ROUND(BX67,0)</f>
        <v>0</v>
      </c>
      <c r="K807" s="263">
        <f>ROUND(BX68,0)</f>
        <v>10072</v>
      </c>
      <c r="L807" s="263">
        <f>ROUND(BX69,0)</f>
        <v>5164</v>
      </c>
      <c r="M807" s="263">
        <f>ROUND(BX70,0)</f>
        <v>300000</v>
      </c>
      <c r="N807" s="263"/>
      <c r="O807" s="263"/>
      <c r="P807" s="263">
        <f>IF(BX76&gt;0,ROUND(BX76,0),0)</f>
        <v>0</v>
      </c>
      <c r="Q807" s="263">
        <f>IF(BX77&gt;0,ROUND(BX77,0),0)</f>
        <v>0</v>
      </c>
      <c r="R807" s="263">
        <f>IF(BX78&gt;0,ROUND(BX78,0),0)</f>
        <v>0</v>
      </c>
      <c r="S807" s="263">
        <f>IF(BX79&gt;0,ROUND(BX79,0),0)</f>
        <v>0</v>
      </c>
      <c r="T807" s="265">
        <f>IF(BX80&gt;0,ROUND(BX80,2),0)</f>
        <v>0</v>
      </c>
      <c r="U807" s="263"/>
      <c r="V807" s="264"/>
      <c r="W807" s="263"/>
      <c r="X807" s="263"/>
      <c r="Y807" s="263"/>
      <c r="Z807" s="264"/>
      <c r="AA807" s="264"/>
      <c r="AB807" s="264"/>
      <c r="AC807" s="264"/>
      <c r="AD807" s="264"/>
      <c r="AE807" s="264"/>
      <c r="AF807" s="264"/>
      <c r="AG807" s="264"/>
      <c r="AH807" s="264"/>
      <c r="AI807" s="264"/>
      <c r="AJ807" s="264"/>
      <c r="AK807" s="264"/>
      <c r="AL807" s="264"/>
      <c r="AM807" s="264"/>
      <c r="AN807" s="264"/>
      <c r="AO807" s="264"/>
      <c r="AP807" s="264"/>
      <c r="AQ807" s="264"/>
      <c r="AR807" s="264"/>
      <c r="AS807" s="264"/>
      <c r="AT807" s="264"/>
      <c r="AU807" s="264"/>
      <c r="AV807" s="264"/>
      <c r="AW807" s="264"/>
      <c r="AX807" s="264"/>
      <c r="AY807" s="264"/>
      <c r="AZ807" s="264"/>
      <c r="BA807" s="264"/>
      <c r="BB807" s="264"/>
      <c r="BC807" s="264"/>
      <c r="BD807" s="264"/>
      <c r="BE807" s="264"/>
      <c r="BF807" s="264"/>
      <c r="BG807" s="264"/>
      <c r="BH807" s="264"/>
      <c r="BI807" s="264"/>
      <c r="BJ807" s="264"/>
      <c r="BK807" s="264"/>
      <c r="BL807" s="264"/>
      <c r="BM807" s="264"/>
      <c r="BN807" s="264"/>
      <c r="BO807" s="264"/>
      <c r="BP807" s="264"/>
      <c r="BQ807" s="264"/>
      <c r="BR807" s="264"/>
      <c r="BS807" s="264"/>
      <c r="BT807" s="264"/>
      <c r="BU807" s="264"/>
      <c r="BV807" s="264"/>
      <c r="BW807" s="264"/>
      <c r="BX807" s="264"/>
      <c r="BY807" s="264"/>
      <c r="BZ807" s="264"/>
      <c r="CA807" s="264"/>
      <c r="CB807" s="264"/>
      <c r="CC807" s="264"/>
      <c r="CD807" s="264"/>
      <c r="CE807" s="264"/>
    </row>
    <row r="808" spans="1:83" ht="12.65" customHeight="1">
      <c r="A808" s="205" t="str">
        <f>RIGHT($C$83,3)&amp;"*"&amp;RIGHT($C$82,4)&amp;"*"&amp;BY$55&amp;"*"&amp;"A"</f>
        <v>211*2021*8720*A</v>
      </c>
      <c r="B808" s="263"/>
      <c r="C808" s="265">
        <f>ROUND(BY60,2)</f>
        <v>0</v>
      </c>
      <c r="D808" s="263">
        <f>ROUND(BY61,0)</f>
        <v>0</v>
      </c>
      <c r="E808" s="263">
        <f>ROUND(BY62,0)</f>
        <v>0</v>
      </c>
      <c r="F808" s="263">
        <f>ROUND(BY63,0)</f>
        <v>0</v>
      </c>
      <c r="G808" s="263">
        <f>ROUND(BY64,0)</f>
        <v>0</v>
      </c>
      <c r="H808" s="263">
        <f>ROUND(BY65,0)</f>
        <v>0</v>
      </c>
      <c r="I808" s="263">
        <f>ROUND(BY66,0)</f>
        <v>0</v>
      </c>
      <c r="J808" s="263">
        <f>ROUND(BY67,0)</f>
        <v>0</v>
      </c>
      <c r="K808" s="263">
        <f>ROUND(BY68,0)</f>
        <v>0</v>
      </c>
      <c r="L808" s="263">
        <f>ROUND(BY69,0)</f>
        <v>0</v>
      </c>
      <c r="M808" s="263">
        <f>ROUND(BY70,0)</f>
        <v>0</v>
      </c>
      <c r="N808" s="263"/>
      <c r="O808" s="263"/>
      <c r="P808" s="263">
        <f>IF(BY76&gt;0,ROUND(BY76,0),0)</f>
        <v>0</v>
      </c>
      <c r="Q808" s="263">
        <f>IF(BY77&gt;0,ROUND(BY77,0),0)</f>
        <v>0</v>
      </c>
      <c r="R808" s="263">
        <f>IF(BY78&gt;0,ROUND(BY78,0),0)</f>
        <v>0</v>
      </c>
      <c r="S808" s="263">
        <f>IF(BY79&gt;0,ROUND(BY79,0),0)</f>
        <v>0</v>
      </c>
      <c r="T808" s="265">
        <f>IF(BY80&gt;0,ROUND(BY80,2),0)</f>
        <v>0</v>
      </c>
      <c r="U808" s="263"/>
      <c r="V808" s="264"/>
      <c r="W808" s="263"/>
      <c r="X808" s="263"/>
      <c r="Y808" s="263"/>
      <c r="Z808" s="264"/>
      <c r="AA808" s="264"/>
      <c r="AB808" s="264"/>
      <c r="AC808" s="264"/>
      <c r="AD808" s="264"/>
      <c r="AE808" s="264"/>
      <c r="AF808" s="264"/>
      <c r="AG808" s="264"/>
      <c r="AH808" s="264"/>
      <c r="AI808" s="264"/>
      <c r="AJ808" s="264"/>
      <c r="AK808" s="264"/>
      <c r="AL808" s="264"/>
      <c r="AM808" s="264"/>
      <c r="AN808" s="264"/>
      <c r="AO808" s="264"/>
      <c r="AP808" s="264"/>
      <c r="AQ808" s="264"/>
      <c r="AR808" s="264"/>
      <c r="AS808" s="264"/>
      <c r="AT808" s="264"/>
      <c r="AU808" s="264"/>
      <c r="AV808" s="264"/>
      <c r="AW808" s="264"/>
      <c r="AX808" s="264"/>
      <c r="AY808" s="264"/>
      <c r="AZ808" s="264"/>
      <c r="BA808" s="264"/>
      <c r="BB808" s="264"/>
      <c r="BC808" s="264"/>
      <c r="BD808" s="264"/>
      <c r="BE808" s="264"/>
      <c r="BF808" s="264"/>
      <c r="BG808" s="264"/>
      <c r="BH808" s="264"/>
      <c r="BI808" s="264"/>
      <c r="BJ808" s="264"/>
      <c r="BK808" s="264"/>
      <c r="BL808" s="264"/>
      <c r="BM808" s="264"/>
      <c r="BN808" s="264"/>
      <c r="BO808" s="264"/>
      <c r="BP808" s="264"/>
      <c r="BQ808" s="264"/>
      <c r="BR808" s="264"/>
      <c r="BS808" s="264"/>
      <c r="BT808" s="264"/>
      <c r="BU808" s="264"/>
      <c r="BV808" s="264"/>
      <c r="BW808" s="264"/>
      <c r="BX808" s="264"/>
      <c r="BY808" s="264"/>
      <c r="BZ808" s="264"/>
      <c r="CA808" s="264"/>
      <c r="CB808" s="264"/>
      <c r="CC808" s="264"/>
      <c r="CD808" s="264"/>
      <c r="CE808" s="264"/>
    </row>
    <row r="809" spans="1:83" ht="12.65" customHeight="1">
      <c r="A809" s="205" t="str">
        <f>RIGHT($C$83,3)&amp;"*"&amp;RIGHT($C$82,4)&amp;"*"&amp;BZ$55&amp;"*"&amp;"A"</f>
        <v>211*2021*8730*A</v>
      </c>
      <c r="B809" s="263"/>
      <c r="C809" s="265">
        <f>ROUND(BZ60,2)</f>
        <v>0</v>
      </c>
      <c r="D809" s="263">
        <f>ROUND(BZ61,0)</f>
        <v>0</v>
      </c>
      <c r="E809" s="263">
        <f>ROUND(BZ62,0)</f>
        <v>0</v>
      </c>
      <c r="F809" s="263">
        <f>ROUND(BZ63,0)</f>
        <v>0</v>
      </c>
      <c r="G809" s="263">
        <f>ROUND(BZ64,0)</f>
        <v>0</v>
      </c>
      <c r="H809" s="263">
        <f>ROUND(BZ65,0)</f>
        <v>0</v>
      </c>
      <c r="I809" s="263">
        <f>ROUND(BZ66,0)</f>
        <v>0</v>
      </c>
      <c r="J809" s="263">
        <f>ROUND(BZ67,0)</f>
        <v>0</v>
      </c>
      <c r="K809" s="263">
        <f>ROUND(BZ68,0)</f>
        <v>0</v>
      </c>
      <c r="L809" s="263">
        <f>ROUND(BZ69,0)</f>
        <v>0</v>
      </c>
      <c r="M809" s="263">
        <f>ROUND(BZ70,0)</f>
        <v>0</v>
      </c>
      <c r="N809" s="263"/>
      <c r="O809" s="263"/>
      <c r="P809" s="263">
        <f>IF(BZ76&gt;0,ROUND(BZ76,0),0)</f>
        <v>0</v>
      </c>
      <c r="Q809" s="263">
        <f>IF(BZ77&gt;0,ROUND(BZ77,0),0)</f>
        <v>0</v>
      </c>
      <c r="R809" s="263">
        <f>IF(BZ78&gt;0,ROUND(BZ78,0),0)</f>
        <v>0</v>
      </c>
      <c r="S809" s="263">
        <f>IF(BZ79&gt;0,ROUND(BZ79,0),0)</f>
        <v>0</v>
      </c>
      <c r="T809" s="265">
        <f>IF(BZ80&gt;0,ROUND(BZ80,2),0)</f>
        <v>0</v>
      </c>
      <c r="U809" s="263"/>
      <c r="V809" s="264"/>
      <c r="W809" s="263"/>
      <c r="X809" s="263"/>
      <c r="Y809" s="263"/>
      <c r="Z809" s="264"/>
      <c r="AA809" s="264"/>
      <c r="AB809" s="264"/>
      <c r="AC809" s="264"/>
      <c r="AD809" s="264"/>
      <c r="AE809" s="264"/>
      <c r="AF809" s="264"/>
      <c r="AG809" s="264"/>
      <c r="AH809" s="264"/>
      <c r="AI809" s="264"/>
      <c r="AJ809" s="264"/>
      <c r="AK809" s="264"/>
      <c r="AL809" s="264"/>
      <c r="AM809" s="264"/>
      <c r="AN809" s="264"/>
      <c r="AO809" s="264"/>
      <c r="AP809" s="264"/>
      <c r="AQ809" s="264"/>
      <c r="AR809" s="264"/>
      <c r="AS809" s="264"/>
      <c r="AT809" s="264"/>
      <c r="AU809" s="264"/>
      <c r="AV809" s="264"/>
      <c r="AW809" s="264"/>
      <c r="AX809" s="264"/>
      <c r="AY809" s="264"/>
      <c r="AZ809" s="264"/>
      <c r="BA809" s="264"/>
      <c r="BB809" s="264"/>
      <c r="BC809" s="264"/>
      <c r="BD809" s="264"/>
      <c r="BE809" s="264"/>
      <c r="BF809" s="264"/>
      <c r="BG809" s="264"/>
      <c r="BH809" s="264"/>
      <c r="BI809" s="264"/>
      <c r="BJ809" s="264"/>
      <c r="BK809" s="264"/>
      <c r="BL809" s="264"/>
      <c r="BM809" s="264"/>
      <c r="BN809" s="264"/>
      <c r="BO809" s="264"/>
      <c r="BP809" s="264"/>
      <c r="BQ809" s="264"/>
      <c r="BR809" s="264"/>
      <c r="BS809" s="264"/>
      <c r="BT809" s="264"/>
      <c r="BU809" s="264"/>
      <c r="BV809" s="264"/>
      <c r="BW809" s="264"/>
      <c r="BX809" s="264"/>
      <c r="BY809" s="264"/>
      <c r="BZ809" s="264"/>
      <c r="CA809" s="264"/>
      <c r="CB809" s="264"/>
      <c r="CC809" s="264"/>
      <c r="CD809" s="264"/>
      <c r="CE809" s="264"/>
    </row>
    <row r="810" spans="1:83" ht="12.65" customHeight="1">
      <c r="A810" s="205" t="str">
        <f>RIGHT($C$83,3)&amp;"*"&amp;RIGHT($C$82,4)&amp;"*"&amp;CA$55&amp;"*"&amp;"A"</f>
        <v>211*2021*8740*A</v>
      </c>
      <c r="B810" s="263"/>
      <c r="C810" s="265">
        <f>ROUND(CA60,2)</f>
        <v>0</v>
      </c>
      <c r="D810" s="263">
        <f>ROUND(CA61,0)</f>
        <v>0</v>
      </c>
      <c r="E810" s="263">
        <f>ROUND(CA62,0)</f>
        <v>0</v>
      </c>
      <c r="F810" s="263">
        <f>ROUND(CA63,0)</f>
        <v>0</v>
      </c>
      <c r="G810" s="263">
        <f>ROUND(CA64,0)</f>
        <v>0</v>
      </c>
      <c r="H810" s="263">
        <f>ROUND(CA65,0)</f>
        <v>0</v>
      </c>
      <c r="I810" s="263">
        <f>ROUND(CA66,0)</f>
        <v>0</v>
      </c>
      <c r="J810" s="263">
        <f>ROUND(CA67,0)</f>
        <v>0</v>
      </c>
      <c r="K810" s="263">
        <f>ROUND(CA68,0)</f>
        <v>0</v>
      </c>
      <c r="L810" s="263">
        <f>ROUND(CA69,0)</f>
        <v>0</v>
      </c>
      <c r="M810" s="263">
        <f>ROUND(CA70,0)</f>
        <v>0</v>
      </c>
      <c r="N810" s="263"/>
      <c r="O810" s="263"/>
      <c r="P810" s="263">
        <f>IF(CA76&gt;0,ROUND(CA76,0),0)</f>
        <v>0</v>
      </c>
      <c r="Q810" s="263">
        <f>IF(CA77&gt;0,ROUND(CA77,0),0)</f>
        <v>0</v>
      </c>
      <c r="R810" s="263">
        <f>IF(CA78&gt;0,ROUND(CA78,0),0)</f>
        <v>0</v>
      </c>
      <c r="S810" s="263">
        <f>IF(CA79&gt;0,ROUND(CA79,0),0)</f>
        <v>0</v>
      </c>
      <c r="T810" s="265">
        <f>IF(CA80&gt;0,ROUND(CA80,2),0)</f>
        <v>0</v>
      </c>
      <c r="U810" s="263"/>
      <c r="V810" s="264"/>
      <c r="W810" s="263"/>
      <c r="X810" s="263"/>
      <c r="Y810" s="263"/>
      <c r="Z810" s="264"/>
      <c r="AA810" s="264"/>
      <c r="AB810" s="264"/>
      <c r="AC810" s="264"/>
      <c r="AD810" s="264"/>
      <c r="AE810" s="264"/>
      <c r="AF810" s="264"/>
      <c r="AG810" s="264"/>
      <c r="AH810" s="264"/>
      <c r="AI810" s="264"/>
      <c r="AJ810" s="264"/>
      <c r="AK810" s="264"/>
      <c r="AL810" s="264"/>
      <c r="AM810" s="264"/>
      <c r="AN810" s="264"/>
      <c r="AO810" s="264"/>
      <c r="AP810" s="264"/>
      <c r="AQ810" s="264"/>
      <c r="AR810" s="264"/>
      <c r="AS810" s="264"/>
      <c r="AT810" s="264"/>
      <c r="AU810" s="264"/>
      <c r="AV810" s="264"/>
      <c r="AW810" s="264"/>
      <c r="AX810" s="264"/>
      <c r="AY810" s="264"/>
      <c r="AZ810" s="264"/>
      <c r="BA810" s="264"/>
      <c r="BB810" s="264"/>
      <c r="BC810" s="264"/>
      <c r="BD810" s="264"/>
      <c r="BE810" s="264"/>
      <c r="BF810" s="264"/>
      <c r="BG810" s="264"/>
      <c r="BH810" s="264"/>
      <c r="BI810" s="264"/>
      <c r="BJ810" s="264"/>
      <c r="BK810" s="264"/>
      <c r="BL810" s="264"/>
      <c r="BM810" s="264"/>
      <c r="BN810" s="264"/>
      <c r="BO810" s="264"/>
      <c r="BP810" s="264"/>
      <c r="BQ810" s="264"/>
      <c r="BR810" s="264"/>
      <c r="BS810" s="264"/>
      <c r="BT810" s="264"/>
      <c r="BU810" s="264"/>
      <c r="BV810" s="264"/>
      <c r="BW810" s="264"/>
      <c r="BX810" s="264"/>
      <c r="BY810" s="264"/>
      <c r="BZ810" s="264"/>
      <c r="CA810" s="264"/>
      <c r="CB810" s="264"/>
      <c r="CC810" s="264"/>
      <c r="CD810" s="264"/>
      <c r="CE810" s="264"/>
    </row>
    <row r="811" spans="1:83" ht="12.65" customHeight="1">
      <c r="A811" s="205" t="str">
        <f>RIGHT($C$83,3)&amp;"*"&amp;RIGHT($C$82,4)&amp;"*"&amp;CB$55&amp;"*"&amp;"A"</f>
        <v>211*2021*8770*A</v>
      </c>
      <c r="B811" s="263"/>
      <c r="C811" s="265">
        <f>ROUND(CB60,2)</f>
        <v>0</v>
      </c>
      <c r="D811" s="263">
        <f>ROUND(CB61,0)</f>
        <v>0</v>
      </c>
      <c r="E811" s="263">
        <f>ROUND(CB62,0)</f>
        <v>0</v>
      </c>
      <c r="F811" s="263">
        <f>ROUND(CB63,0)</f>
        <v>0</v>
      </c>
      <c r="G811" s="263">
        <f>ROUND(CB64,0)</f>
        <v>0</v>
      </c>
      <c r="H811" s="263">
        <f>ROUND(CB65,0)</f>
        <v>0</v>
      </c>
      <c r="I811" s="263">
        <f>ROUND(CB66,0)</f>
        <v>0</v>
      </c>
      <c r="J811" s="263">
        <f>ROUND(CB67,0)</f>
        <v>0</v>
      </c>
      <c r="K811" s="263">
        <f>ROUND(CB68,0)</f>
        <v>0</v>
      </c>
      <c r="L811" s="263">
        <f>ROUND(CB69,0)</f>
        <v>0</v>
      </c>
      <c r="M811" s="263">
        <f>ROUND(CB70,0)</f>
        <v>0</v>
      </c>
      <c r="N811" s="263"/>
      <c r="O811" s="263"/>
      <c r="P811" s="263">
        <f>IF(CB76&gt;0,ROUND(CB76,0),0)</f>
        <v>0</v>
      </c>
      <c r="Q811" s="263">
        <f>IF(CB77&gt;0,ROUND(CB77,0),0)</f>
        <v>0</v>
      </c>
      <c r="R811" s="263">
        <f>IF(CB78&gt;0,ROUND(CB78,0),0)</f>
        <v>0</v>
      </c>
      <c r="S811" s="263">
        <f>IF(CB79&gt;0,ROUND(CB79,0),0)</f>
        <v>0</v>
      </c>
      <c r="T811" s="265">
        <f>IF(CB80&gt;0,ROUND(CB80,2),0)</f>
        <v>0</v>
      </c>
      <c r="U811" s="263"/>
      <c r="V811" s="264"/>
      <c r="W811" s="263"/>
      <c r="X811" s="263"/>
      <c r="Y811" s="263"/>
      <c r="Z811" s="264"/>
      <c r="AA811" s="264"/>
      <c r="AB811" s="264"/>
      <c r="AC811" s="264"/>
      <c r="AD811" s="264"/>
      <c r="AE811" s="264"/>
      <c r="AF811" s="264"/>
      <c r="AG811" s="264"/>
      <c r="AH811" s="264"/>
      <c r="AI811" s="264"/>
      <c r="AJ811" s="264"/>
      <c r="AK811" s="264"/>
      <c r="AL811" s="264"/>
      <c r="AM811" s="264"/>
      <c r="AN811" s="264"/>
      <c r="AO811" s="264"/>
      <c r="AP811" s="264"/>
      <c r="AQ811" s="264"/>
      <c r="AR811" s="264"/>
      <c r="AS811" s="264"/>
      <c r="AT811" s="264"/>
      <c r="AU811" s="264"/>
      <c r="AV811" s="264"/>
      <c r="AW811" s="264"/>
      <c r="AX811" s="264"/>
      <c r="AY811" s="264"/>
      <c r="AZ811" s="264"/>
      <c r="BA811" s="264"/>
      <c r="BB811" s="264"/>
      <c r="BC811" s="264"/>
      <c r="BD811" s="264"/>
      <c r="BE811" s="264"/>
      <c r="BF811" s="264"/>
      <c r="BG811" s="264"/>
      <c r="BH811" s="264"/>
      <c r="BI811" s="264"/>
      <c r="BJ811" s="264"/>
      <c r="BK811" s="264"/>
      <c r="BL811" s="264"/>
      <c r="BM811" s="264"/>
      <c r="BN811" s="264"/>
      <c r="BO811" s="264"/>
      <c r="BP811" s="264"/>
      <c r="BQ811" s="264"/>
      <c r="BR811" s="264"/>
      <c r="BS811" s="264"/>
      <c r="BT811" s="264"/>
      <c r="BU811" s="264"/>
      <c r="BV811" s="264"/>
      <c r="BW811" s="264"/>
      <c r="BX811" s="264"/>
      <c r="BY811" s="264"/>
      <c r="BZ811" s="264"/>
      <c r="CA811" s="264"/>
      <c r="CB811" s="264"/>
      <c r="CC811" s="264"/>
      <c r="CD811" s="264"/>
      <c r="CE811" s="264"/>
    </row>
    <row r="812" spans="1:83" ht="12.65" customHeight="1">
      <c r="A812" s="205" t="str">
        <f>RIGHT($C$83,3)&amp;"*"&amp;RIGHT($C$82,4)&amp;"*"&amp;CC$55&amp;"*"&amp;"A"</f>
        <v>211*2021*8790*A</v>
      </c>
      <c r="B812" s="263"/>
      <c r="C812" s="265">
        <f>ROUND(CC60,2)</f>
        <v>0</v>
      </c>
      <c r="D812" s="263">
        <f>ROUND(CC61,0)</f>
        <v>0</v>
      </c>
      <c r="E812" s="263">
        <f>ROUND(CC62,0)</f>
        <v>12657</v>
      </c>
      <c r="F812" s="263">
        <f>ROUND(CC63,0)</f>
        <v>0</v>
      </c>
      <c r="G812" s="263">
        <f>ROUND(CC64,0)</f>
        <v>0</v>
      </c>
      <c r="H812" s="263">
        <f>ROUND(CC65,0)</f>
        <v>0</v>
      </c>
      <c r="I812" s="263">
        <f>ROUND(CC66,0)</f>
        <v>0</v>
      </c>
      <c r="J812" s="263">
        <f>ROUND(CC67,0)</f>
        <v>0</v>
      </c>
      <c r="K812" s="263">
        <f>ROUND(CC68,0)</f>
        <v>0</v>
      </c>
      <c r="L812" s="263">
        <f>ROUND(CC69,0)</f>
        <v>0</v>
      </c>
      <c r="M812" s="263">
        <f>ROUND(CC70,0)</f>
        <v>11056</v>
      </c>
      <c r="N812" s="263"/>
      <c r="O812" s="263"/>
      <c r="P812" s="263">
        <f>IF(CC76&gt;0,ROUND(CC76,0),0)</f>
        <v>0</v>
      </c>
      <c r="Q812" s="263">
        <f>IF(CC77&gt;0,ROUND(CC77,0),0)</f>
        <v>0</v>
      </c>
      <c r="R812" s="263">
        <f>IF(CC78&gt;0,ROUND(CC78,0),0)</f>
        <v>0</v>
      </c>
      <c r="S812" s="263">
        <f>IF(CC79&gt;0,ROUND(CC79,0),0)</f>
        <v>0</v>
      </c>
      <c r="T812" s="265">
        <f>IF(CC80&gt;0,ROUND(CC80,2),0)</f>
        <v>0</v>
      </c>
      <c r="U812" s="263"/>
      <c r="V812" s="264"/>
      <c r="W812" s="263"/>
      <c r="X812" s="263"/>
      <c r="Y812" s="263"/>
      <c r="Z812" s="264"/>
      <c r="AA812" s="264"/>
      <c r="AB812" s="264"/>
      <c r="AC812" s="264"/>
      <c r="AD812" s="264"/>
      <c r="AE812" s="264"/>
      <c r="AF812" s="264"/>
      <c r="AG812" s="264"/>
      <c r="AH812" s="264"/>
      <c r="AI812" s="264"/>
      <c r="AJ812" s="264"/>
      <c r="AK812" s="264"/>
      <c r="AL812" s="264"/>
      <c r="AM812" s="264"/>
      <c r="AN812" s="264"/>
      <c r="AO812" s="264"/>
      <c r="AP812" s="264"/>
      <c r="AQ812" s="264"/>
      <c r="AR812" s="264"/>
      <c r="AS812" s="264"/>
      <c r="AT812" s="264"/>
      <c r="AU812" s="264"/>
      <c r="AV812" s="264"/>
      <c r="AW812" s="264"/>
      <c r="AX812" s="264"/>
      <c r="AY812" s="264"/>
      <c r="AZ812" s="264"/>
      <c r="BA812" s="264"/>
      <c r="BB812" s="264"/>
      <c r="BC812" s="264"/>
      <c r="BD812" s="264"/>
      <c r="BE812" s="264"/>
      <c r="BF812" s="264"/>
      <c r="BG812" s="264"/>
      <c r="BH812" s="264"/>
      <c r="BI812" s="264"/>
      <c r="BJ812" s="264"/>
      <c r="BK812" s="264"/>
      <c r="BL812" s="264"/>
      <c r="BM812" s="264"/>
      <c r="BN812" s="264"/>
      <c r="BO812" s="264"/>
      <c r="BP812" s="264"/>
      <c r="BQ812" s="264"/>
      <c r="BR812" s="264"/>
      <c r="BS812" s="264"/>
      <c r="BT812" s="264"/>
      <c r="BU812" s="264"/>
      <c r="BV812" s="264"/>
      <c r="BW812" s="264"/>
      <c r="BX812" s="264"/>
      <c r="BY812" s="264"/>
      <c r="BZ812" s="264"/>
      <c r="CA812" s="264"/>
      <c r="CB812" s="264"/>
      <c r="CC812" s="264"/>
      <c r="CD812" s="264"/>
      <c r="CE812" s="264"/>
    </row>
    <row r="813" spans="1:83" ht="12.65" customHeight="1">
      <c r="A813" s="205" t="str">
        <f>RIGHT($C$83,3)&amp;"*"&amp;RIGHT($C$82,4)&amp;"*"&amp;"9000"&amp;"*"&amp;"A"</f>
        <v>211*2021*9000*A</v>
      </c>
      <c r="B813" s="263"/>
      <c r="C813" s="266"/>
      <c r="D813" s="263"/>
      <c r="E813" s="263"/>
      <c r="F813" s="263"/>
      <c r="G813" s="263"/>
      <c r="H813" s="263"/>
      <c r="I813" s="263"/>
      <c r="J813" s="263"/>
      <c r="K813" s="263"/>
      <c r="L813" s="263"/>
      <c r="M813" s="263"/>
      <c r="N813" s="263"/>
      <c r="O813" s="263"/>
      <c r="P813" s="263"/>
      <c r="Q813" s="263"/>
      <c r="R813" s="263"/>
      <c r="S813" s="263"/>
      <c r="T813" s="266"/>
      <c r="U813" s="263">
        <f>ROUND(CD69,0)</f>
        <v>317925</v>
      </c>
      <c r="V813" s="264">
        <f>ROUND(CD70,0)</f>
        <v>1033894</v>
      </c>
      <c r="W813" s="263">
        <f>ROUND(CE72,0)</f>
        <v>0</v>
      </c>
      <c r="X813" s="263">
        <f>ROUND(C131,0)</f>
        <v>0</v>
      </c>
      <c r="Y813" s="263"/>
      <c r="Z813" s="264"/>
      <c r="AA813" s="264"/>
      <c r="AB813" s="264"/>
      <c r="AC813" s="264"/>
      <c r="AD813" s="264"/>
      <c r="AE813" s="264"/>
      <c r="AF813" s="264"/>
      <c r="AG813" s="264"/>
      <c r="AH813" s="264"/>
      <c r="AI813" s="264"/>
      <c r="AJ813" s="264"/>
      <c r="AK813" s="264"/>
      <c r="AL813" s="264"/>
      <c r="AM813" s="264"/>
      <c r="AN813" s="264"/>
      <c r="AO813" s="264"/>
      <c r="AP813" s="264"/>
      <c r="AQ813" s="264"/>
      <c r="AR813" s="264"/>
      <c r="AS813" s="264"/>
      <c r="AT813" s="264"/>
      <c r="AU813" s="264"/>
      <c r="AV813" s="264"/>
      <c r="AW813" s="264"/>
      <c r="AX813" s="264"/>
      <c r="AY813" s="264"/>
      <c r="AZ813" s="264"/>
      <c r="BA813" s="264"/>
      <c r="BB813" s="264"/>
      <c r="BC813" s="264"/>
      <c r="BD813" s="264"/>
      <c r="BE813" s="264"/>
      <c r="BF813" s="264"/>
      <c r="BG813" s="264"/>
      <c r="BH813" s="264"/>
      <c r="BI813" s="264"/>
      <c r="BJ813" s="264"/>
      <c r="BK813" s="264"/>
      <c r="BL813" s="264"/>
      <c r="BM813" s="264"/>
      <c r="BN813" s="264"/>
      <c r="BO813" s="264"/>
      <c r="BP813" s="264"/>
      <c r="BQ813" s="264"/>
      <c r="BR813" s="264"/>
      <c r="BS813" s="264"/>
      <c r="BT813" s="264"/>
      <c r="BU813" s="264"/>
      <c r="BV813" s="264"/>
      <c r="BW813" s="264"/>
      <c r="BX813" s="264"/>
      <c r="BY813" s="264"/>
      <c r="BZ813" s="264"/>
      <c r="CA813" s="264"/>
      <c r="CB813" s="264"/>
      <c r="CC813" s="264"/>
      <c r="CD813" s="264"/>
      <c r="CE813" s="264"/>
    </row>
    <row r="814" spans="1:83" ht="12.65" customHeight="1">
      <c r="B814" s="264"/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V814" s="264"/>
      <c r="W814" s="264"/>
      <c r="X814" s="264"/>
      <c r="Y814" s="264"/>
      <c r="Z814" s="264"/>
      <c r="AA814" s="264"/>
      <c r="AB814" s="264"/>
      <c r="AC814" s="264"/>
      <c r="AD814" s="264"/>
      <c r="AE814" s="264"/>
      <c r="AF814" s="264"/>
      <c r="AG814" s="264"/>
      <c r="AH814" s="264"/>
      <c r="AI814" s="264"/>
      <c r="AJ814" s="264"/>
      <c r="AK814" s="264"/>
      <c r="AL814" s="264"/>
      <c r="AM814" s="264"/>
      <c r="AN814" s="264"/>
      <c r="AO814" s="264"/>
      <c r="AP814" s="264"/>
      <c r="AQ814" s="264"/>
      <c r="AR814" s="264"/>
      <c r="AS814" s="264"/>
      <c r="AT814" s="264"/>
      <c r="AU814" s="264"/>
      <c r="AV814" s="264"/>
      <c r="AW814" s="264"/>
      <c r="AX814" s="264"/>
      <c r="AY814" s="264"/>
      <c r="AZ814" s="264"/>
      <c r="BA814" s="264"/>
      <c r="BB814" s="264"/>
      <c r="BC814" s="264"/>
      <c r="BD814" s="264"/>
      <c r="BE814" s="264"/>
      <c r="BF814" s="264"/>
      <c r="BG814" s="264"/>
      <c r="BH814" s="264"/>
      <c r="BI814" s="264"/>
      <c r="BJ814" s="264"/>
      <c r="BK814" s="264"/>
      <c r="BL814" s="264"/>
      <c r="BM814" s="264"/>
      <c r="BN814" s="264"/>
      <c r="BO814" s="264"/>
      <c r="BP814" s="264"/>
      <c r="BQ814" s="264"/>
      <c r="BR814" s="264"/>
      <c r="BS814" s="264"/>
      <c r="BT814" s="264"/>
      <c r="BU814" s="264"/>
      <c r="BV814" s="264"/>
      <c r="BW814" s="264"/>
      <c r="BX814" s="264"/>
      <c r="BY814" s="264"/>
      <c r="BZ814" s="264"/>
      <c r="CA814" s="264"/>
      <c r="CB814" s="264"/>
      <c r="CC814" s="264"/>
      <c r="CD814" s="264"/>
      <c r="CE814" s="264"/>
    </row>
    <row r="815" spans="1:83" ht="12.65" customHeight="1">
      <c r="B815" s="267" t="s">
        <v>1004</v>
      </c>
      <c r="C815" s="268">
        <f t="shared" ref="C815:K815" si="22">SUM(C734:C813)</f>
        <v>70.81</v>
      </c>
      <c r="D815" s="264">
        <f t="shared" si="22"/>
        <v>10337041</v>
      </c>
      <c r="E815" s="264">
        <f t="shared" si="22"/>
        <v>2101895</v>
      </c>
      <c r="F815" s="264">
        <f t="shared" si="22"/>
        <v>248559</v>
      </c>
      <c r="G815" s="264">
        <f t="shared" si="22"/>
        <v>3182366</v>
      </c>
      <c r="H815" s="264">
        <f t="shared" si="22"/>
        <v>232444</v>
      </c>
      <c r="I815" s="264">
        <f t="shared" si="22"/>
        <v>4068228</v>
      </c>
      <c r="J815" s="264">
        <f t="shared" si="22"/>
        <v>1977666</v>
      </c>
      <c r="K815" s="264">
        <f t="shared" si="22"/>
        <v>110964</v>
      </c>
      <c r="L815" s="264">
        <f>SUM(L734:L813)+SUM(U734:U813)</f>
        <v>673831</v>
      </c>
      <c r="M815" s="264">
        <f>SUM(M734:M813)+SUM(V734:V813)</f>
        <v>1556205</v>
      </c>
      <c r="N815" s="264">
        <f t="shared" ref="N815:Y815" si="23">SUM(N734:N813)</f>
        <v>38245160</v>
      </c>
      <c r="O815" s="264">
        <f t="shared" si="23"/>
        <v>824220</v>
      </c>
      <c r="P815" s="264">
        <f t="shared" si="23"/>
        <v>31664</v>
      </c>
      <c r="Q815" s="264">
        <f t="shared" si="23"/>
        <v>0</v>
      </c>
      <c r="R815" s="264">
        <f t="shared" si="23"/>
        <v>7766</v>
      </c>
      <c r="S815" s="264">
        <f t="shared" si="23"/>
        <v>36383</v>
      </c>
      <c r="T815" s="268">
        <f t="shared" si="23"/>
        <v>21.740000000000002</v>
      </c>
      <c r="U815" s="264">
        <f t="shared" si="23"/>
        <v>317925</v>
      </c>
      <c r="V815" s="264">
        <f t="shared" si="23"/>
        <v>1033894</v>
      </c>
      <c r="W815" s="264">
        <f t="shared" si="23"/>
        <v>0</v>
      </c>
      <c r="X815" s="264">
        <f t="shared" si="23"/>
        <v>0</v>
      </c>
      <c r="Y815" s="264" t="e">
        <f t="shared" si="23"/>
        <v>#DIV/0!</v>
      </c>
      <c r="Z815" s="264"/>
      <c r="AA815" s="264"/>
      <c r="AB815" s="264"/>
      <c r="AC815" s="264"/>
      <c r="AD815" s="264"/>
      <c r="AE815" s="264"/>
      <c r="AF815" s="264"/>
      <c r="AG815" s="264"/>
      <c r="AH815" s="264"/>
      <c r="AI815" s="264"/>
      <c r="AJ815" s="264"/>
      <c r="AK815" s="264"/>
      <c r="AL815" s="264"/>
      <c r="AM815" s="264"/>
      <c r="AN815" s="264"/>
      <c r="AO815" s="264"/>
      <c r="AP815" s="264"/>
      <c r="AQ815" s="264"/>
      <c r="AR815" s="264"/>
      <c r="AS815" s="264"/>
      <c r="AT815" s="264"/>
      <c r="AU815" s="264"/>
      <c r="AV815" s="264"/>
      <c r="AW815" s="264"/>
      <c r="AX815" s="264"/>
      <c r="AY815" s="264"/>
      <c r="AZ815" s="264"/>
      <c r="BA815" s="264"/>
      <c r="BB815" s="264"/>
      <c r="BC815" s="264"/>
      <c r="BD815" s="264"/>
      <c r="BE815" s="264"/>
      <c r="BF815" s="264"/>
      <c r="BG815" s="264"/>
      <c r="BH815" s="264"/>
      <c r="BI815" s="264"/>
      <c r="BJ815" s="264"/>
      <c r="BK815" s="264"/>
      <c r="BL815" s="264"/>
      <c r="BM815" s="264"/>
      <c r="BN815" s="264"/>
      <c r="BO815" s="264"/>
      <c r="BP815" s="264"/>
      <c r="BQ815" s="264"/>
      <c r="BR815" s="264"/>
      <c r="BS815" s="264"/>
      <c r="BT815" s="264"/>
      <c r="BU815" s="264"/>
      <c r="BV815" s="264"/>
      <c r="BW815" s="264"/>
      <c r="BX815" s="264"/>
      <c r="BY815" s="264"/>
      <c r="BZ815" s="264"/>
      <c r="CA815" s="264"/>
      <c r="CB815" s="264"/>
      <c r="CC815" s="264"/>
      <c r="CD815" s="264"/>
      <c r="CE815" s="264"/>
    </row>
    <row r="816" spans="1:83" ht="12.65" customHeight="1">
      <c r="B816" s="264" t="s">
        <v>1005</v>
      </c>
      <c r="C816" s="268">
        <f>CE60</f>
        <v>70.801532265069227</v>
      </c>
      <c r="D816" s="264">
        <f>CE61</f>
        <v>10337040.300000001</v>
      </c>
      <c r="E816" s="264">
        <f>CE62</f>
        <v>2101895</v>
      </c>
      <c r="F816" s="264">
        <f>CE63</f>
        <v>248558.85</v>
      </c>
      <c r="G816" s="264">
        <f>CE64</f>
        <v>3182367.6700000004</v>
      </c>
      <c r="H816" s="267">
        <f>CE65</f>
        <v>232444.59</v>
      </c>
      <c r="I816" s="267">
        <f>CE66</f>
        <v>4068227.99</v>
      </c>
      <c r="J816" s="267">
        <f>CE67</f>
        <v>1977666</v>
      </c>
      <c r="K816" s="267">
        <f>CE68</f>
        <v>110964.54</v>
      </c>
      <c r="L816" s="267">
        <f>CE69</f>
        <v>673831.45000000007</v>
      </c>
      <c r="M816" s="267">
        <f>CE70</f>
        <v>1556205.6400000001</v>
      </c>
      <c r="N816" s="264">
        <f>CE75</f>
        <v>38245159.200000003</v>
      </c>
      <c r="O816" s="264">
        <f>CE73</f>
        <v>824220.25</v>
      </c>
      <c r="P816" s="264">
        <f>CE76</f>
        <v>31664</v>
      </c>
      <c r="Q816" s="264">
        <f>CE77</f>
        <v>0</v>
      </c>
      <c r="R816" s="264">
        <f>CE78</f>
        <v>7766.2473595604388</v>
      </c>
      <c r="S816" s="264">
        <f>CE79</f>
        <v>36383</v>
      </c>
      <c r="T816" s="268">
        <f>CE80</f>
        <v>21.733087502232124</v>
      </c>
      <c r="U816" s="264" t="s">
        <v>1006</v>
      </c>
      <c r="V816" s="264" t="s">
        <v>1006</v>
      </c>
      <c r="W816" s="264" t="s">
        <v>1006</v>
      </c>
      <c r="X816" s="264" t="s">
        <v>1006</v>
      </c>
      <c r="Y816" s="264">
        <f>M716</f>
        <v>5417527.8000000007</v>
      </c>
      <c r="Z816" s="264"/>
      <c r="AA816" s="264"/>
      <c r="AB816" s="264"/>
      <c r="AC816" s="264"/>
      <c r="AD816" s="264"/>
      <c r="AE816" s="264"/>
      <c r="AF816" s="264"/>
      <c r="AG816" s="264"/>
      <c r="AH816" s="264"/>
      <c r="AI816" s="264"/>
      <c r="AJ816" s="264"/>
      <c r="AK816" s="264"/>
      <c r="AL816" s="264"/>
      <c r="AM816" s="264"/>
      <c r="AN816" s="264"/>
      <c r="AO816" s="264"/>
      <c r="AP816" s="264"/>
      <c r="AQ816" s="264"/>
      <c r="AR816" s="264"/>
      <c r="AS816" s="264"/>
      <c r="AT816" s="264"/>
      <c r="AU816" s="264"/>
      <c r="AV816" s="264"/>
      <c r="AW816" s="264"/>
      <c r="AX816" s="264"/>
      <c r="AY816" s="264"/>
      <c r="AZ816" s="264"/>
      <c r="BA816" s="264"/>
      <c r="BB816" s="264"/>
      <c r="BC816" s="264"/>
      <c r="BD816" s="264"/>
      <c r="BE816" s="264"/>
      <c r="BF816" s="264"/>
      <c r="BG816" s="264"/>
      <c r="BH816" s="264"/>
      <c r="BI816" s="264"/>
      <c r="BJ816" s="264"/>
      <c r="BK816" s="264"/>
      <c r="BL816" s="264"/>
      <c r="BM816" s="264"/>
      <c r="BN816" s="264"/>
      <c r="BO816" s="264"/>
      <c r="BP816" s="264"/>
      <c r="BQ816" s="264"/>
      <c r="BR816" s="264"/>
      <c r="BS816" s="264"/>
      <c r="BT816" s="264"/>
      <c r="BU816" s="264"/>
      <c r="BV816" s="264"/>
      <c r="BW816" s="264"/>
      <c r="BX816" s="264"/>
      <c r="BY816" s="264"/>
      <c r="BZ816" s="264"/>
      <c r="CA816" s="264"/>
      <c r="CB816" s="264"/>
      <c r="CC816" s="264"/>
      <c r="CD816" s="264"/>
      <c r="CE816" s="264"/>
    </row>
    <row r="817" spans="2:15" ht="12.65" customHeight="1">
      <c r="B817" s="180" t="s">
        <v>471</v>
      </c>
      <c r="C817" s="195" t="s">
        <v>1007</v>
      </c>
      <c r="D817" s="180">
        <f>C378</f>
        <v>10337040.300000001</v>
      </c>
      <c r="E817" s="180">
        <f>C379</f>
        <v>2101896.9800000004</v>
      </c>
      <c r="F817" s="180">
        <f>C380</f>
        <v>248558.85</v>
      </c>
      <c r="G817" s="229">
        <f>C381</f>
        <v>3182367.6700000004</v>
      </c>
      <c r="H817" s="229">
        <f>C382</f>
        <v>232444.59</v>
      </c>
      <c r="I817" s="229">
        <f>C383</f>
        <v>4068227.99</v>
      </c>
      <c r="J817" s="229">
        <f>C384</f>
        <v>1977668.12</v>
      </c>
      <c r="K817" s="229">
        <f>C385</f>
        <v>110964.53999999995</v>
      </c>
      <c r="L817" s="229">
        <f>C386+C387+C388+C389</f>
        <v>673831.45000000007</v>
      </c>
      <c r="M817" s="229">
        <f>C370</f>
        <v>1556205.6400000001</v>
      </c>
      <c r="N817" s="180">
        <f>D361</f>
        <v>38245159.200000003</v>
      </c>
      <c r="O817" s="180">
        <f>C359</f>
        <v>824220.25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4" transitionEvaluation="1" transitionEntry="1" codeName="Sheet10">
    <pageSetUpPr autoPageBreaks="0" fitToPage="1"/>
  </sheetPr>
  <dimension ref="A1:CF816"/>
  <sheetViews>
    <sheetView showGridLines="0" tabSelected="1" topLeftCell="A64" zoomScale="75" workbookViewId="0"/>
  </sheetViews>
  <sheetFormatPr defaultColWidth="11.75" defaultRowHeight="12.65" customHeight="1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>
      <c r="A1" s="221" t="s">
        <v>1230</v>
      </c>
      <c r="B1" s="222"/>
      <c r="C1" s="222"/>
      <c r="D1" s="222"/>
      <c r="E1" s="222"/>
      <c r="F1" s="222"/>
    </row>
    <row r="2" spans="1:6" ht="12.75" customHeight="1">
      <c r="A2" s="222" t="s">
        <v>1231</v>
      </c>
      <c r="B2" s="222"/>
      <c r="C2" s="223"/>
      <c r="D2" s="222"/>
      <c r="E2" s="222"/>
      <c r="F2" s="222"/>
    </row>
    <row r="3" spans="1:6" ht="12.75" customHeight="1">
      <c r="A3" s="195"/>
      <c r="C3" s="224"/>
    </row>
    <row r="4" spans="1:6" ht="12.75" customHeight="1">
      <c r="C4" s="224"/>
    </row>
    <row r="5" spans="1:6" ht="12.75" customHeight="1">
      <c r="A5" s="195" t="s">
        <v>1257</v>
      </c>
      <c r="C5" s="224"/>
    </row>
    <row r="6" spans="1:6" ht="12.75" customHeight="1">
      <c r="A6" s="195" t="s">
        <v>0</v>
      </c>
      <c r="C6" s="224"/>
    </row>
    <row r="7" spans="1:6" ht="12.75" customHeight="1">
      <c r="A7" s="195" t="s">
        <v>1</v>
      </c>
      <c r="C7" s="224"/>
    </row>
    <row r="8" spans="1:6" ht="12.75" customHeight="1">
      <c r="C8" s="224"/>
    </row>
    <row r="9" spans="1:6" ht="12.75" customHeight="1">
      <c r="C9" s="224"/>
    </row>
    <row r="10" spans="1:6" ht="12.75" customHeight="1">
      <c r="A10" s="194" t="s">
        <v>1227</v>
      </c>
      <c r="C10" s="224"/>
    </row>
    <row r="11" spans="1:6" ht="12.75" customHeight="1">
      <c r="A11" s="194" t="s">
        <v>1229</v>
      </c>
      <c r="C11" s="224"/>
    </row>
    <row r="12" spans="1:6" ht="12.75" customHeight="1">
      <c r="C12" s="224"/>
    </row>
    <row r="13" spans="1:6" ht="12.75" customHeight="1">
      <c r="C13" s="224"/>
    </row>
    <row r="14" spans="1:6" ht="12.75" customHeight="1">
      <c r="A14" s="195" t="s">
        <v>2</v>
      </c>
      <c r="C14" s="224"/>
    </row>
    <row r="15" spans="1:6" ht="12.75" customHeight="1">
      <c r="A15" s="195"/>
      <c r="C15" s="224"/>
    </row>
    <row r="16" spans="1:6" ht="12.75" customHeight="1">
      <c r="A16" s="279" t="s">
        <v>1264</v>
      </c>
      <c r="C16" s="224"/>
    </row>
    <row r="17" spans="1:7" ht="12.75" customHeight="1">
      <c r="A17" s="279" t="s">
        <v>1263</v>
      </c>
      <c r="C17" s="274"/>
      <c r="F17" s="225"/>
    </row>
    <row r="18" spans="1:7" ht="12.75" customHeight="1">
      <c r="A18" s="277"/>
      <c r="C18" s="224"/>
    </row>
    <row r="19" spans="1:7" ht="12.75" customHeight="1">
      <c r="C19" s="224"/>
    </row>
    <row r="20" spans="1:7" ht="12.75" customHeight="1">
      <c r="A20" s="260" t="s">
        <v>1232</v>
      </c>
      <c r="B20" s="260"/>
      <c r="C20" s="275"/>
      <c r="D20" s="260"/>
      <c r="E20" s="260"/>
      <c r="F20" s="260"/>
      <c r="G20" s="260"/>
    </row>
    <row r="21" spans="1:7" ht="22.5" customHeight="1">
      <c r="A21" s="195"/>
      <c r="C21" s="224"/>
    </row>
    <row r="22" spans="1:7" ht="12.65" customHeight="1">
      <c r="A22" s="260" t="s">
        <v>1252</v>
      </c>
      <c r="B22" s="278"/>
      <c r="C22" s="275"/>
      <c r="D22" s="260"/>
      <c r="E22" s="260"/>
      <c r="F22" s="260"/>
    </row>
    <row r="23" spans="1:7" ht="12.65" customHeight="1">
      <c r="B23" s="195"/>
      <c r="C23" s="224"/>
    </row>
    <row r="24" spans="1:7" ht="12.65" customHeight="1">
      <c r="A24" s="229" t="s">
        <v>3</v>
      </c>
      <c r="C24" s="224"/>
    </row>
    <row r="25" spans="1:7" ht="12.65" customHeight="1">
      <c r="A25" s="194" t="s">
        <v>1233</v>
      </c>
      <c r="C25" s="224"/>
    </row>
    <row r="26" spans="1:7" ht="12.65" customHeight="1">
      <c r="A26" s="195" t="s">
        <v>4</v>
      </c>
      <c r="C26" s="224"/>
    </row>
    <row r="27" spans="1:7" ht="12.65" customHeight="1">
      <c r="A27" s="194" t="s">
        <v>1234</v>
      </c>
      <c r="C27" s="224"/>
    </row>
    <row r="28" spans="1:7" ht="12.65" customHeight="1">
      <c r="A28" s="195" t="s">
        <v>5</v>
      </c>
      <c r="C28" s="224"/>
    </row>
    <row r="29" spans="1:7" ht="12.65" customHeight="1">
      <c r="A29" s="194"/>
      <c r="C29" s="224"/>
    </row>
    <row r="30" spans="1:7" ht="12.65" customHeight="1">
      <c r="A30" s="180" t="s">
        <v>6</v>
      </c>
      <c r="C30" s="224"/>
    </row>
    <row r="31" spans="1:7" ht="12.65" customHeight="1">
      <c r="A31" s="195" t="s">
        <v>7</v>
      </c>
      <c r="C31" s="224"/>
    </row>
    <row r="32" spans="1:7" ht="12.65" customHeight="1">
      <c r="A32" s="195" t="s">
        <v>8</v>
      </c>
      <c r="C32" s="224"/>
    </row>
    <row r="33" spans="1:84" ht="12.65" customHeight="1">
      <c r="A33" s="194" t="s">
        <v>1235</v>
      </c>
      <c r="C33" s="224"/>
    </row>
    <row r="34" spans="1:84" ht="12.65" customHeight="1">
      <c r="A34" s="195" t="s">
        <v>9</v>
      </c>
      <c r="C34" s="224"/>
    </row>
    <row r="35" spans="1:84" ht="12.65" customHeight="1">
      <c r="A35" s="195"/>
      <c r="C35" s="224"/>
    </row>
    <row r="36" spans="1:84" ht="12.65" customHeight="1">
      <c r="A36" s="194" t="s">
        <v>1236</v>
      </c>
      <c r="C36" s="224"/>
    </row>
    <row r="37" spans="1:84" ht="12.65" customHeight="1">
      <c r="A37" s="195" t="s">
        <v>1228</v>
      </c>
      <c r="C37" s="224"/>
    </row>
    <row r="38" spans="1:84" ht="12" customHeight="1">
      <c r="A38" s="194"/>
      <c r="C38" s="224"/>
    </row>
    <row r="39" spans="1:84" ht="12.65" customHeight="1">
      <c r="A39" s="195"/>
      <c r="C39" s="224"/>
    </row>
    <row r="40" spans="1:84" ht="12" customHeight="1">
      <c r="A40" s="195"/>
      <c r="C40" s="224"/>
    </row>
    <row r="41" spans="1:84" ht="12" customHeight="1">
      <c r="A41" s="195"/>
      <c r="C41" s="230"/>
      <c r="D41" s="231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</row>
    <row r="42" spans="1:84" ht="12" customHeight="1">
      <c r="A42" s="195"/>
      <c r="C42" s="230"/>
      <c r="D42" s="231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2"/>
    </row>
    <row r="43" spans="1:84" ht="12" customHeight="1">
      <c r="A43" s="195"/>
      <c r="C43" s="224"/>
      <c r="F43" s="181"/>
    </row>
    <row r="44" spans="1:84" ht="12" customHeight="1">
      <c r="A44" s="282"/>
      <c r="B44" s="282"/>
      <c r="C44" s="283" t="s">
        <v>10</v>
      </c>
      <c r="D44" s="284" t="s">
        <v>11</v>
      </c>
      <c r="E44" s="284" t="s">
        <v>12</v>
      </c>
      <c r="F44" s="284" t="s">
        <v>13</v>
      </c>
      <c r="G44" s="284" t="s">
        <v>14</v>
      </c>
      <c r="H44" s="284" t="s">
        <v>15</v>
      </c>
      <c r="I44" s="284" t="s">
        <v>16</v>
      </c>
      <c r="J44" s="284" t="s">
        <v>17</v>
      </c>
      <c r="K44" s="284" t="s">
        <v>18</v>
      </c>
      <c r="L44" s="284" t="s">
        <v>19</v>
      </c>
      <c r="M44" s="284" t="s">
        <v>20</v>
      </c>
      <c r="N44" s="284" t="s">
        <v>21</v>
      </c>
      <c r="O44" s="284" t="s">
        <v>22</v>
      </c>
      <c r="P44" s="284" t="s">
        <v>23</v>
      </c>
      <c r="Q44" s="284" t="s">
        <v>24</v>
      </c>
      <c r="R44" s="284" t="s">
        <v>25</v>
      </c>
      <c r="S44" s="284" t="s">
        <v>26</v>
      </c>
      <c r="T44" s="284" t="s">
        <v>27</v>
      </c>
      <c r="U44" s="284" t="s">
        <v>28</v>
      </c>
      <c r="V44" s="284" t="s">
        <v>29</v>
      </c>
      <c r="W44" s="284" t="s">
        <v>30</v>
      </c>
      <c r="X44" s="284" t="s">
        <v>31</v>
      </c>
      <c r="Y44" s="284" t="s">
        <v>32</v>
      </c>
      <c r="Z44" s="284" t="s">
        <v>33</v>
      </c>
      <c r="AA44" s="284" t="s">
        <v>34</v>
      </c>
      <c r="AB44" s="284" t="s">
        <v>35</v>
      </c>
      <c r="AC44" s="284" t="s">
        <v>36</v>
      </c>
      <c r="AD44" s="284" t="s">
        <v>37</v>
      </c>
      <c r="AE44" s="284" t="s">
        <v>38</v>
      </c>
      <c r="AF44" s="284" t="s">
        <v>39</v>
      </c>
      <c r="AG44" s="284" t="s">
        <v>40</v>
      </c>
      <c r="AH44" s="284" t="s">
        <v>41</v>
      </c>
      <c r="AI44" s="284" t="s">
        <v>42</v>
      </c>
      <c r="AJ44" s="284" t="s">
        <v>43</v>
      </c>
      <c r="AK44" s="284" t="s">
        <v>44</v>
      </c>
      <c r="AL44" s="284" t="s">
        <v>45</v>
      </c>
      <c r="AM44" s="284" t="s">
        <v>46</v>
      </c>
      <c r="AN44" s="284" t="s">
        <v>47</v>
      </c>
      <c r="AO44" s="284" t="s">
        <v>48</v>
      </c>
      <c r="AP44" s="284" t="s">
        <v>49</v>
      </c>
      <c r="AQ44" s="284" t="s">
        <v>50</v>
      </c>
      <c r="AR44" s="284" t="s">
        <v>51</v>
      </c>
      <c r="AS44" s="284" t="s">
        <v>52</v>
      </c>
      <c r="AT44" s="284" t="s">
        <v>53</v>
      </c>
      <c r="AU44" s="284" t="s">
        <v>54</v>
      </c>
      <c r="AV44" s="284" t="s">
        <v>55</v>
      </c>
      <c r="AW44" s="284" t="s">
        <v>56</v>
      </c>
      <c r="AX44" s="284" t="s">
        <v>57</v>
      </c>
      <c r="AY44" s="284" t="s">
        <v>58</v>
      </c>
      <c r="AZ44" s="284" t="s">
        <v>59</v>
      </c>
      <c r="BA44" s="284" t="s">
        <v>60</v>
      </c>
      <c r="BB44" s="284" t="s">
        <v>61</v>
      </c>
      <c r="BC44" s="284" t="s">
        <v>62</v>
      </c>
      <c r="BD44" s="284" t="s">
        <v>63</v>
      </c>
      <c r="BE44" s="284" t="s">
        <v>64</v>
      </c>
      <c r="BF44" s="284" t="s">
        <v>65</v>
      </c>
      <c r="BG44" s="284" t="s">
        <v>66</v>
      </c>
      <c r="BH44" s="284" t="s">
        <v>67</v>
      </c>
      <c r="BI44" s="284" t="s">
        <v>68</v>
      </c>
      <c r="BJ44" s="284" t="s">
        <v>69</v>
      </c>
      <c r="BK44" s="284" t="s">
        <v>70</v>
      </c>
      <c r="BL44" s="284" t="s">
        <v>71</v>
      </c>
      <c r="BM44" s="284" t="s">
        <v>72</v>
      </c>
      <c r="BN44" s="284" t="s">
        <v>73</v>
      </c>
      <c r="BO44" s="284" t="s">
        <v>74</v>
      </c>
      <c r="BP44" s="284" t="s">
        <v>75</v>
      </c>
      <c r="BQ44" s="284" t="s">
        <v>76</v>
      </c>
      <c r="BR44" s="284" t="s">
        <v>77</v>
      </c>
      <c r="BS44" s="284" t="s">
        <v>78</v>
      </c>
      <c r="BT44" s="284" t="s">
        <v>79</v>
      </c>
      <c r="BU44" s="284" t="s">
        <v>80</v>
      </c>
      <c r="BV44" s="284" t="s">
        <v>81</v>
      </c>
      <c r="BW44" s="284" t="s">
        <v>82</v>
      </c>
      <c r="BX44" s="284" t="s">
        <v>83</v>
      </c>
      <c r="BY44" s="284" t="s">
        <v>84</v>
      </c>
      <c r="BZ44" s="284" t="s">
        <v>85</v>
      </c>
      <c r="CA44" s="284" t="s">
        <v>86</v>
      </c>
      <c r="CB44" s="284" t="s">
        <v>87</v>
      </c>
      <c r="CC44" s="284" t="s">
        <v>88</v>
      </c>
      <c r="CD44" s="284" t="s">
        <v>89</v>
      </c>
      <c r="CE44" s="284" t="s">
        <v>90</v>
      </c>
      <c r="CF44" s="2"/>
    </row>
    <row r="45" spans="1:84" ht="12" customHeight="1">
      <c r="A45" s="282"/>
      <c r="B45" s="285" t="s">
        <v>91</v>
      </c>
      <c r="C45" s="283" t="s">
        <v>92</v>
      </c>
      <c r="D45" s="284" t="s">
        <v>93</v>
      </c>
      <c r="E45" s="284" t="s">
        <v>94</v>
      </c>
      <c r="F45" s="284" t="s">
        <v>95</v>
      </c>
      <c r="G45" s="284" t="s">
        <v>96</v>
      </c>
      <c r="H45" s="284" t="s">
        <v>97</v>
      </c>
      <c r="I45" s="284" t="s">
        <v>98</v>
      </c>
      <c r="J45" s="284" t="s">
        <v>99</v>
      </c>
      <c r="K45" s="284" t="s">
        <v>100</v>
      </c>
      <c r="L45" s="284" t="s">
        <v>101</v>
      </c>
      <c r="M45" s="284" t="s">
        <v>102</v>
      </c>
      <c r="N45" s="284" t="s">
        <v>103</v>
      </c>
      <c r="O45" s="284" t="s">
        <v>104</v>
      </c>
      <c r="P45" s="284" t="s">
        <v>105</v>
      </c>
      <c r="Q45" s="284" t="s">
        <v>106</v>
      </c>
      <c r="R45" s="284" t="s">
        <v>107</v>
      </c>
      <c r="S45" s="284" t="s">
        <v>108</v>
      </c>
      <c r="T45" s="284" t="s">
        <v>1193</v>
      </c>
      <c r="U45" s="284" t="s">
        <v>109</v>
      </c>
      <c r="V45" s="284" t="s">
        <v>110</v>
      </c>
      <c r="W45" s="284" t="s">
        <v>111</v>
      </c>
      <c r="X45" s="284" t="s">
        <v>112</v>
      </c>
      <c r="Y45" s="284" t="s">
        <v>113</v>
      </c>
      <c r="Z45" s="284" t="s">
        <v>113</v>
      </c>
      <c r="AA45" s="284" t="s">
        <v>114</v>
      </c>
      <c r="AB45" s="284" t="s">
        <v>115</v>
      </c>
      <c r="AC45" s="284" t="s">
        <v>116</v>
      </c>
      <c r="AD45" s="284" t="s">
        <v>117</v>
      </c>
      <c r="AE45" s="284" t="s">
        <v>96</v>
      </c>
      <c r="AF45" s="284" t="s">
        <v>97</v>
      </c>
      <c r="AG45" s="284" t="s">
        <v>118</v>
      </c>
      <c r="AH45" s="284" t="s">
        <v>119</v>
      </c>
      <c r="AI45" s="284" t="s">
        <v>120</v>
      </c>
      <c r="AJ45" s="284" t="s">
        <v>121</v>
      </c>
      <c r="AK45" s="284" t="s">
        <v>122</v>
      </c>
      <c r="AL45" s="284" t="s">
        <v>123</v>
      </c>
      <c r="AM45" s="284" t="s">
        <v>124</v>
      </c>
      <c r="AN45" s="284" t="s">
        <v>110</v>
      </c>
      <c r="AO45" s="284" t="s">
        <v>125</v>
      </c>
      <c r="AP45" s="284" t="s">
        <v>126</v>
      </c>
      <c r="AQ45" s="284" t="s">
        <v>127</v>
      </c>
      <c r="AR45" s="284" t="s">
        <v>128</v>
      </c>
      <c r="AS45" s="284" t="s">
        <v>129</v>
      </c>
      <c r="AT45" s="284" t="s">
        <v>130</v>
      </c>
      <c r="AU45" s="284" t="s">
        <v>131</v>
      </c>
      <c r="AV45" s="284" t="s">
        <v>132</v>
      </c>
      <c r="AW45" s="284" t="s">
        <v>133</v>
      </c>
      <c r="AX45" s="284" t="s">
        <v>134</v>
      </c>
      <c r="AY45" s="284" t="s">
        <v>135</v>
      </c>
      <c r="AZ45" s="284" t="s">
        <v>136</v>
      </c>
      <c r="BA45" s="284" t="s">
        <v>137</v>
      </c>
      <c r="BB45" s="284" t="s">
        <v>138</v>
      </c>
      <c r="BC45" s="284" t="s">
        <v>108</v>
      </c>
      <c r="BD45" s="284" t="s">
        <v>139</v>
      </c>
      <c r="BE45" s="284" t="s">
        <v>140</v>
      </c>
      <c r="BF45" s="284" t="s">
        <v>141</v>
      </c>
      <c r="BG45" s="284" t="s">
        <v>142</v>
      </c>
      <c r="BH45" s="284" t="s">
        <v>143</v>
      </c>
      <c r="BI45" s="284" t="s">
        <v>144</v>
      </c>
      <c r="BJ45" s="284" t="s">
        <v>145</v>
      </c>
      <c r="BK45" s="284" t="s">
        <v>146</v>
      </c>
      <c r="BL45" s="284" t="s">
        <v>147</v>
      </c>
      <c r="BM45" s="284" t="s">
        <v>132</v>
      </c>
      <c r="BN45" s="284" t="s">
        <v>148</v>
      </c>
      <c r="BO45" s="284" t="s">
        <v>149</v>
      </c>
      <c r="BP45" s="284" t="s">
        <v>150</v>
      </c>
      <c r="BQ45" s="284" t="s">
        <v>151</v>
      </c>
      <c r="BR45" s="284" t="s">
        <v>152</v>
      </c>
      <c r="BS45" s="284" t="s">
        <v>153</v>
      </c>
      <c r="BT45" s="284" t="s">
        <v>154</v>
      </c>
      <c r="BU45" s="284" t="s">
        <v>155</v>
      </c>
      <c r="BV45" s="284" t="s">
        <v>155</v>
      </c>
      <c r="BW45" s="284" t="s">
        <v>155</v>
      </c>
      <c r="BX45" s="284" t="s">
        <v>156</v>
      </c>
      <c r="BY45" s="284" t="s">
        <v>157</v>
      </c>
      <c r="BZ45" s="284" t="s">
        <v>158</v>
      </c>
      <c r="CA45" s="284" t="s">
        <v>159</v>
      </c>
      <c r="CB45" s="284" t="s">
        <v>160</v>
      </c>
      <c r="CC45" s="284" t="s">
        <v>132</v>
      </c>
      <c r="CD45" s="284"/>
      <c r="CE45" s="284" t="s">
        <v>161</v>
      </c>
      <c r="CF45" s="2"/>
    </row>
    <row r="46" spans="1:84" ht="12.65" customHeight="1">
      <c r="A46" s="282" t="s">
        <v>3</v>
      </c>
      <c r="B46" s="284" t="s">
        <v>162</v>
      </c>
      <c r="C46" s="283" t="s">
        <v>163</v>
      </c>
      <c r="D46" s="284" t="s">
        <v>163</v>
      </c>
      <c r="E46" s="284" t="s">
        <v>163</v>
      </c>
      <c r="F46" s="284" t="s">
        <v>164</v>
      </c>
      <c r="G46" s="284" t="s">
        <v>165</v>
      </c>
      <c r="H46" s="284" t="s">
        <v>163</v>
      </c>
      <c r="I46" s="284" t="s">
        <v>166</v>
      </c>
      <c r="J46" s="284"/>
      <c r="K46" s="284" t="s">
        <v>157</v>
      </c>
      <c r="L46" s="284" t="s">
        <v>167</v>
      </c>
      <c r="M46" s="284" t="s">
        <v>168</v>
      </c>
      <c r="N46" s="284" t="s">
        <v>169</v>
      </c>
      <c r="O46" s="284" t="s">
        <v>170</v>
      </c>
      <c r="P46" s="284" t="s">
        <v>169</v>
      </c>
      <c r="Q46" s="284" t="s">
        <v>171</v>
      </c>
      <c r="R46" s="284"/>
      <c r="S46" s="284" t="s">
        <v>169</v>
      </c>
      <c r="T46" s="284" t="s">
        <v>172</v>
      </c>
      <c r="U46" s="284"/>
      <c r="V46" s="284" t="s">
        <v>173</v>
      </c>
      <c r="W46" s="284" t="s">
        <v>174</v>
      </c>
      <c r="X46" s="284" t="s">
        <v>175</v>
      </c>
      <c r="Y46" s="284" t="s">
        <v>176</v>
      </c>
      <c r="Z46" s="284" t="s">
        <v>177</v>
      </c>
      <c r="AA46" s="284" t="s">
        <v>178</v>
      </c>
      <c r="AB46" s="284"/>
      <c r="AC46" s="284" t="s">
        <v>172</v>
      </c>
      <c r="AD46" s="284"/>
      <c r="AE46" s="284" t="s">
        <v>172</v>
      </c>
      <c r="AF46" s="284" t="s">
        <v>179</v>
      </c>
      <c r="AG46" s="284" t="s">
        <v>171</v>
      </c>
      <c r="AH46" s="284"/>
      <c r="AI46" s="284" t="s">
        <v>180</v>
      </c>
      <c r="AJ46" s="284"/>
      <c r="AK46" s="284" t="s">
        <v>172</v>
      </c>
      <c r="AL46" s="284" t="s">
        <v>172</v>
      </c>
      <c r="AM46" s="284" t="s">
        <v>172</v>
      </c>
      <c r="AN46" s="284" t="s">
        <v>181</v>
      </c>
      <c r="AO46" s="284" t="s">
        <v>182</v>
      </c>
      <c r="AP46" s="284" t="s">
        <v>121</v>
      </c>
      <c r="AQ46" s="284" t="s">
        <v>183</v>
      </c>
      <c r="AR46" s="284" t="s">
        <v>169</v>
      </c>
      <c r="AS46" s="284"/>
      <c r="AT46" s="284" t="s">
        <v>184</v>
      </c>
      <c r="AU46" s="284" t="s">
        <v>185</v>
      </c>
      <c r="AV46" s="284" t="s">
        <v>186</v>
      </c>
      <c r="AW46" s="284" t="s">
        <v>187</v>
      </c>
      <c r="AX46" s="284" t="s">
        <v>188</v>
      </c>
      <c r="AY46" s="284"/>
      <c r="AZ46" s="284"/>
      <c r="BA46" s="284" t="s">
        <v>189</v>
      </c>
      <c r="BB46" s="284" t="s">
        <v>169</v>
      </c>
      <c r="BC46" s="284" t="s">
        <v>183</v>
      </c>
      <c r="BD46" s="284"/>
      <c r="BE46" s="284"/>
      <c r="BF46" s="284"/>
      <c r="BG46" s="284"/>
      <c r="BH46" s="284" t="s">
        <v>190</v>
      </c>
      <c r="BI46" s="284" t="s">
        <v>169</v>
      </c>
      <c r="BJ46" s="284"/>
      <c r="BK46" s="284" t="s">
        <v>191</v>
      </c>
      <c r="BL46" s="284"/>
      <c r="BM46" s="284" t="s">
        <v>192</v>
      </c>
      <c r="BN46" s="284" t="s">
        <v>193</v>
      </c>
      <c r="BO46" s="284" t="s">
        <v>194</v>
      </c>
      <c r="BP46" s="284" t="s">
        <v>195</v>
      </c>
      <c r="BQ46" s="284" t="s">
        <v>196</v>
      </c>
      <c r="BR46" s="284"/>
      <c r="BS46" s="284" t="s">
        <v>197</v>
      </c>
      <c r="BT46" s="284" t="s">
        <v>169</v>
      </c>
      <c r="BU46" s="284" t="s">
        <v>198</v>
      </c>
      <c r="BV46" s="284" t="s">
        <v>199</v>
      </c>
      <c r="BW46" s="284" t="s">
        <v>200</v>
      </c>
      <c r="BX46" s="284" t="s">
        <v>151</v>
      </c>
      <c r="BY46" s="284" t="s">
        <v>193</v>
      </c>
      <c r="BZ46" s="284" t="s">
        <v>152</v>
      </c>
      <c r="CA46" s="284" t="s">
        <v>201</v>
      </c>
      <c r="CB46" s="284" t="s">
        <v>201</v>
      </c>
      <c r="CC46" s="284" t="s">
        <v>202</v>
      </c>
      <c r="CD46" s="284"/>
      <c r="CE46" s="284" t="s">
        <v>203</v>
      </c>
      <c r="CF46" s="2"/>
    </row>
    <row r="47" spans="1:84" ht="12.65" customHeight="1">
      <c r="A47" s="282" t="s">
        <v>204</v>
      </c>
      <c r="B47" s="286">
        <v>2082540.2499999998</v>
      </c>
      <c r="C47" s="286">
        <v>0</v>
      </c>
      <c r="D47" s="286">
        <v>0</v>
      </c>
      <c r="E47" s="286">
        <v>15945.71</v>
      </c>
      <c r="F47" s="286">
        <v>0</v>
      </c>
      <c r="G47" s="286">
        <v>0</v>
      </c>
      <c r="H47" s="286">
        <v>0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6">
        <v>0</v>
      </c>
      <c r="O47" s="286">
        <v>0</v>
      </c>
      <c r="P47" s="286">
        <v>64396.07</v>
      </c>
      <c r="Q47" s="286">
        <v>0</v>
      </c>
      <c r="R47" s="286">
        <v>0</v>
      </c>
      <c r="S47" s="286">
        <v>0</v>
      </c>
      <c r="T47" s="286">
        <v>58848.3</v>
      </c>
      <c r="U47" s="286">
        <v>107535.87</v>
      </c>
      <c r="V47" s="286">
        <v>0</v>
      </c>
      <c r="W47" s="286">
        <v>0</v>
      </c>
      <c r="X47" s="286">
        <v>0</v>
      </c>
      <c r="Y47" s="286">
        <v>141849.21</v>
      </c>
      <c r="Z47" s="286">
        <v>0</v>
      </c>
      <c r="AA47" s="286">
        <v>0</v>
      </c>
      <c r="AB47" s="286">
        <v>63533.18</v>
      </c>
      <c r="AC47" s="286">
        <v>0</v>
      </c>
      <c r="AD47" s="286">
        <v>0</v>
      </c>
      <c r="AE47" s="286">
        <v>11342.72</v>
      </c>
      <c r="AF47" s="286">
        <v>0</v>
      </c>
      <c r="AG47" s="286">
        <v>830624.02</v>
      </c>
      <c r="AH47" s="286">
        <v>0</v>
      </c>
      <c r="AI47" s="286">
        <v>0</v>
      </c>
      <c r="AJ47" s="286">
        <v>472225.31</v>
      </c>
      <c r="AK47" s="286">
        <v>0</v>
      </c>
      <c r="AL47" s="286">
        <v>0</v>
      </c>
      <c r="AM47" s="286">
        <v>0</v>
      </c>
      <c r="AN47" s="286">
        <v>0</v>
      </c>
      <c r="AO47" s="286">
        <v>0</v>
      </c>
      <c r="AP47" s="286">
        <v>4504.75</v>
      </c>
      <c r="AQ47" s="286">
        <v>0</v>
      </c>
      <c r="AR47" s="286">
        <v>0</v>
      </c>
      <c r="AS47" s="286">
        <v>0</v>
      </c>
      <c r="AT47" s="286">
        <v>0</v>
      </c>
      <c r="AU47" s="286">
        <v>0</v>
      </c>
      <c r="AV47" s="286">
        <v>0</v>
      </c>
      <c r="AW47" s="286">
        <v>0</v>
      </c>
      <c r="AX47" s="286">
        <v>0</v>
      </c>
      <c r="AY47" s="286">
        <v>0</v>
      </c>
      <c r="AZ47" s="286">
        <v>0</v>
      </c>
      <c r="BA47" s="286">
        <v>0</v>
      </c>
      <c r="BB47" s="286">
        <v>0</v>
      </c>
      <c r="BC47" s="286">
        <v>0</v>
      </c>
      <c r="BD47" s="286">
        <v>0</v>
      </c>
      <c r="BE47" s="286">
        <v>25955.19</v>
      </c>
      <c r="BF47" s="286">
        <v>60662.75</v>
      </c>
      <c r="BG47" s="286">
        <v>0</v>
      </c>
      <c r="BH47" s="286">
        <v>0</v>
      </c>
      <c r="BI47" s="286">
        <v>0</v>
      </c>
      <c r="BJ47" s="286">
        <v>0</v>
      </c>
      <c r="BK47" s="286">
        <v>0</v>
      </c>
      <c r="BL47" s="286">
        <v>0</v>
      </c>
      <c r="BM47" s="286">
        <v>0</v>
      </c>
      <c r="BN47" s="286">
        <v>206619.46</v>
      </c>
      <c r="BO47" s="286">
        <v>0</v>
      </c>
      <c r="BP47" s="286">
        <v>0</v>
      </c>
      <c r="BQ47" s="286">
        <v>0</v>
      </c>
      <c r="BR47" s="286">
        <v>2520.15</v>
      </c>
      <c r="BS47" s="286">
        <v>0</v>
      </c>
      <c r="BT47" s="286">
        <v>127.68</v>
      </c>
      <c r="BU47" s="286">
        <v>0</v>
      </c>
      <c r="BV47" s="286">
        <v>0</v>
      </c>
      <c r="BW47" s="286">
        <v>10403</v>
      </c>
      <c r="BX47" s="286">
        <v>5446.88</v>
      </c>
      <c r="BY47" s="286">
        <v>0</v>
      </c>
      <c r="BZ47" s="286">
        <v>0</v>
      </c>
      <c r="CA47" s="286">
        <v>0</v>
      </c>
      <c r="CB47" s="286">
        <v>0</v>
      </c>
      <c r="CC47" s="286">
        <v>-8.0000000000000006E-15</v>
      </c>
      <c r="CD47" s="282"/>
      <c r="CE47" s="282">
        <f>SUM(C47:CC47)</f>
        <v>2082540.2499999998</v>
      </c>
      <c r="CF47" s="2"/>
    </row>
    <row r="48" spans="1:84" ht="12.65" customHeight="1">
      <c r="A48" s="282" t="s">
        <v>205</v>
      </c>
      <c r="B48" s="286">
        <v>0</v>
      </c>
      <c r="C48" s="287">
        <f>ROUND(((B48/CE61)*C61),0)</f>
        <v>0</v>
      </c>
      <c r="D48" s="287">
        <f>ROUND(((B48/CE61)*D61),0)</f>
        <v>0</v>
      </c>
      <c r="E48" s="282">
        <f>ROUND(((B48/CE61)*E61),0)</f>
        <v>0</v>
      </c>
      <c r="F48" s="282">
        <f>ROUND(((B48/CE61)*F61),0)</f>
        <v>0</v>
      </c>
      <c r="G48" s="282">
        <f>ROUND(((B48/CE61)*G61),0)</f>
        <v>0</v>
      </c>
      <c r="H48" s="282">
        <f>ROUND(((B48/CE61)*H61),0)</f>
        <v>0</v>
      </c>
      <c r="I48" s="282">
        <f>ROUND(((B48/CE61)*I61),0)</f>
        <v>0</v>
      </c>
      <c r="J48" s="282">
        <f>ROUND(((B48/CE61)*J61),0)</f>
        <v>0</v>
      </c>
      <c r="K48" s="282">
        <f>ROUND(((B48/CE61)*K61),0)</f>
        <v>0</v>
      </c>
      <c r="L48" s="282">
        <f>ROUND(((B48/CE61)*L61),0)</f>
        <v>0</v>
      </c>
      <c r="M48" s="282">
        <f>ROUND(((B48/CE61)*M61),0)</f>
        <v>0</v>
      </c>
      <c r="N48" s="282">
        <f>ROUND(((B48/CE61)*N61),0)</f>
        <v>0</v>
      </c>
      <c r="O48" s="282">
        <f>ROUND(((B48/CE61)*O61),0)</f>
        <v>0</v>
      </c>
      <c r="P48" s="282">
        <f>ROUND(((B48/CE61)*P61),0)</f>
        <v>0</v>
      </c>
      <c r="Q48" s="282">
        <f>ROUND(((B48/CE61)*Q61),0)</f>
        <v>0</v>
      </c>
      <c r="R48" s="282">
        <f>ROUND(((B48/CE61)*R61),0)</f>
        <v>0</v>
      </c>
      <c r="S48" s="282">
        <f>ROUND(((B48/CE61)*S61),0)</f>
        <v>0</v>
      </c>
      <c r="T48" s="282">
        <f>ROUND(((B48/CE61)*T61),0)</f>
        <v>0</v>
      </c>
      <c r="U48" s="282">
        <f>ROUND(((B48/CE61)*U61),0)</f>
        <v>0</v>
      </c>
      <c r="V48" s="282">
        <f>ROUND(((B48/CE61)*V61),0)</f>
        <v>0</v>
      </c>
      <c r="W48" s="282">
        <f>ROUND(((B48/CE61)*W61),0)</f>
        <v>0</v>
      </c>
      <c r="X48" s="282">
        <f>ROUND(((B48/CE61)*X61),0)</f>
        <v>0</v>
      </c>
      <c r="Y48" s="282">
        <f>ROUND(((B48/CE61)*Y61),0)</f>
        <v>0</v>
      </c>
      <c r="Z48" s="282">
        <f>ROUND(((B48/CE61)*Z61),0)</f>
        <v>0</v>
      </c>
      <c r="AA48" s="282">
        <f>ROUND(((B48/CE61)*AA61),0)</f>
        <v>0</v>
      </c>
      <c r="AB48" s="282">
        <f>ROUND(((B48/CE61)*AB61),0)</f>
        <v>0</v>
      </c>
      <c r="AC48" s="282">
        <f>ROUND(((B48/CE61)*AC61),0)</f>
        <v>0</v>
      </c>
      <c r="AD48" s="282">
        <f>ROUND(((B48/CE61)*AD61),0)</f>
        <v>0</v>
      </c>
      <c r="AE48" s="282">
        <f>ROUND(((B48/CE61)*AE61),0)</f>
        <v>0</v>
      </c>
      <c r="AF48" s="282">
        <f>ROUND(((B48/CE61)*AF61),0)</f>
        <v>0</v>
      </c>
      <c r="AG48" s="282">
        <f>ROUND(((B48/CE61)*AG61),0)</f>
        <v>0</v>
      </c>
      <c r="AH48" s="282">
        <f>ROUND(((B48/CE61)*AH61),0)</f>
        <v>0</v>
      </c>
      <c r="AI48" s="282">
        <f>ROUND(((B48/CE61)*AI61),0)</f>
        <v>0</v>
      </c>
      <c r="AJ48" s="282">
        <f>ROUND(((B48/CE61)*AJ61),0)</f>
        <v>0</v>
      </c>
      <c r="AK48" s="282">
        <f>ROUND(((B48/CE61)*AK61),0)</f>
        <v>0</v>
      </c>
      <c r="AL48" s="282">
        <f>ROUND(((B48/CE61)*AL61),0)</f>
        <v>0</v>
      </c>
      <c r="AM48" s="282">
        <f>ROUND(((B48/CE61)*AM61),0)</f>
        <v>0</v>
      </c>
      <c r="AN48" s="282">
        <f>ROUND(((B48/CE61)*AN61),0)</f>
        <v>0</v>
      </c>
      <c r="AO48" s="282">
        <f>ROUND(((B48/CE61)*AO61),0)</f>
        <v>0</v>
      </c>
      <c r="AP48" s="282">
        <f>ROUND(((B48/CE61)*AP61),0)</f>
        <v>0</v>
      </c>
      <c r="AQ48" s="282">
        <f>ROUND(((B48/CE61)*AQ61),0)</f>
        <v>0</v>
      </c>
      <c r="AR48" s="282">
        <f>ROUND(((B48/CE61)*AR61),0)</f>
        <v>0</v>
      </c>
      <c r="AS48" s="282">
        <f>ROUND(((B48/CE61)*AS61),0)</f>
        <v>0</v>
      </c>
      <c r="AT48" s="282">
        <f>ROUND(((B48/CE61)*AT61),0)</f>
        <v>0</v>
      </c>
      <c r="AU48" s="282">
        <f>ROUND(((B48/CE61)*AU61),0)</f>
        <v>0</v>
      </c>
      <c r="AV48" s="282">
        <f>ROUND(((B48/CE61)*AV61),0)</f>
        <v>0</v>
      </c>
      <c r="AW48" s="282">
        <f>ROUND(((B48/CE61)*AW61),0)</f>
        <v>0</v>
      </c>
      <c r="AX48" s="282">
        <f>ROUND(((B48/CE61)*AX61),0)</f>
        <v>0</v>
      </c>
      <c r="AY48" s="282">
        <f>ROUND(((B48/CE61)*AY61),0)</f>
        <v>0</v>
      </c>
      <c r="AZ48" s="282">
        <f>ROUND(((B48/CE61)*AZ61),0)</f>
        <v>0</v>
      </c>
      <c r="BA48" s="282">
        <f>ROUND(((B48/CE61)*BA61),0)</f>
        <v>0</v>
      </c>
      <c r="BB48" s="282">
        <f>ROUND(((B48/CE61)*BB61),0)</f>
        <v>0</v>
      </c>
      <c r="BC48" s="282">
        <f>ROUND(((B48/CE61)*BC61),0)</f>
        <v>0</v>
      </c>
      <c r="BD48" s="282">
        <f>ROUND(((B48/CE61)*BD61),0)</f>
        <v>0</v>
      </c>
      <c r="BE48" s="282">
        <f>ROUND(((B48/CE61)*BE61),0)</f>
        <v>0</v>
      </c>
      <c r="BF48" s="282">
        <f>ROUND(((B48/CE61)*BF61),0)</f>
        <v>0</v>
      </c>
      <c r="BG48" s="282">
        <f>ROUND(((B48/CE61)*BG61),0)</f>
        <v>0</v>
      </c>
      <c r="BH48" s="282">
        <f>ROUND(((B48/CE61)*BH61),0)</f>
        <v>0</v>
      </c>
      <c r="BI48" s="282">
        <f>ROUND(((B48/CE61)*BI61),0)</f>
        <v>0</v>
      </c>
      <c r="BJ48" s="282">
        <f>ROUND(((B48/CE61)*BJ61),0)</f>
        <v>0</v>
      </c>
      <c r="BK48" s="282">
        <f>ROUND(((B48/CE61)*BK61),0)</f>
        <v>0</v>
      </c>
      <c r="BL48" s="282">
        <f>ROUND(((B48/CE61)*BL61),0)</f>
        <v>0</v>
      </c>
      <c r="BM48" s="282">
        <f>ROUND(((B48/CE61)*BM61),0)</f>
        <v>0</v>
      </c>
      <c r="BN48" s="282">
        <f>ROUND(((B48/CE61)*BN61),0)</f>
        <v>0</v>
      </c>
      <c r="BO48" s="282">
        <f>ROUND(((B48/CE61)*BO61),0)</f>
        <v>0</v>
      </c>
      <c r="BP48" s="282">
        <f>ROUND(((B48/CE61)*BP61),0)</f>
        <v>0</v>
      </c>
      <c r="BQ48" s="282">
        <f>ROUND(((B48/CE61)*BQ61),0)</f>
        <v>0</v>
      </c>
      <c r="BR48" s="282">
        <f>ROUND(((B48/CE61)*BR61),0)</f>
        <v>0</v>
      </c>
      <c r="BS48" s="282">
        <f>ROUND(((B48/CE61)*BS61),0)</f>
        <v>0</v>
      </c>
      <c r="BT48" s="282">
        <f>ROUND(((B48/CE61)*BT61),0)</f>
        <v>0</v>
      </c>
      <c r="BU48" s="282">
        <f>ROUND(((B48/CE61)*BU61),0)</f>
        <v>0</v>
      </c>
      <c r="BV48" s="282">
        <f>ROUND(((B48/CE61)*BV61),0)</f>
        <v>0</v>
      </c>
      <c r="BW48" s="282">
        <f>ROUND(((B48/CE61)*BW61),0)</f>
        <v>0</v>
      </c>
      <c r="BX48" s="282">
        <f>ROUND(((B48/CE61)*BX61),0)</f>
        <v>0</v>
      </c>
      <c r="BY48" s="282">
        <f>ROUND(((B48/CE61)*BY61),0)</f>
        <v>0</v>
      </c>
      <c r="BZ48" s="282">
        <f>ROUND(((B48/CE61)*BZ61),0)</f>
        <v>0</v>
      </c>
      <c r="CA48" s="282">
        <f>ROUND(((B48/CE61)*CA61),0)</f>
        <v>0</v>
      </c>
      <c r="CB48" s="282">
        <f>ROUND(((B48/CE61)*CB61),0)</f>
        <v>0</v>
      </c>
      <c r="CC48" s="282">
        <f>ROUND(((B48/CE61)*CC61),0)</f>
        <v>0</v>
      </c>
      <c r="CD48" s="282"/>
      <c r="CE48" s="282">
        <f>SUM(C48:CD48)</f>
        <v>0</v>
      </c>
      <c r="CF48" s="2"/>
    </row>
    <row r="49" spans="1:84" ht="12.65" customHeight="1">
      <c r="A49" s="282" t="s">
        <v>206</v>
      </c>
      <c r="B49" s="282">
        <f>B47+B48</f>
        <v>2082540.2499999998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"/>
    </row>
    <row r="50" spans="1:84" ht="12.65" customHeight="1">
      <c r="A50" s="282" t="s">
        <v>6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"/>
    </row>
    <row r="51" spans="1:84" ht="12.65" customHeight="1">
      <c r="A51" s="288" t="s">
        <v>207</v>
      </c>
      <c r="B51" s="289">
        <v>962257.52</v>
      </c>
      <c r="C51" s="289">
        <v>0</v>
      </c>
      <c r="D51" s="289">
        <v>0</v>
      </c>
      <c r="E51" s="289">
        <v>37069.129999999997</v>
      </c>
      <c r="F51" s="289">
        <v>0</v>
      </c>
      <c r="G51" s="289">
        <v>0</v>
      </c>
      <c r="H51" s="289">
        <v>0</v>
      </c>
      <c r="I51" s="289">
        <v>0</v>
      </c>
      <c r="J51" s="289">
        <v>0</v>
      </c>
      <c r="K51" s="289">
        <v>0</v>
      </c>
      <c r="L51" s="289">
        <v>0</v>
      </c>
      <c r="M51" s="289">
        <v>0</v>
      </c>
      <c r="N51" s="289">
        <v>0</v>
      </c>
      <c r="O51" s="289">
        <v>0</v>
      </c>
      <c r="P51" s="289">
        <v>59463.99</v>
      </c>
      <c r="Q51" s="289">
        <v>0</v>
      </c>
      <c r="R51" s="289">
        <v>0</v>
      </c>
      <c r="S51" s="289">
        <v>0</v>
      </c>
      <c r="T51" s="289">
        <v>7707.61</v>
      </c>
      <c r="U51" s="289">
        <v>7025.48</v>
      </c>
      <c r="V51" s="289">
        <v>0</v>
      </c>
      <c r="W51" s="289">
        <v>0</v>
      </c>
      <c r="X51" s="289">
        <v>0</v>
      </c>
      <c r="Y51" s="289">
        <v>48019.74</v>
      </c>
      <c r="Z51" s="289">
        <v>0</v>
      </c>
      <c r="AA51" s="289">
        <v>0</v>
      </c>
      <c r="AB51" s="289">
        <v>4934.29</v>
      </c>
      <c r="AC51" s="289">
        <v>0</v>
      </c>
      <c r="AD51" s="289">
        <v>0</v>
      </c>
      <c r="AE51" s="289">
        <v>310</v>
      </c>
      <c r="AF51" s="289">
        <v>0</v>
      </c>
      <c r="AG51" s="289">
        <v>20298.27</v>
      </c>
      <c r="AH51" s="289">
        <v>0</v>
      </c>
      <c r="AI51" s="289">
        <v>0</v>
      </c>
      <c r="AJ51" s="289">
        <v>15538.09</v>
      </c>
      <c r="AK51" s="289">
        <v>0</v>
      </c>
      <c r="AL51" s="289">
        <v>0</v>
      </c>
      <c r="AM51" s="289">
        <v>0</v>
      </c>
      <c r="AN51" s="289">
        <v>0</v>
      </c>
      <c r="AO51" s="289">
        <v>0</v>
      </c>
      <c r="AP51" s="289">
        <v>0</v>
      </c>
      <c r="AQ51" s="289">
        <v>0</v>
      </c>
      <c r="AR51" s="289">
        <v>0</v>
      </c>
      <c r="AS51" s="289">
        <v>0</v>
      </c>
      <c r="AT51" s="289">
        <v>0</v>
      </c>
      <c r="AU51" s="289">
        <v>0</v>
      </c>
      <c r="AV51" s="289">
        <v>0</v>
      </c>
      <c r="AW51" s="289">
        <v>0</v>
      </c>
      <c r="AX51" s="289">
        <v>0</v>
      </c>
      <c r="AY51" s="289">
        <v>0</v>
      </c>
      <c r="AZ51" s="289">
        <v>0</v>
      </c>
      <c r="BA51" s="289">
        <v>0</v>
      </c>
      <c r="BB51" s="289">
        <v>0</v>
      </c>
      <c r="BC51" s="289">
        <v>0</v>
      </c>
      <c r="BD51" s="289">
        <v>0</v>
      </c>
      <c r="BE51" s="289">
        <v>11970.51</v>
      </c>
      <c r="BF51" s="289">
        <v>5308.17</v>
      </c>
      <c r="BG51" s="289">
        <v>8023.72</v>
      </c>
      <c r="BH51" s="289">
        <v>0</v>
      </c>
      <c r="BI51" s="289">
        <v>89.74</v>
      </c>
      <c r="BJ51" s="289">
        <v>0</v>
      </c>
      <c r="BK51" s="289">
        <v>0</v>
      </c>
      <c r="BL51" s="289">
        <v>0</v>
      </c>
      <c r="BM51" s="289">
        <v>0</v>
      </c>
      <c r="BN51" s="289">
        <v>736498.78</v>
      </c>
      <c r="BO51" s="289">
        <v>0</v>
      </c>
      <c r="BP51" s="289">
        <v>0</v>
      </c>
      <c r="BQ51" s="289">
        <v>0</v>
      </c>
      <c r="BR51" s="289">
        <v>0</v>
      </c>
      <c r="BS51" s="289">
        <v>0</v>
      </c>
      <c r="BT51" s="289">
        <v>0</v>
      </c>
      <c r="BU51" s="289">
        <v>0</v>
      </c>
      <c r="BV51" s="289">
        <v>0</v>
      </c>
      <c r="BW51" s="289">
        <v>0</v>
      </c>
      <c r="BX51" s="289">
        <v>0</v>
      </c>
      <c r="BY51" s="289">
        <v>0</v>
      </c>
      <c r="BZ51" s="289">
        <v>0</v>
      </c>
      <c r="CA51" s="289">
        <v>0</v>
      </c>
      <c r="CB51" s="289">
        <v>0</v>
      </c>
      <c r="CC51" s="289">
        <v>0</v>
      </c>
      <c r="CD51" s="282"/>
      <c r="CE51" s="282">
        <f>SUM(C51:CD51)</f>
        <v>962257.52</v>
      </c>
      <c r="CF51" s="2"/>
    </row>
    <row r="52" spans="1:84" ht="12.65" customHeight="1">
      <c r="A52" s="288" t="s">
        <v>208</v>
      </c>
      <c r="B52" s="289">
        <v>807887.28</v>
      </c>
      <c r="C52" s="282">
        <f>ROUND((B52/(CE76+CF76)*C76),0)</f>
        <v>0</v>
      </c>
      <c r="D52" s="282">
        <f>ROUND((B52/(CE76+CF76)*D76),0)</f>
        <v>0</v>
      </c>
      <c r="E52" s="282">
        <f>ROUND((B52/(CE76+CF76)*E76),0)</f>
        <v>127470</v>
      </c>
      <c r="F52" s="282">
        <f>ROUND((B52/(CE76+CF76)*F76),0)</f>
        <v>0</v>
      </c>
      <c r="G52" s="282">
        <f>ROUND((B52/(CE76+CF76)*G76),0)</f>
        <v>0</v>
      </c>
      <c r="H52" s="282">
        <f>ROUND((B52/(CE76+CF76)*H76),0)</f>
        <v>0</v>
      </c>
      <c r="I52" s="282">
        <f>ROUND((B52/(CE76+CF76)*I76),0)</f>
        <v>0</v>
      </c>
      <c r="J52" s="282">
        <f>ROUND((B52/(CE76+CF76)*J76),0)</f>
        <v>0</v>
      </c>
      <c r="K52" s="282">
        <f>ROUND((B52/(CE76+CF76)*K76),0)</f>
        <v>0</v>
      </c>
      <c r="L52" s="282">
        <f>ROUND((B52/(CE76+CF76)*L76),0)</f>
        <v>0</v>
      </c>
      <c r="M52" s="282">
        <f>ROUND((B52/(CE76+CF76)*M76),0)</f>
        <v>0</v>
      </c>
      <c r="N52" s="282">
        <f>ROUND((B52/(CE76+CF76)*N76),0)</f>
        <v>0</v>
      </c>
      <c r="O52" s="282">
        <f>ROUND((B52/(CE76+CF76)*O76),0)</f>
        <v>0</v>
      </c>
      <c r="P52" s="282">
        <f>ROUND((B52/(CE76+CF76)*P76),0)</f>
        <v>105196</v>
      </c>
      <c r="Q52" s="282">
        <f>ROUND((B52/(CE76+CF76)*Q76),0)</f>
        <v>0</v>
      </c>
      <c r="R52" s="282">
        <f>ROUND((B52/(CE76+CF76)*R76),0)</f>
        <v>0</v>
      </c>
      <c r="S52" s="282">
        <f>ROUND((B52/(CE76+CF76)*S76),0)</f>
        <v>0</v>
      </c>
      <c r="T52" s="282">
        <f>ROUND((B52/(CE76+CF76)*T76),0)</f>
        <v>8547</v>
      </c>
      <c r="U52" s="282">
        <f>ROUND((B52/(CE76+CF76)*U76),0)</f>
        <v>14263</v>
      </c>
      <c r="V52" s="282">
        <f>ROUND((B52/(CE76+CF76)*V76),0)</f>
        <v>0</v>
      </c>
      <c r="W52" s="282">
        <f>ROUND((B52/(CE76+CF76)*W76),0)</f>
        <v>0</v>
      </c>
      <c r="X52" s="282">
        <f>ROUND((B52/(CE76+CF76)*X76),0)</f>
        <v>0</v>
      </c>
      <c r="Y52" s="282">
        <f>ROUND((B52/(CE76+CF76)*Y76),0)</f>
        <v>43247</v>
      </c>
      <c r="Z52" s="282">
        <f>ROUND((B52/(CE76+CF76)*Z76),0)</f>
        <v>0</v>
      </c>
      <c r="AA52" s="282">
        <f>ROUND((B52/(CE76+CF76)*AA76),0)</f>
        <v>0</v>
      </c>
      <c r="AB52" s="282">
        <f>ROUND((B52/(CE76+CF76)*AB76),0)</f>
        <v>12681</v>
      </c>
      <c r="AC52" s="282">
        <f>ROUND((B52/(CE76+CF76)*AC76),0)</f>
        <v>0</v>
      </c>
      <c r="AD52" s="282">
        <f>ROUND((B52/(CE76+CF76)*AD76),0)</f>
        <v>0</v>
      </c>
      <c r="AE52" s="282">
        <f>ROUND((B52/(CE76+CF76)*AE76),0)</f>
        <v>0</v>
      </c>
      <c r="AF52" s="282">
        <f>ROUND((B52/(CE76+CF76)*AF76),0)</f>
        <v>0</v>
      </c>
      <c r="AG52" s="282">
        <f>ROUND((B52/(CE76+CF76)*AG76),0)</f>
        <v>103614</v>
      </c>
      <c r="AH52" s="282">
        <f>ROUND((B52/(CE76+CF76)*AH76),0)</f>
        <v>0</v>
      </c>
      <c r="AI52" s="282">
        <f>ROUND((B52/(CE76+CF76)*AI76),0)</f>
        <v>0</v>
      </c>
      <c r="AJ52" s="282">
        <f>ROUND((B52/(CE76+CF76)*AJ76),0)</f>
        <v>101802</v>
      </c>
      <c r="AK52" s="282">
        <f>ROUND((B52/(CE76+CF76)*AK76),0)</f>
        <v>0</v>
      </c>
      <c r="AL52" s="282">
        <f>ROUND((B52/(CE76+CF76)*AL76),0)</f>
        <v>0</v>
      </c>
      <c r="AM52" s="282">
        <f>ROUND((B52/(CE76+CF76)*AM76),0)</f>
        <v>0</v>
      </c>
      <c r="AN52" s="282">
        <f>ROUND((B52/(CE76+CF76)*AN76),0)</f>
        <v>0</v>
      </c>
      <c r="AO52" s="282">
        <f>ROUND((B52/(CE76+CF76)*AO76),0)</f>
        <v>0</v>
      </c>
      <c r="AP52" s="282">
        <f>ROUND((B52/(CE76+CF76)*AP76),0)</f>
        <v>0</v>
      </c>
      <c r="AQ52" s="282">
        <f>ROUND((B52/(CE76+CF76)*AQ76),0)</f>
        <v>0</v>
      </c>
      <c r="AR52" s="282">
        <f>ROUND((B52/(CE76+CF76)*AR76),0)</f>
        <v>0</v>
      </c>
      <c r="AS52" s="282">
        <f>ROUND((B52/(CE76+CF76)*AS76),0)</f>
        <v>0</v>
      </c>
      <c r="AT52" s="282">
        <f>ROUND((B52/(CE76+CF76)*AT76),0)</f>
        <v>0</v>
      </c>
      <c r="AU52" s="282">
        <f>ROUND((B52/(CE76+CF76)*AU76),0)</f>
        <v>0</v>
      </c>
      <c r="AV52" s="282">
        <f>ROUND((B52/(CE76+CF76)*AV76),0)</f>
        <v>0</v>
      </c>
      <c r="AW52" s="282">
        <f>ROUND((B52/(CE76+CF76)*AW76),0)</f>
        <v>0</v>
      </c>
      <c r="AX52" s="282">
        <f>ROUND((B52/(CE76+CF76)*AX76),0)</f>
        <v>0</v>
      </c>
      <c r="AY52" s="282">
        <f>ROUND((B52/(CE76+CF76)*AY76),0)</f>
        <v>0</v>
      </c>
      <c r="AZ52" s="282">
        <f>ROUND((B52/(CE76+CF76)*AZ76),0)</f>
        <v>0</v>
      </c>
      <c r="BA52" s="282">
        <f>ROUND((B52/(CE76+CF76)*BA76),0)</f>
        <v>0</v>
      </c>
      <c r="BB52" s="282">
        <f>ROUND((B52/(CE76+CF76)*BB76),0)</f>
        <v>0</v>
      </c>
      <c r="BC52" s="282">
        <f>ROUND((B52/(CE76+CF76)*BC76),0)</f>
        <v>0</v>
      </c>
      <c r="BD52" s="282">
        <f>ROUND((B52/(CE76+CF76)*BD76),0)</f>
        <v>0</v>
      </c>
      <c r="BE52" s="282">
        <f>ROUND((B52/(CE76+CF76)*BE76),0)</f>
        <v>49957</v>
      </c>
      <c r="BF52" s="282">
        <f>ROUND((B52/(CE76+CF76)*BF76),0)</f>
        <v>8726</v>
      </c>
      <c r="BG52" s="282">
        <f>ROUND((B52/(CE76+CF76)*BG76),0)</f>
        <v>0</v>
      </c>
      <c r="BH52" s="282">
        <f>ROUND((B52/(CE76+CF76)*BH76),0)</f>
        <v>0</v>
      </c>
      <c r="BI52" s="282">
        <f>ROUND((B52/(CE76+CF76)*BI76),0)</f>
        <v>0</v>
      </c>
      <c r="BJ52" s="282">
        <f>ROUND((B52/(CE76+CF76)*BJ76),0)</f>
        <v>0</v>
      </c>
      <c r="BK52" s="282">
        <f>ROUND((B52/(CE76+CF76)*BK76),0)</f>
        <v>0</v>
      </c>
      <c r="BL52" s="282">
        <f>ROUND((B52/(CE76+CF76)*BL76),0)</f>
        <v>0</v>
      </c>
      <c r="BM52" s="282">
        <f>ROUND((B52/(CE76+CF76)*BM76),0)</f>
        <v>0</v>
      </c>
      <c r="BN52" s="282">
        <f>ROUND((B52/(CE76+CF76)*BN76),0)</f>
        <v>232385</v>
      </c>
      <c r="BO52" s="282">
        <f>ROUND((B52/(CE76+CF76)*BO76),0)</f>
        <v>0</v>
      </c>
      <c r="BP52" s="282">
        <f>ROUND((B52/(CE76+CF76)*BP76),0)</f>
        <v>0</v>
      </c>
      <c r="BQ52" s="282">
        <f>ROUND((B52/(CE76+CF76)*BQ76),0)</f>
        <v>0</v>
      </c>
      <c r="BR52" s="282">
        <f>ROUND((B52/(CE76+CF76)*BR76),0)</f>
        <v>0</v>
      </c>
      <c r="BS52" s="282">
        <f>ROUND((B52/(CE76+CF76)*BS76),0)</f>
        <v>0</v>
      </c>
      <c r="BT52" s="282">
        <f>ROUND((B52/(CE76+CF76)*BT76),0)</f>
        <v>0</v>
      </c>
      <c r="BU52" s="282">
        <f>ROUND((B52/(CE76+CF76)*BU76),0)</f>
        <v>0</v>
      </c>
      <c r="BV52" s="282">
        <f>ROUND((B52/(CE76+CF76)*BV76),0)</f>
        <v>0</v>
      </c>
      <c r="BW52" s="282">
        <f>ROUND((B52/(CE76+CF76)*BW76),0)</f>
        <v>0</v>
      </c>
      <c r="BX52" s="282">
        <f>ROUND((B52/(CE76+CF76)*BX76),0)</f>
        <v>0</v>
      </c>
      <c r="BY52" s="282">
        <f>ROUND((B52/(CE76+CF76)*BY76),0)</f>
        <v>0</v>
      </c>
      <c r="BZ52" s="282">
        <f>ROUND((B52/(CE76+CF76)*BZ76),0)</f>
        <v>0</v>
      </c>
      <c r="CA52" s="282">
        <f>ROUND((B52/(CE76+CF76)*CA76),0)</f>
        <v>0</v>
      </c>
      <c r="CB52" s="282">
        <f>ROUND((B52/(CE76+CF76)*CB76),0)</f>
        <v>0</v>
      </c>
      <c r="CC52" s="282">
        <f>ROUND((B52/(CE76+CF76)*CC76),0)</f>
        <v>0</v>
      </c>
      <c r="CD52" s="282"/>
      <c r="CE52" s="282">
        <f>SUM(C52:CD52)</f>
        <v>807888</v>
      </c>
      <c r="CF52" s="2"/>
    </row>
    <row r="53" spans="1:84" ht="12.65" customHeight="1">
      <c r="A53" s="282" t="s">
        <v>206</v>
      </c>
      <c r="B53" s="282">
        <f>B51+B52</f>
        <v>1770144.8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"/>
    </row>
    <row r="54" spans="1:84" ht="15.75" customHeight="1">
      <c r="A54" s="282"/>
      <c r="B54" s="282"/>
      <c r="C54" s="290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"/>
    </row>
    <row r="55" spans="1:84" ht="12.65" customHeight="1">
      <c r="A55" s="288" t="s">
        <v>209</v>
      </c>
      <c r="B55" s="282"/>
      <c r="C55" s="283" t="s">
        <v>10</v>
      </c>
      <c r="D55" s="284" t="s">
        <v>11</v>
      </c>
      <c r="E55" s="284" t="s">
        <v>12</v>
      </c>
      <c r="F55" s="284" t="s">
        <v>13</v>
      </c>
      <c r="G55" s="284" t="s">
        <v>14</v>
      </c>
      <c r="H55" s="284" t="s">
        <v>15</v>
      </c>
      <c r="I55" s="284" t="s">
        <v>16</v>
      </c>
      <c r="J55" s="284" t="s">
        <v>17</v>
      </c>
      <c r="K55" s="284" t="s">
        <v>18</v>
      </c>
      <c r="L55" s="284" t="s">
        <v>19</v>
      </c>
      <c r="M55" s="284" t="s">
        <v>20</v>
      </c>
      <c r="N55" s="284" t="s">
        <v>21</v>
      </c>
      <c r="O55" s="284" t="s">
        <v>22</v>
      </c>
      <c r="P55" s="284" t="s">
        <v>23</v>
      </c>
      <c r="Q55" s="284" t="s">
        <v>24</v>
      </c>
      <c r="R55" s="284" t="s">
        <v>25</v>
      </c>
      <c r="S55" s="284" t="s">
        <v>26</v>
      </c>
      <c r="T55" s="291" t="s">
        <v>27</v>
      </c>
      <c r="U55" s="284" t="s">
        <v>28</v>
      </c>
      <c r="V55" s="284" t="s">
        <v>29</v>
      </c>
      <c r="W55" s="284" t="s">
        <v>30</v>
      </c>
      <c r="X55" s="284" t="s">
        <v>31</v>
      </c>
      <c r="Y55" s="284" t="s">
        <v>32</v>
      </c>
      <c r="Z55" s="284" t="s">
        <v>33</v>
      </c>
      <c r="AA55" s="284" t="s">
        <v>34</v>
      </c>
      <c r="AB55" s="284" t="s">
        <v>35</v>
      </c>
      <c r="AC55" s="284" t="s">
        <v>36</v>
      </c>
      <c r="AD55" s="284" t="s">
        <v>37</v>
      </c>
      <c r="AE55" s="284" t="s">
        <v>38</v>
      </c>
      <c r="AF55" s="284" t="s">
        <v>39</v>
      </c>
      <c r="AG55" s="284" t="s">
        <v>40</v>
      </c>
      <c r="AH55" s="284" t="s">
        <v>41</v>
      </c>
      <c r="AI55" s="284" t="s">
        <v>42</v>
      </c>
      <c r="AJ55" s="284" t="s">
        <v>43</v>
      </c>
      <c r="AK55" s="284" t="s">
        <v>44</v>
      </c>
      <c r="AL55" s="284" t="s">
        <v>45</v>
      </c>
      <c r="AM55" s="284" t="s">
        <v>46</v>
      </c>
      <c r="AN55" s="284" t="s">
        <v>47</v>
      </c>
      <c r="AO55" s="284" t="s">
        <v>48</v>
      </c>
      <c r="AP55" s="284" t="s">
        <v>49</v>
      </c>
      <c r="AQ55" s="284" t="s">
        <v>50</v>
      </c>
      <c r="AR55" s="284" t="s">
        <v>51</v>
      </c>
      <c r="AS55" s="284" t="s">
        <v>52</v>
      </c>
      <c r="AT55" s="284" t="s">
        <v>53</v>
      </c>
      <c r="AU55" s="284" t="s">
        <v>54</v>
      </c>
      <c r="AV55" s="284" t="s">
        <v>55</v>
      </c>
      <c r="AW55" s="284" t="s">
        <v>56</v>
      </c>
      <c r="AX55" s="284" t="s">
        <v>57</v>
      </c>
      <c r="AY55" s="284" t="s">
        <v>58</v>
      </c>
      <c r="AZ55" s="284" t="s">
        <v>59</v>
      </c>
      <c r="BA55" s="284" t="s">
        <v>60</v>
      </c>
      <c r="BB55" s="284" t="s">
        <v>61</v>
      </c>
      <c r="BC55" s="284" t="s">
        <v>62</v>
      </c>
      <c r="BD55" s="284" t="s">
        <v>63</v>
      </c>
      <c r="BE55" s="284" t="s">
        <v>64</v>
      </c>
      <c r="BF55" s="284" t="s">
        <v>65</v>
      </c>
      <c r="BG55" s="284" t="s">
        <v>66</v>
      </c>
      <c r="BH55" s="284" t="s">
        <v>67</v>
      </c>
      <c r="BI55" s="284" t="s">
        <v>68</v>
      </c>
      <c r="BJ55" s="284" t="s">
        <v>69</v>
      </c>
      <c r="BK55" s="284" t="s">
        <v>70</v>
      </c>
      <c r="BL55" s="284" t="s">
        <v>71</v>
      </c>
      <c r="BM55" s="284" t="s">
        <v>72</v>
      </c>
      <c r="BN55" s="284" t="s">
        <v>73</v>
      </c>
      <c r="BO55" s="284" t="s">
        <v>74</v>
      </c>
      <c r="BP55" s="284" t="s">
        <v>75</v>
      </c>
      <c r="BQ55" s="284" t="s">
        <v>76</v>
      </c>
      <c r="BR55" s="284" t="s">
        <v>77</v>
      </c>
      <c r="BS55" s="284" t="s">
        <v>78</v>
      </c>
      <c r="BT55" s="284" t="s">
        <v>79</v>
      </c>
      <c r="BU55" s="284" t="s">
        <v>80</v>
      </c>
      <c r="BV55" s="284" t="s">
        <v>81</v>
      </c>
      <c r="BW55" s="284" t="s">
        <v>82</v>
      </c>
      <c r="BX55" s="284" t="s">
        <v>83</v>
      </c>
      <c r="BY55" s="284" t="s">
        <v>84</v>
      </c>
      <c r="BZ55" s="284" t="s">
        <v>85</v>
      </c>
      <c r="CA55" s="284" t="s">
        <v>86</v>
      </c>
      <c r="CB55" s="284" t="s">
        <v>87</v>
      </c>
      <c r="CC55" s="284" t="s">
        <v>88</v>
      </c>
      <c r="CD55" s="284" t="s">
        <v>89</v>
      </c>
      <c r="CE55" s="284" t="s">
        <v>90</v>
      </c>
      <c r="CF55" s="2"/>
    </row>
    <row r="56" spans="1:84" ht="12.65" customHeight="1">
      <c r="A56" s="288" t="s">
        <v>210</v>
      </c>
      <c r="B56" s="282"/>
      <c r="C56" s="283" t="s">
        <v>92</v>
      </c>
      <c r="D56" s="284" t="s">
        <v>93</v>
      </c>
      <c r="E56" s="284" t="s">
        <v>94</v>
      </c>
      <c r="F56" s="284" t="s">
        <v>95</v>
      </c>
      <c r="G56" s="284" t="s">
        <v>96</v>
      </c>
      <c r="H56" s="284" t="s">
        <v>97</v>
      </c>
      <c r="I56" s="284" t="s">
        <v>98</v>
      </c>
      <c r="J56" s="284" t="s">
        <v>99</v>
      </c>
      <c r="K56" s="284" t="s">
        <v>100</v>
      </c>
      <c r="L56" s="284" t="s">
        <v>101</v>
      </c>
      <c r="M56" s="284" t="s">
        <v>102</v>
      </c>
      <c r="N56" s="284" t="s">
        <v>103</v>
      </c>
      <c r="O56" s="284" t="s">
        <v>104</v>
      </c>
      <c r="P56" s="284" t="s">
        <v>105</v>
      </c>
      <c r="Q56" s="284" t="s">
        <v>106</v>
      </c>
      <c r="R56" s="284" t="s">
        <v>107</v>
      </c>
      <c r="S56" s="284" t="s">
        <v>108</v>
      </c>
      <c r="T56" s="284" t="s">
        <v>1193</v>
      </c>
      <c r="U56" s="284" t="s">
        <v>109</v>
      </c>
      <c r="V56" s="284" t="s">
        <v>110</v>
      </c>
      <c r="W56" s="284" t="s">
        <v>111</v>
      </c>
      <c r="X56" s="284" t="s">
        <v>112</v>
      </c>
      <c r="Y56" s="284" t="s">
        <v>113</v>
      </c>
      <c r="Z56" s="284" t="s">
        <v>113</v>
      </c>
      <c r="AA56" s="284" t="s">
        <v>114</v>
      </c>
      <c r="AB56" s="284" t="s">
        <v>115</v>
      </c>
      <c r="AC56" s="284" t="s">
        <v>116</v>
      </c>
      <c r="AD56" s="284" t="s">
        <v>117</v>
      </c>
      <c r="AE56" s="284" t="s">
        <v>96</v>
      </c>
      <c r="AF56" s="284" t="s">
        <v>97</v>
      </c>
      <c r="AG56" s="284" t="s">
        <v>118</v>
      </c>
      <c r="AH56" s="284" t="s">
        <v>119</v>
      </c>
      <c r="AI56" s="284" t="s">
        <v>120</v>
      </c>
      <c r="AJ56" s="284" t="s">
        <v>121</v>
      </c>
      <c r="AK56" s="284" t="s">
        <v>122</v>
      </c>
      <c r="AL56" s="284" t="s">
        <v>123</v>
      </c>
      <c r="AM56" s="284" t="s">
        <v>124</v>
      </c>
      <c r="AN56" s="284" t="s">
        <v>110</v>
      </c>
      <c r="AO56" s="284" t="s">
        <v>125</v>
      </c>
      <c r="AP56" s="284" t="s">
        <v>126</v>
      </c>
      <c r="AQ56" s="284" t="s">
        <v>127</v>
      </c>
      <c r="AR56" s="284" t="s">
        <v>128</v>
      </c>
      <c r="AS56" s="284" t="s">
        <v>129</v>
      </c>
      <c r="AT56" s="284" t="s">
        <v>130</v>
      </c>
      <c r="AU56" s="284" t="s">
        <v>131</v>
      </c>
      <c r="AV56" s="284" t="s">
        <v>132</v>
      </c>
      <c r="AW56" s="284" t="s">
        <v>133</v>
      </c>
      <c r="AX56" s="284" t="s">
        <v>134</v>
      </c>
      <c r="AY56" s="284" t="s">
        <v>135</v>
      </c>
      <c r="AZ56" s="284" t="s">
        <v>136</v>
      </c>
      <c r="BA56" s="284" t="s">
        <v>137</v>
      </c>
      <c r="BB56" s="284" t="s">
        <v>138</v>
      </c>
      <c r="BC56" s="284" t="s">
        <v>108</v>
      </c>
      <c r="BD56" s="284" t="s">
        <v>139</v>
      </c>
      <c r="BE56" s="284" t="s">
        <v>140</v>
      </c>
      <c r="BF56" s="284" t="s">
        <v>141</v>
      </c>
      <c r="BG56" s="284" t="s">
        <v>142</v>
      </c>
      <c r="BH56" s="284" t="s">
        <v>143</v>
      </c>
      <c r="BI56" s="284" t="s">
        <v>144</v>
      </c>
      <c r="BJ56" s="284" t="s">
        <v>145</v>
      </c>
      <c r="BK56" s="284" t="s">
        <v>146</v>
      </c>
      <c r="BL56" s="284" t="s">
        <v>147</v>
      </c>
      <c r="BM56" s="284" t="s">
        <v>132</v>
      </c>
      <c r="BN56" s="284" t="s">
        <v>148</v>
      </c>
      <c r="BO56" s="284" t="s">
        <v>149</v>
      </c>
      <c r="BP56" s="284" t="s">
        <v>150</v>
      </c>
      <c r="BQ56" s="284" t="s">
        <v>151</v>
      </c>
      <c r="BR56" s="284" t="s">
        <v>152</v>
      </c>
      <c r="BS56" s="284" t="s">
        <v>153</v>
      </c>
      <c r="BT56" s="284" t="s">
        <v>154</v>
      </c>
      <c r="BU56" s="284" t="s">
        <v>155</v>
      </c>
      <c r="BV56" s="284" t="s">
        <v>155</v>
      </c>
      <c r="BW56" s="284" t="s">
        <v>155</v>
      </c>
      <c r="BX56" s="284" t="s">
        <v>156</v>
      </c>
      <c r="BY56" s="284" t="s">
        <v>157</v>
      </c>
      <c r="BZ56" s="284" t="s">
        <v>158</v>
      </c>
      <c r="CA56" s="284" t="s">
        <v>159</v>
      </c>
      <c r="CB56" s="284" t="s">
        <v>160</v>
      </c>
      <c r="CC56" s="284" t="s">
        <v>132</v>
      </c>
      <c r="CD56" s="284" t="s">
        <v>211</v>
      </c>
      <c r="CE56" s="284" t="s">
        <v>161</v>
      </c>
      <c r="CF56" s="2"/>
    </row>
    <row r="57" spans="1:84" ht="12.65" customHeight="1">
      <c r="A57" s="288" t="s">
        <v>212</v>
      </c>
      <c r="B57" s="282"/>
      <c r="C57" s="283" t="s">
        <v>163</v>
      </c>
      <c r="D57" s="284" t="s">
        <v>163</v>
      </c>
      <c r="E57" s="284" t="s">
        <v>163</v>
      </c>
      <c r="F57" s="284" t="s">
        <v>164</v>
      </c>
      <c r="G57" s="284" t="s">
        <v>165</v>
      </c>
      <c r="H57" s="284" t="s">
        <v>163</v>
      </c>
      <c r="I57" s="284" t="s">
        <v>166</v>
      </c>
      <c r="J57" s="284"/>
      <c r="K57" s="284" t="s">
        <v>157</v>
      </c>
      <c r="L57" s="284" t="s">
        <v>167</v>
      </c>
      <c r="M57" s="284" t="s">
        <v>168</v>
      </c>
      <c r="N57" s="284" t="s">
        <v>169</v>
      </c>
      <c r="O57" s="284" t="s">
        <v>170</v>
      </c>
      <c r="P57" s="284" t="s">
        <v>169</v>
      </c>
      <c r="Q57" s="284" t="s">
        <v>171</v>
      </c>
      <c r="R57" s="284"/>
      <c r="S57" s="284" t="s">
        <v>169</v>
      </c>
      <c r="T57" s="284" t="s">
        <v>172</v>
      </c>
      <c r="U57" s="284"/>
      <c r="V57" s="284" t="s">
        <v>173</v>
      </c>
      <c r="W57" s="284" t="s">
        <v>174</v>
      </c>
      <c r="X57" s="284" t="s">
        <v>175</v>
      </c>
      <c r="Y57" s="284" t="s">
        <v>176</v>
      </c>
      <c r="Z57" s="284" t="s">
        <v>177</v>
      </c>
      <c r="AA57" s="284" t="s">
        <v>178</v>
      </c>
      <c r="AB57" s="284"/>
      <c r="AC57" s="284" t="s">
        <v>172</v>
      </c>
      <c r="AD57" s="284"/>
      <c r="AE57" s="284" t="s">
        <v>172</v>
      </c>
      <c r="AF57" s="284" t="s">
        <v>179</v>
      </c>
      <c r="AG57" s="284" t="s">
        <v>171</v>
      </c>
      <c r="AH57" s="284"/>
      <c r="AI57" s="284" t="s">
        <v>180</v>
      </c>
      <c r="AJ57" s="284"/>
      <c r="AK57" s="284" t="s">
        <v>172</v>
      </c>
      <c r="AL57" s="284" t="s">
        <v>172</v>
      </c>
      <c r="AM57" s="284" t="s">
        <v>172</v>
      </c>
      <c r="AN57" s="284" t="s">
        <v>181</v>
      </c>
      <c r="AO57" s="284" t="s">
        <v>182</v>
      </c>
      <c r="AP57" s="284" t="s">
        <v>121</v>
      </c>
      <c r="AQ57" s="284" t="s">
        <v>183</v>
      </c>
      <c r="AR57" s="284" t="s">
        <v>169</v>
      </c>
      <c r="AS57" s="284"/>
      <c r="AT57" s="284" t="s">
        <v>184</v>
      </c>
      <c r="AU57" s="284" t="s">
        <v>185</v>
      </c>
      <c r="AV57" s="284" t="s">
        <v>186</v>
      </c>
      <c r="AW57" s="284" t="s">
        <v>187</v>
      </c>
      <c r="AX57" s="284" t="s">
        <v>188</v>
      </c>
      <c r="AY57" s="284"/>
      <c r="AZ57" s="284"/>
      <c r="BA57" s="284" t="s">
        <v>189</v>
      </c>
      <c r="BB57" s="284" t="s">
        <v>169</v>
      </c>
      <c r="BC57" s="284" t="s">
        <v>183</v>
      </c>
      <c r="BD57" s="284"/>
      <c r="BE57" s="284"/>
      <c r="BF57" s="284"/>
      <c r="BG57" s="284"/>
      <c r="BH57" s="284" t="s">
        <v>190</v>
      </c>
      <c r="BI57" s="284" t="s">
        <v>169</v>
      </c>
      <c r="BJ57" s="284"/>
      <c r="BK57" s="284" t="s">
        <v>191</v>
      </c>
      <c r="BL57" s="284"/>
      <c r="BM57" s="284" t="s">
        <v>192</v>
      </c>
      <c r="BN57" s="284" t="s">
        <v>193</v>
      </c>
      <c r="BO57" s="284" t="s">
        <v>194</v>
      </c>
      <c r="BP57" s="284" t="s">
        <v>195</v>
      </c>
      <c r="BQ57" s="284" t="s">
        <v>196</v>
      </c>
      <c r="BR57" s="284"/>
      <c r="BS57" s="284" t="s">
        <v>197</v>
      </c>
      <c r="BT57" s="284" t="s">
        <v>169</v>
      </c>
      <c r="BU57" s="284" t="s">
        <v>198</v>
      </c>
      <c r="BV57" s="284" t="s">
        <v>199</v>
      </c>
      <c r="BW57" s="284" t="s">
        <v>200</v>
      </c>
      <c r="BX57" s="284" t="s">
        <v>151</v>
      </c>
      <c r="BY57" s="284" t="s">
        <v>193</v>
      </c>
      <c r="BZ57" s="284" t="s">
        <v>152</v>
      </c>
      <c r="CA57" s="284" t="s">
        <v>201</v>
      </c>
      <c r="CB57" s="284" t="s">
        <v>201</v>
      </c>
      <c r="CC57" s="284" t="s">
        <v>202</v>
      </c>
      <c r="CD57" s="284" t="s">
        <v>213</v>
      </c>
      <c r="CE57" s="284" t="s">
        <v>203</v>
      </c>
      <c r="CF57" s="2"/>
    </row>
    <row r="58" spans="1:84" ht="12.65" customHeight="1">
      <c r="A58" s="288" t="s">
        <v>214</v>
      </c>
      <c r="B58" s="282"/>
      <c r="C58" s="283" t="s">
        <v>215</v>
      </c>
      <c r="D58" s="284" t="s">
        <v>215</v>
      </c>
      <c r="E58" s="284" t="s">
        <v>215</v>
      </c>
      <c r="F58" s="284" t="s">
        <v>215</v>
      </c>
      <c r="G58" s="284" t="s">
        <v>215</v>
      </c>
      <c r="H58" s="284" t="s">
        <v>215</v>
      </c>
      <c r="I58" s="284" t="s">
        <v>215</v>
      </c>
      <c r="J58" s="284" t="s">
        <v>216</v>
      </c>
      <c r="K58" s="284" t="s">
        <v>215</v>
      </c>
      <c r="L58" s="284" t="s">
        <v>215</v>
      </c>
      <c r="M58" s="284" t="s">
        <v>215</v>
      </c>
      <c r="N58" s="284" t="s">
        <v>215</v>
      </c>
      <c r="O58" s="284" t="s">
        <v>217</v>
      </c>
      <c r="P58" s="284" t="s">
        <v>218</v>
      </c>
      <c r="Q58" s="284" t="s">
        <v>219</v>
      </c>
      <c r="R58" s="285" t="s">
        <v>220</v>
      </c>
      <c r="S58" s="292" t="s">
        <v>221</v>
      </c>
      <c r="T58" s="292" t="s">
        <v>221</v>
      </c>
      <c r="U58" s="284" t="s">
        <v>222</v>
      </c>
      <c r="V58" s="284" t="s">
        <v>222</v>
      </c>
      <c r="W58" s="284" t="s">
        <v>223</v>
      </c>
      <c r="X58" s="284" t="s">
        <v>224</v>
      </c>
      <c r="Y58" s="284" t="s">
        <v>225</v>
      </c>
      <c r="Z58" s="284" t="s">
        <v>225</v>
      </c>
      <c r="AA58" s="284" t="s">
        <v>225</v>
      </c>
      <c r="AB58" s="292" t="s">
        <v>221</v>
      </c>
      <c r="AC58" s="284" t="s">
        <v>226</v>
      </c>
      <c r="AD58" s="284" t="s">
        <v>227</v>
      </c>
      <c r="AE58" s="284" t="s">
        <v>226</v>
      </c>
      <c r="AF58" s="284" t="s">
        <v>228</v>
      </c>
      <c r="AG58" s="284" t="s">
        <v>228</v>
      </c>
      <c r="AH58" s="284" t="s">
        <v>229</v>
      </c>
      <c r="AI58" s="284" t="s">
        <v>230</v>
      </c>
      <c r="AJ58" s="284" t="s">
        <v>228</v>
      </c>
      <c r="AK58" s="284" t="s">
        <v>226</v>
      </c>
      <c r="AL58" s="284" t="s">
        <v>226</v>
      </c>
      <c r="AM58" s="284" t="s">
        <v>226</v>
      </c>
      <c r="AN58" s="284" t="s">
        <v>217</v>
      </c>
      <c r="AO58" s="284" t="s">
        <v>227</v>
      </c>
      <c r="AP58" s="284" t="s">
        <v>228</v>
      </c>
      <c r="AQ58" s="284" t="s">
        <v>229</v>
      </c>
      <c r="AR58" s="284" t="s">
        <v>228</v>
      </c>
      <c r="AS58" s="284" t="s">
        <v>226</v>
      </c>
      <c r="AT58" s="284" t="s">
        <v>1211</v>
      </c>
      <c r="AU58" s="284" t="s">
        <v>228</v>
      </c>
      <c r="AV58" s="292" t="s">
        <v>221</v>
      </c>
      <c r="AW58" s="292" t="s">
        <v>221</v>
      </c>
      <c r="AX58" s="292" t="s">
        <v>221</v>
      </c>
      <c r="AY58" s="284" t="s">
        <v>231</v>
      </c>
      <c r="AZ58" s="284" t="s">
        <v>231</v>
      </c>
      <c r="BA58" s="292" t="s">
        <v>221</v>
      </c>
      <c r="BB58" s="292" t="s">
        <v>221</v>
      </c>
      <c r="BC58" s="292" t="s">
        <v>221</v>
      </c>
      <c r="BD58" s="292" t="s">
        <v>221</v>
      </c>
      <c r="BE58" s="284" t="s">
        <v>232</v>
      </c>
      <c r="BF58" s="292" t="s">
        <v>221</v>
      </c>
      <c r="BG58" s="292" t="s">
        <v>221</v>
      </c>
      <c r="BH58" s="292" t="s">
        <v>221</v>
      </c>
      <c r="BI58" s="292" t="s">
        <v>221</v>
      </c>
      <c r="BJ58" s="292" t="s">
        <v>221</v>
      </c>
      <c r="BK58" s="292" t="s">
        <v>221</v>
      </c>
      <c r="BL58" s="292" t="s">
        <v>221</v>
      </c>
      <c r="BM58" s="292" t="s">
        <v>221</v>
      </c>
      <c r="BN58" s="292" t="s">
        <v>221</v>
      </c>
      <c r="BO58" s="292" t="s">
        <v>221</v>
      </c>
      <c r="BP58" s="292" t="s">
        <v>221</v>
      </c>
      <c r="BQ58" s="292" t="s">
        <v>221</v>
      </c>
      <c r="BR58" s="292" t="s">
        <v>221</v>
      </c>
      <c r="BS58" s="292" t="s">
        <v>221</v>
      </c>
      <c r="BT58" s="292" t="s">
        <v>221</v>
      </c>
      <c r="BU58" s="292" t="s">
        <v>221</v>
      </c>
      <c r="BV58" s="292" t="s">
        <v>221</v>
      </c>
      <c r="BW58" s="292" t="s">
        <v>221</v>
      </c>
      <c r="BX58" s="292" t="s">
        <v>221</v>
      </c>
      <c r="BY58" s="292" t="s">
        <v>221</v>
      </c>
      <c r="BZ58" s="292" t="s">
        <v>221</v>
      </c>
      <c r="CA58" s="292" t="s">
        <v>221</v>
      </c>
      <c r="CB58" s="292" t="s">
        <v>221</v>
      </c>
      <c r="CC58" s="292" t="s">
        <v>221</v>
      </c>
      <c r="CD58" s="292" t="s">
        <v>221</v>
      </c>
      <c r="CE58" s="292" t="s">
        <v>221</v>
      </c>
      <c r="CF58" s="2"/>
    </row>
    <row r="59" spans="1:84" ht="12.65" customHeight="1">
      <c r="A59" s="288" t="s">
        <v>233</v>
      </c>
      <c r="B59" s="282"/>
      <c r="C59" s="289">
        <v>0</v>
      </c>
      <c r="D59" s="289">
        <v>0</v>
      </c>
      <c r="E59" s="289">
        <v>218</v>
      </c>
      <c r="F59" s="289">
        <v>0</v>
      </c>
      <c r="G59" s="289">
        <v>0</v>
      </c>
      <c r="H59" s="289">
        <v>0</v>
      </c>
      <c r="I59" s="289">
        <v>0</v>
      </c>
      <c r="J59" s="289">
        <v>0</v>
      </c>
      <c r="K59" s="289">
        <v>0</v>
      </c>
      <c r="L59" s="289">
        <v>0</v>
      </c>
      <c r="M59" s="289">
        <v>0</v>
      </c>
      <c r="N59" s="289">
        <v>0</v>
      </c>
      <c r="O59" s="289">
        <v>0</v>
      </c>
      <c r="P59" s="289">
        <v>12013</v>
      </c>
      <c r="Q59" s="289">
        <v>0</v>
      </c>
      <c r="R59" s="289">
        <v>0</v>
      </c>
      <c r="S59" s="237"/>
      <c r="T59" s="237"/>
      <c r="U59" s="289">
        <v>41006</v>
      </c>
      <c r="V59" s="289">
        <v>0</v>
      </c>
      <c r="W59" s="289">
        <v>191</v>
      </c>
      <c r="X59" s="289">
        <v>0</v>
      </c>
      <c r="Y59" s="289">
        <v>9231</v>
      </c>
      <c r="Z59" s="289">
        <v>0</v>
      </c>
      <c r="AA59" s="289">
        <v>0</v>
      </c>
      <c r="AB59" s="237"/>
      <c r="AC59" s="289">
        <v>0</v>
      </c>
      <c r="AD59" s="289">
        <v>0</v>
      </c>
      <c r="AE59" s="289">
        <v>942</v>
      </c>
      <c r="AF59" s="289">
        <v>0</v>
      </c>
      <c r="AG59" s="289">
        <v>3541</v>
      </c>
      <c r="AH59" s="289">
        <v>0</v>
      </c>
      <c r="AI59" s="289">
        <v>0</v>
      </c>
      <c r="AJ59" s="289">
        <v>15668</v>
      </c>
      <c r="AK59" s="289">
        <v>0</v>
      </c>
      <c r="AL59" s="289">
        <v>0</v>
      </c>
      <c r="AM59" s="289">
        <v>0</v>
      </c>
      <c r="AN59" s="289">
        <v>0</v>
      </c>
      <c r="AO59" s="289">
        <v>0</v>
      </c>
      <c r="AP59" s="289">
        <v>0</v>
      </c>
      <c r="AQ59" s="289">
        <v>0</v>
      </c>
      <c r="AR59" s="289">
        <v>0</v>
      </c>
      <c r="AS59" s="289">
        <v>0</v>
      </c>
      <c r="AT59" s="289">
        <v>0</v>
      </c>
      <c r="AU59" s="289">
        <v>0</v>
      </c>
      <c r="AV59" s="237"/>
      <c r="AW59" s="237"/>
      <c r="AX59" s="237"/>
      <c r="AY59" s="289">
        <v>0</v>
      </c>
      <c r="AZ59" s="289">
        <v>0</v>
      </c>
      <c r="BA59" s="237"/>
      <c r="BB59" s="237"/>
      <c r="BC59" s="237"/>
      <c r="BD59" s="237"/>
      <c r="BE59" s="289">
        <v>31664</v>
      </c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92"/>
      <c r="CE59" s="282"/>
      <c r="CF59" s="2"/>
    </row>
    <row r="60" spans="1:84" ht="12.65" customHeight="1">
      <c r="A60" s="293" t="s">
        <v>234</v>
      </c>
      <c r="B60" s="282"/>
      <c r="C60" s="289">
        <v>0</v>
      </c>
      <c r="D60" s="289">
        <v>0</v>
      </c>
      <c r="E60" s="289">
        <v>0.20899724965659328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289">
        <v>0</v>
      </c>
      <c r="M60" s="289">
        <v>0</v>
      </c>
      <c r="N60" s="289">
        <v>0</v>
      </c>
      <c r="O60" s="289">
        <v>0</v>
      </c>
      <c r="P60" s="289">
        <v>2.5609100293612617</v>
      </c>
      <c r="Q60" s="289">
        <v>0</v>
      </c>
      <c r="R60" s="289">
        <v>0</v>
      </c>
      <c r="S60" s="289">
        <v>0</v>
      </c>
      <c r="T60" s="289">
        <v>1.9171468439237642</v>
      </c>
      <c r="U60" s="289">
        <v>4.7547649052211538</v>
      </c>
      <c r="V60" s="289">
        <v>0</v>
      </c>
      <c r="W60" s="289">
        <v>0</v>
      </c>
      <c r="X60" s="289">
        <v>0</v>
      </c>
      <c r="Y60" s="289">
        <v>5.1371454114009598</v>
      </c>
      <c r="Z60" s="289">
        <v>0</v>
      </c>
      <c r="AA60" s="289">
        <v>0</v>
      </c>
      <c r="AB60" s="289">
        <v>2.5532030327960187</v>
      </c>
      <c r="AC60" s="289">
        <v>0</v>
      </c>
      <c r="AD60" s="289">
        <v>0</v>
      </c>
      <c r="AE60" s="289">
        <v>0.37654501030219806</v>
      </c>
      <c r="AF60" s="289">
        <v>0</v>
      </c>
      <c r="AG60" s="289">
        <v>23.551104582720683</v>
      </c>
      <c r="AH60" s="289">
        <v>0</v>
      </c>
      <c r="AI60" s="289">
        <v>0</v>
      </c>
      <c r="AJ60" s="289">
        <v>14.993679027643697</v>
      </c>
      <c r="AK60" s="289">
        <v>0</v>
      </c>
      <c r="AL60" s="289">
        <v>0</v>
      </c>
      <c r="AM60" s="289">
        <v>0</v>
      </c>
      <c r="AN60" s="289">
        <v>0</v>
      </c>
      <c r="AO60" s="289">
        <v>0</v>
      </c>
      <c r="AP60" s="289">
        <v>0.20399866397664856</v>
      </c>
      <c r="AQ60" s="289">
        <v>0</v>
      </c>
      <c r="AR60" s="289">
        <v>0</v>
      </c>
      <c r="AS60" s="289">
        <v>0</v>
      </c>
      <c r="AT60" s="289">
        <v>0</v>
      </c>
      <c r="AU60" s="289">
        <v>0</v>
      </c>
      <c r="AV60" s="289">
        <v>0</v>
      </c>
      <c r="AW60" s="289">
        <v>0</v>
      </c>
      <c r="AX60" s="289">
        <v>0</v>
      </c>
      <c r="AY60" s="289">
        <v>0</v>
      </c>
      <c r="AZ60" s="289">
        <v>0</v>
      </c>
      <c r="BA60" s="289">
        <v>0</v>
      </c>
      <c r="BB60" s="289">
        <v>0</v>
      </c>
      <c r="BC60" s="289">
        <v>0</v>
      </c>
      <c r="BD60" s="289">
        <v>0</v>
      </c>
      <c r="BE60" s="289">
        <v>1.0106267149725283</v>
      </c>
      <c r="BF60" s="289">
        <v>3.8700748856449172</v>
      </c>
      <c r="BG60" s="289">
        <v>0</v>
      </c>
      <c r="BH60" s="289">
        <v>0</v>
      </c>
      <c r="BI60" s="289">
        <v>0</v>
      </c>
      <c r="BJ60" s="289">
        <v>0</v>
      </c>
      <c r="BK60" s="289">
        <v>0</v>
      </c>
      <c r="BL60" s="289">
        <v>0</v>
      </c>
      <c r="BM60" s="289">
        <v>0</v>
      </c>
      <c r="BN60" s="289">
        <v>4.3753226615742449</v>
      </c>
      <c r="BO60" s="289">
        <v>0</v>
      </c>
      <c r="BP60" s="289">
        <v>0</v>
      </c>
      <c r="BQ60" s="289">
        <v>0</v>
      </c>
      <c r="BR60" s="289">
        <v>8.344576493818702E-2</v>
      </c>
      <c r="BS60" s="289">
        <v>0</v>
      </c>
      <c r="BT60" s="289">
        <v>1.4423076923076924E-3</v>
      </c>
      <c r="BU60" s="289">
        <v>0</v>
      </c>
      <c r="BV60" s="289">
        <v>0</v>
      </c>
      <c r="BW60" s="289">
        <v>0.57516978296703369</v>
      </c>
      <c r="BX60" s="289">
        <v>0.32569696480082405</v>
      </c>
      <c r="BY60" s="289">
        <v>0</v>
      </c>
      <c r="BZ60" s="289">
        <v>0</v>
      </c>
      <c r="CA60" s="289">
        <v>0</v>
      </c>
      <c r="CB60" s="289">
        <v>0</v>
      </c>
      <c r="CC60" s="289">
        <v>7.6923076923076927E-3</v>
      </c>
      <c r="CD60" s="292" t="s">
        <v>221</v>
      </c>
      <c r="CE60" s="294">
        <f t="shared" ref="CE60:CE70" si="0">SUM(C60:CD60)</f>
        <v>66.506966147285326</v>
      </c>
      <c r="CF60" s="2"/>
    </row>
    <row r="61" spans="1:84" ht="12.65" customHeight="1">
      <c r="A61" s="288" t="s">
        <v>235</v>
      </c>
      <c r="B61" s="282"/>
      <c r="C61" s="289">
        <v>0</v>
      </c>
      <c r="D61" s="289">
        <v>0</v>
      </c>
      <c r="E61" s="289">
        <v>129142.59</v>
      </c>
      <c r="F61" s="289">
        <v>0</v>
      </c>
      <c r="G61" s="289">
        <v>0</v>
      </c>
      <c r="H61" s="289">
        <v>0</v>
      </c>
      <c r="I61" s="289">
        <v>0</v>
      </c>
      <c r="J61" s="289">
        <v>0</v>
      </c>
      <c r="K61" s="289">
        <v>0</v>
      </c>
      <c r="L61" s="289">
        <v>0</v>
      </c>
      <c r="M61" s="289">
        <v>0</v>
      </c>
      <c r="N61" s="289">
        <v>0</v>
      </c>
      <c r="O61" s="289">
        <v>0</v>
      </c>
      <c r="P61" s="289">
        <v>302792.82</v>
      </c>
      <c r="Q61" s="289">
        <v>0</v>
      </c>
      <c r="R61" s="289">
        <v>0</v>
      </c>
      <c r="S61" s="289">
        <v>0</v>
      </c>
      <c r="T61" s="289">
        <v>233779.95</v>
      </c>
      <c r="U61" s="289">
        <v>352632.99</v>
      </c>
      <c r="V61" s="289">
        <v>0</v>
      </c>
      <c r="W61" s="289">
        <v>0</v>
      </c>
      <c r="X61" s="289">
        <v>0</v>
      </c>
      <c r="Y61" s="289">
        <v>557488.39</v>
      </c>
      <c r="Z61" s="289">
        <v>0</v>
      </c>
      <c r="AA61" s="289">
        <v>0</v>
      </c>
      <c r="AB61" s="289">
        <v>334706.65999999997</v>
      </c>
      <c r="AC61" s="289">
        <v>0</v>
      </c>
      <c r="AD61" s="289">
        <v>0</v>
      </c>
      <c r="AE61" s="289">
        <v>36805.339999999997</v>
      </c>
      <c r="AF61" s="289">
        <v>0</v>
      </c>
      <c r="AG61" s="289">
        <v>3926109.98</v>
      </c>
      <c r="AH61" s="289">
        <v>0</v>
      </c>
      <c r="AI61" s="289">
        <v>0</v>
      </c>
      <c r="AJ61" s="289">
        <v>2359697.96</v>
      </c>
      <c r="AK61" s="289">
        <v>0</v>
      </c>
      <c r="AL61" s="289">
        <v>0</v>
      </c>
      <c r="AM61" s="289">
        <v>0</v>
      </c>
      <c r="AN61" s="289">
        <v>0</v>
      </c>
      <c r="AO61" s="289">
        <v>0</v>
      </c>
      <c r="AP61" s="289">
        <v>30471.63</v>
      </c>
      <c r="AQ61" s="289">
        <v>0</v>
      </c>
      <c r="AR61" s="289">
        <v>0</v>
      </c>
      <c r="AS61" s="289">
        <v>0</v>
      </c>
      <c r="AT61" s="289">
        <v>0</v>
      </c>
      <c r="AU61" s="289">
        <v>0</v>
      </c>
      <c r="AV61" s="289">
        <v>0</v>
      </c>
      <c r="AW61" s="289">
        <v>0</v>
      </c>
      <c r="AX61" s="289">
        <v>0</v>
      </c>
      <c r="AY61" s="289">
        <v>0</v>
      </c>
      <c r="AZ61" s="289">
        <v>0</v>
      </c>
      <c r="BA61" s="289">
        <v>0</v>
      </c>
      <c r="BB61" s="289">
        <v>0</v>
      </c>
      <c r="BC61" s="289">
        <v>0</v>
      </c>
      <c r="BD61" s="289">
        <v>0</v>
      </c>
      <c r="BE61" s="289">
        <v>87907.839999999997</v>
      </c>
      <c r="BF61" s="289">
        <v>169664.33</v>
      </c>
      <c r="BG61" s="289">
        <v>0</v>
      </c>
      <c r="BH61" s="289">
        <v>0</v>
      </c>
      <c r="BI61" s="289">
        <v>0</v>
      </c>
      <c r="BJ61" s="289">
        <v>0</v>
      </c>
      <c r="BK61" s="289">
        <v>0</v>
      </c>
      <c r="BL61" s="289">
        <v>0</v>
      </c>
      <c r="BM61" s="289">
        <v>0</v>
      </c>
      <c r="BN61" s="289">
        <v>705083.5</v>
      </c>
      <c r="BO61" s="289">
        <v>0</v>
      </c>
      <c r="BP61" s="289">
        <v>0</v>
      </c>
      <c r="BQ61" s="289">
        <v>0</v>
      </c>
      <c r="BR61" s="289">
        <v>10932.39</v>
      </c>
      <c r="BS61" s="289">
        <v>0</v>
      </c>
      <c r="BT61" s="289">
        <v>86.94</v>
      </c>
      <c r="BU61" s="289">
        <v>0</v>
      </c>
      <c r="BV61" s="289">
        <v>0</v>
      </c>
      <c r="BW61" s="289">
        <v>65523.73</v>
      </c>
      <c r="BX61" s="289">
        <v>104787.18</v>
      </c>
      <c r="BY61" s="289">
        <v>0</v>
      </c>
      <c r="BZ61" s="289">
        <v>0</v>
      </c>
      <c r="CA61" s="289">
        <v>0</v>
      </c>
      <c r="CB61" s="289">
        <v>0</v>
      </c>
      <c r="CC61" s="289">
        <v>0</v>
      </c>
      <c r="CD61" s="292" t="s">
        <v>221</v>
      </c>
      <c r="CE61" s="282">
        <f t="shared" si="0"/>
        <v>9407614.2200000007</v>
      </c>
      <c r="CF61" s="2"/>
    </row>
    <row r="62" spans="1:84" ht="12.65" customHeight="1">
      <c r="A62" s="288" t="s">
        <v>3</v>
      </c>
      <c r="B62" s="282"/>
      <c r="C62" s="282">
        <f t="shared" ref="C62:BN62" si="1">ROUND(C47+C48,0)</f>
        <v>0</v>
      </c>
      <c r="D62" s="282">
        <f t="shared" si="1"/>
        <v>0</v>
      </c>
      <c r="E62" s="282">
        <f t="shared" si="1"/>
        <v>15946</v>
      </c>
      <c r="F62" s="282">
        <f t="shared" si="1"/>
        <v>0</v>
      </c>
      <c r="G62" s="282">
        <f t="shared" si="1"/>
        <v>0</v>
      </c>
      <c r="H62" s="282">
        <f t="shared" si="1"/>
        <v>0</v>
      </c>
      <c r="I62" s="282">
        <f t="shared" si="1"/>
        <v>0</v>
      </c>
      <c r="J62" s="282">
        <f>ROUND(J47+J48,0)</f>
        <v>0</v>
      </c>
      <c r="K62" s="282">
        <f t="shared" si="1"/>
        <v>0</v>
      </c>
      <c r="L62" s="282">
        <f t="shared" si="1"/>
        <v>0</v>
      </c>
      <c r="M62" s="282">
        <f t="shared" si="1"/>
        <v>0</v>
      </c>
      <c r="N62" s="282">
        <f t="shared" si="1"/>
        <v>0</v>
      </c>
      <c r="O62" s="282">
        <f t="shared" si="1"/>
        <v>0</v>
      </c>
      <c r="P62" s="282">
        <f t="shared" si="1"/>
        <v>64396</v>
      </c>
      <c r="Q62" s="282">
        <f t="shared" si="1"/>
        <v>0</v>
      </c>
      <c r="R62" s="282">
        <f t="shared" si="1"/>
        <v>0</v>
      </c>
      <c r="S62" s="282">
        <f t="shared" si="1"/>
        <v>0</v>
      </c>
      <c r="T62" s="282">
        <f t="shared" si="1"/>
        <v>58848</v>
      </c>
      <c r="U62" s="282">
        <f t="shared" si="1"/>
        <v>107536</v>
      </c>
      <c r="V62" s="282">
        <f t="shared" si="1"/>
        <v>0</v>
      </c>
      <c r="W62" s="282">
        <f t="shared" si="1"/>
        <v>0</v>
      </c>
      <c r="X62" s="282">
        <f t="shared" si="1"/>
        <v>0</v>
      </c>
      <c r="Y62" s="282">
        <f t="shared" si="1"/>
        <v>141849</v>
      </c>
      <c r="Z62" s="282">
        <f t="shared" si="1"/>
        <v>0</v>
      </c>
      <c r="AA62" s="282">
        <f t="shared" si="1"/>
        <v>0</v>
      </c>
      <c r="AB62" s="282">
        <f t="shared" si="1"/>
        <v>63533</v>
      </c>
      <c r="AC62" s="282">
        <f t="shared" si="1"/>
        <v>0</v>
      </c>
      <c r="AD62" s="282">
        <f t="shared" si="1"/>
        <v>0</v>
      </c>
      <c r="AE62" s="282">
        <f t="shared" si="1"/>
        <v>11343</v>
      </c>
      <c r="AF62" s="282">
        <f t="shared" si="1"/>
        <v>0</v>
      </c>
      <c r="AG62" s="282">
        <f t="shared" si="1"/>
        <v>830624</v>
      </c>
      <c r="AH62" s="282">
        <f t="shared" si="1"/>
        <v>0</v>
      </c>
      <c r="AI62" s="282">
        <f t="shared" si="1"/>
        <v>0</v>
      </c>
      <c r="AJ62" s="282">
        <f t="shared" si="1"/>
        <v>472225</v>
      </c>
      <c r="AK62" s="282">
        <f t="shared" si="1"/>
        <v>0</v>
      </c>
      <c r="AL62" s="282">
        <f t="shared" si="1"/>
        <v>0</v>
      </c>
      <c r="AM62" s="282">
        <f t="shared" si="1"/>
        <v>0</v>
      </c>
      <c r="AN62" s="282">
        <f t="shared" si="1"/>
        <v>0</v>
      </c>
      <c r="AO62" s="282">
        <f t="shared" si="1"/>
        <v>0</v>
      </c>
      <c r="AP62" s="282">
        <f t="shared" si="1"/>
        <v>4505</v>
      </c>
      <c r="AQ62" s="282">
        <f t="shared" si="1"/>
        <v>0</v>
      </c>
      <c r="AR62" s="282">
        <f t="shared" si="1"/>
        <v>0</v>
      </c>
      <c r="AS62" s="282">
        <f t="shared" si="1"/>
        <v>0</v>
      </c>
      <c r="AT62" s="282">
        <f t="shared" si="1"/>
        <v>0</v>
      </c>
      <c r="AU62" s="282">
        <f t="shared" si="1"/>
        <v>0</v>
      </c>
      <c r="AV62" s="282">
        <f t="shared" si="1"/>
        <v>0</v>
      </c>
      <c r="AW62" s="282">
        <f t="shared" si="1"/>
        <v>0</v>
      </c>
      <c r="AX62" s="282">
        <f t="shared" si="1"/>
        <v>0</v>
      </c>
      <c r="AY62" s="282">
        <f>ROUND(AY47+AY48,0)</f>
        <v>0</v>
      </c>
      <c r="AZ62" s="282">
        <f>ROUND(AZ47+AZ48,0)</f>
        <v>0</v>
      </c>
      <c r="BA62" s="282">
        <f>ROUND(BA47+BA48,0)</f>
        <v>0</v>
      </c>
      <c r="BB62" s="282">
        <f t="shared" si="1"/>
        <v>0</v>
      </c>
      <c r="BC62" s="282">
        <f t="shared" si="1"/>
        <v>0</v>
      </c>
      <c r="BD62" s="282">
        <f t="shared" si="1"/>
        <v>0</v>
      </c>
      <c r="BE62" s="282">
        <f t="shared" si="1"/>
        <v>25955</v>
      </c>
      <c r="BF62" s="282">
        <f t="shared" si="1"/>
        <v>60663</v>
      </c>
      <c r="BG62" s="282">
        <f t="shared" si="1"/>
        <v>0</v>
      </c>
      <c r="BH62" s="282">
        <f t="shared" si="1"/>
        <v>0</v>
      </c>
      <c r="BI62" s="282">
        <f t="shared" si="1"/>
        <v>0</v>
      </c>
      <c r="BJ62" s="282">
        <f t="shared" si="1"/>
        <v>0</v>
      </c>
      <c r="BK62" s="282">
        <f t="shared" si="1"/>
        <v>0</v>
      </c>
      <c r="BL62" s="282">
        <f t="shared" si="1"/>
        <v>0</v>
      </c>
      <c r="BM62" s="282">
        <f t="shared" si="1"/>
        <v>0</v>
      </c>
      <c r="BN62" s="282">
        <f t="shared" si="1"/>
        <v>206619</v>
      </c>
      <c r="BO62" s="282">
        <f t="shared" ref="BO62:CC62" si="2">ROUND(BO47+BO48,0)</f>
        <v>0</v>
      </c>
      <c r="BP62" s="282">
        <f t="shared" si="2"/>
        <v>0</v>
      </c>
      <c r="BQ62" s="282">
        <f t="shared" si="2"/>
        <v>0</v>
      </c>
      <c r="BR62" s="282">
        <f t="shared" si="2"/>
        <v>2520</v>
      </c>
      <c r="BS62" s="282">
        <f t="shared" si="2"/>
        <v>0</v>
      </c>
      <c r="BT62" s="282">
        <f t="shared" si="2"/>
        <v>128</v>
      </c>
      <c r="BU62" s="282">
        <f t="shared" si="2"/>
        <v>0</v>
      </c>
      <c r="BV62" s="282">
        <f t="shared" si="2"/>
        <v>0</v>
      </c>
      <c r="BW62" s="282">
        <f t="shared" si="2"/>
        <v>10403</v>
      </c>
      <c r="BX62" s="282">
        <f t="shared" si="2"/>
        <v>5447</v>
      </c>
      <c r="BY62" s="282">
        <f t="shared" si="2"/>
        <v>0</v>
      </c>
      <c r="BZ62" s="282">
        <f t="shared" si="2"/>
        <v>0</v>
      </c>
      <c r="CA62" s="282">
        <f t="shared" si="2"/>
        <v>0</v>
      </c>
      <c r="CB62" s="282">
        <f t="shared" si="2"/>
        <v>0</v>
      </c>
      <c r="CC62" s="282">
        <f t="shared" si="2"/>
        <v>0</v>
      </c>
      <c r="CD62" s="292" t="s">
        <v>221</v>
      </c>
      <c r="CE62" s="282">
        <f t="shared" si="0"/>
        <v>2082540</v>
      </c>
      <c r="CF62" s="2"/>
    </row>
    <row r="63" spans="1:84" ht="12.65" customHeight="1">
      <c r="A63" s="288" t="s">
        <v>236</v>
      </c>
      <c r="B63" s="282"/>
      <c r="C63" s="289">
        <v>0</v>
      </c>
      <c r="D63" s="289">
        <v>0</v>
      </c>
      <c r="E63" s="289">
        <v>0</v>
      </c>
      <c r="F63" s="289">
        <v>0</v>
      </c>
      <c r="G63" s="289">
        <v>0</v>
      </c>
      <c r="H63" s="289">
        <v>0</v>
      </c>
      <c r="I63" s="289">
        <v>0</v>
      </c>
      <c r="J63" s="289">
        <v>0</v>
      </c>
      <c r="K63" s="289">
        <v>0</v>
      </c>
      <c r="L63" s="289">
        <v>0</v>
      </c>
      <c r="M63" s="289">
        <v>0</v>
      </c>
      <c r="N63" s="289">
        <v>0</v>
      </c>
      <c r="O63" s="289">
        <v>0</v>
      </c>
      <c r="P63" s="289">
        <v>52740</v>
      </c>
      <c r="Q63" s="289">
        <v>0</v>
      </c>
      <c r="R63" s="289">
        <v>0</v>
      </c>
      <c r="S63" s="289">
        <v>0</v>
      </c>
      <c r="T63" s="289">
        <v>0</v>
      </c>
      <c r="U63" s="289">
        <v>747.9</v>
      </c>
      <c r="V63" s="289">
        <v>0</v>
      </c>
      <c r="W63" s="289">
        <v>0</v>
      </c>
      <c r="X63" s="289">
        <v>0</v>
      </c>
      <c r="Y63" s="289">
        <v>0</v>
      </c>
      <c r="Z63" s="289">
        <v>0</v>
      </c>
      <c r="AA63" s="289">
        <v>0</v>
      </c>
      <c r="AB63" s="289">
        <v>0</v>
      </c>
      <c r="AC63" s="289">
        <v>0</v>
      </c>
      <c r="AD63" s="289">
        <v>0</v>
      </c>
      <c r="AE63" s="289">
        <v>0</v>
      </c>
      <c r="AF63" s="289">
        <v>0</v>
      </c>
      <c r="AG63" s="289">
        <v>44370</v>
      </c>
      <c r="AH63" s="289">
        <v>0</v>
      </c>
      <c r="AI63" s="289">
        <v>0</v>
      </c>
      <c r="AJ63" s="289">
        <v>80250</v>
      </c>
      <c r="AK63" s="289">
        <v>0</v>
      </c>
      <c r="AL63" s="289">
        <v>0</v>
      </c>
      <c r="AM63" s="289">
        <v>0</v>
      </c>
      <c r="AN63" s="289">
        <v>0</v>
      </c>
      <c r="AO63" s="289">
        <v>0</v>
      </c>
      <c r="AP63" s="289">
        <v>0</v>
      </c>
      <c r="AQ63" s="289">
        <v>0</v>
      </c>
      <c r="AR63" s="289">
        <v>0</v>
      </c>
      <c r="AS63" s="289">
        <v>0</v>
      </c>
      <c r="AT63" s="289">
        <v>0</v>
      </c>
      <c r="AU63" s="289">
        <v>0</v>
      </c>
      <c r="AV63" s="289">
        <v>0</v>
      </c>
      <c r="AW63" s="289">
        <v>0</v>
      </c>
      <c r="AX63" s="289">
        <v>0</v>
      </c>
      <c r="AY63" s="289">
        <v>0</v>
      </c>
      <c r="AZ63" s="289">
        <v>0</v>
      </c>
      <c r="BA63" s="289">
        <v>0</v>
      </c>
      <c r="BB63" s="289">
        <v>0</v>
      </c>
      <c r="BC63" s="289">
        <v>0</v>
      </c>
      <c r="BD63" s="289">
        <v>0</v>
      </c>
      <c r="BE63" s="289">
        <v>0</v>
      </c>
      <c r="BF63" s="289">
        <v>0</v>
      </c>
      <c r="BG63" s="289">
        <v>0</v>
      </c>
      <c r="BH63" s="289">
        <v>0</v>
      </c>
      <c r="BI63" s="289">
        <v>0</v>
      </c>
      <c r="BJ63" s="289">
        <v>0</v>
      </c>
      <c r="BK63" s="289">
        <v>0</v>
      </c>
      <c r="BL63" s="289">
        <v>0</v>
      </c>
      <c r="BM63" s="289">
        <v>0</v>
      </c>
      <c r="BN63" s="289">
        <v>22609.27</v>
      </c>
      <c r="BO63" s="289">
        <v>0</v>
      </c>
      <c r="BP63" s="289">
        <v>0</v>
      </c>
      <c r="BQ63" s="289">
        <v>0</v>
      </c>
      <c r="BR63" s="289">
        <v>0</v>
      </c>
      <c r="BS63" s="289">
        <v>0</v>
      </c>
      <c r="BT63" s="289">
        <v>0</v>
      </c>
      <c r="BU63" s="289">
        <v>0</v>
      </c>
      <c r="BV63" s="289">
        <v>0</v>
      </c>
      <c r="BW63" s="289">
        <v>0</v>
      </c>
      <c r="BX63" s="289">
        <v>0</v>
      </c>
      <c r="BY63" s="289">
        <v>0</v>
      </c>
      <c r="BZ63" s="289">
        <v>0</v>
      </c>
      <c r="CA63" s="289">
        <v>0</v>
      </c>
      <c r="CB63" s="289">
        <v>0</v>
      </c>
      <c r="CC63" s="289">
        <v>0</v>
      </c>
      <c r="CD63" s="292" t="s">
        <v>221</v>
      </c>
      <c r="CE63" s="282">
        <f t="shared" si="0"/>
        <v>200717.16999999998</v>
      </c>
      <c r="CF63" s="2"/>
    </row>
    <row r="64" spans="1:84" ht="12.65" customHeight="1">
      <c r="A64" s="288" t="s">
        <v>237</v>
      </c>
      <c r="B64" s="282"/>
      <c r="C64" s="289">
        <v>0</v>
      </c>
      <c r="D64" s="289">
        <v>0</v>
      </c>
      <c r="E64" s="289">
        <v>13556</v>
      </c>
      <c r="F64" s="289">
        <v>0</v>
      </c>
      <c r="G64" s="289">
        <v>0</v>
      </c>
      <c r="H64" s="289">
        <v>0</v>
      </c>
      <c r="I64" s="289">
        <v>0</v>
      </c>
      <c r="J64" s="289">
        <v>0</v>
      </c>
      <c r="K64" s="289">
        <v>0</v>
      </c>
      <c r="L64" s="289">
        <v>0</v>
      </c>
      <c r="M64" s="289">
        <v>0</v>
      </c>
      <c r="N64" s="289">
        <v>0</v>
      </c>
      <c r="O64" s="289">
        <v>0</v>
      </c>
      <c r="P64" s="289">
        <v>115522.74</v>
      </c>
      <c r="Q64" s="289">
        <v>0</v>
      </c>
      <c r="R64" s="289">
        <v>0</v>
      </c>
      <c r="S64" s="289">
        <v>0</v>
      </c>
      <c r="T64" s="289">
        <v>16902.150000000001</v>
      </c>
      <c r="U64" s="289">
        <v>55745.83</v>
      </c>
      <c r="V64" s="289">
        <v>0</v>
      </c>
      <c r="W64" s="289">
        <v>799.77</v>
      </c>
      <c r="X64" s="289">
        <v>0</v>
      </c>
      <c r="Y64" s="289">
        <v>21952.7</v>
      </c>
      <c r="Z64" s="289">
        <v>0</v>
      </c>
      <c r="AA64" s="289">
        <v>0</v>
      </c>
      <c r="AB64" s="289">
        <v>2189500.17</v>
      </c>
      <c r="AC64" s="289">
        <v>0</v>
      </c>
      <c r="AD64" s="289">
        <v>0</v>
      </c>
      <c r="AE64" s="289">
        <v>14948.25</v>
      </c>
      <c r="AF64" s="289">
        <v>0</v>
      </c>
      <c r="AG64" s="289">
        <v>104621.26</v>
      </c>
      <c r="AH64" s="289">
        <v>0</v>
      </c>
      <c r="AI64" s="289">
        <v>0</v>
      </c>
      <c r="AJ64" s="289">
        <v>42257.89</v>
      </c>
      <c r="AK64" s="289">
        <v>0</v>
      </c>
      <c r="AL64" s="289">
        <v>0</v>
      </c>
      <c r="AM64" s="289">
        <v>0</v>
      </c>
      <c r="AN64" s="289">
        <v>0</v>
      </c>
      <c r="AO64" s="289">
        <v>0</v>
      </c>
      <c r="AP64" s="289">
        <v>1626.53</v>
      </c>
      <c r="AQ64" s="289">
        <v>0</v>
      </c>
      <c r="AR64" s="289">
        <v>0</v>
      </c>
      <c r="AS64" s="289">
        <v>0</v>
      </c>
      <c r="AT64" s="289">
        <v>0</v>
      </c>
      <c r="AU64" s="289">
        <v>0</v>
      </c>
      <c r="AV64" s="289">
        <v>0</v>
      </c>
      <c r="AW64" s="289">
        <v>0</v>
      </c>
      <c r="AX64" s="289">
        <v>0</v>
      </c>
      <c r="AY64" s="289">
        <v>0</v>
      </c>
      <c r="AZ64" s="289">
        <v>0</v>
      </c>
      <c r="BA64" s="289">
        <v>0</v>
      </c>
      <c r="BB64" s="289">
        <v>0</v>
      </c>
      <c r="BC64" s="289">
        <v>0</v>
      </c>
      <c r="BD64" s="289">
        <v>0</v>
      </c>
      <c r="BE64" s="289">
        <v>50131.45</v>
      </c>
      <c r="BF64" s="289">
        <v>11430.99</v>
      </c>
      <c r="BG64" s="289">
        <v>0</v>
      </c>
      <c r="BH64" s="289">
        <v>0</v>
      </c>
      <c r="BI64" s="289">
        <v>412.56</v>
      </c>
      <c r="BJ64" s="289">
        <v>0</v>
      </c>
      <c r="BK64" s="289">
        <v>0</v>
      </c>
      <c r="BL64" s="289">
        <v>0</v>
      </c>
      <c r="BM64" s="289">
        <v>0</v>
      </c>
      <c r="BN64" s="289">
        <v>8754.44</v>
      </c>
      <c r="BO64" s="289">
        <v>0</v>
      </c>
      <c r="BP64" s="289">
        <v>0</v>
      </c>
      <c r="BQ64" s="289">
        <v>0</v>
      </c>
      <c r="BR64" s="289">
        <v>0</v>
      </c>
      <c r="BS64" s="289">
        <v>0</v>
      </c>
      <c r="BT64" s="289">
        <v>0</v>
      </c>
      <c r="BU64" s="289">
        <v>0</v>
      </c>
      <c r="BV64" s="289">
        <v>0</v>
      </c>
      <c r="BW64" s="289">
        <v>0</v>
      </c>
      <c r="BX64" s="289">
        <v>22977.95</v>
      </c>
      <c r="BY64" s="289">
        <v>0</v>
      </c>
      <c r="BZ64" s="289">
        <v>0</v>
      </c>
      <c r="CA64" s="289">
        <v>0</v>
      </c>
      <c r="CB64" s="289">
        <v>0</v>
      </c>
      <c r="CC64" s="289">
        <v>104.67</v>
      </c>
      <c r="CD64" s="292" t="s">
        <v>221</v>
      </c>
      <c r="CE64" s="282">
        <f t="shared" si="0"/>
        <v>2671245.35</v>
      </c>
      <c r="CF64" s="2"/>
    </row>
    <row r="65" spans="1:84" ht="12.65" customHeight="1">
      <c r="A65" s="288" t="s">
        <v>238</v>
      </c>
      <c r="B65" s="282"/>
      <c r="C65" s="289">
        <v>0</v>
      </c>
      <c r="D65" s="289">
        <v>0</v>
      </c>
      <c r="E65" s="289">
        <v>0</v>
      </c>
      <c r="F65" s="289">
        <v>0</v>
      </c>
      <c r="G65" s="289">
        <v>0</v>
      </c>
      <c r="H65" s="289">
        <v>0</v>
      </c>
      <c r="I65" s="289">
        <v>0</v>
      </c>
      <c r="J65" s="289">
        <v>0</v>
      </c>
      <c r="K65" s="289">
        <v>0</v>
      </c>
      <c r="L65" s="289">
        <v>0</v>
      </c>
      <c r="M65" s="289">
        <v>0</v>
      </c>
      <c r="N65" s="289">
        <v>0</v>
      </c>
      <c r="O65" s="289">
        <v>0</v>
      </c>
      <c r="P65" s="289">
        <v>0</v>
      </c>
      <c r="Q65" s="289">
        <v>0</v>
      </c>
      <c r="R65" s="289">
        <v>0</v>
      </c>
      <c r="S65" s="289">
        <v>0</v>
      </c>
      <c r="T65" s="289">
        <v>0</v>
      </c>
      <c r="U65" s="289">
        <v>0</v>
      </c>
      <c r="V65" s="289">
        <v>0</v>
      </c>
      <c r="W65" s="289">
        <v>0</v>
      </c>
      <c r="X65" s="289">
        <v>0</v>
      </c>
      <c r="Y65" s="289">
        <v>0</v>
      </c>
      <c r="Z65" s="289">
        <v>0</v>
      </c>
      <c r="AA65" s="289">
        <v>0</v>
      </c>
      <c r="AB65" s="289">
        <v>500</v>
      </c>
      <c r="AC65" s="289">
        <v>0</v>
      </c>
      <c r="AD65" s="289">
        <v>0</v>
      </c>
      <c r="AE65" s="289">
        <v>0</v>
      </c>
      <c r="AF65" s="289">
        <v>0</v>
      </c>
      <c r="AG65" s="289">
        <v>0</v>
      </c>
      <c r="AH65" s="289">
        <v>0</v>
      </c>
      <c r="AI65" s="289">
        <v>0</v>
      </c>
      <c r="AJ65" s="289">
        <v>1000</v>
      </c>
      <c r="AK65" s="289">
        <v>0</v>
      </c>
      <c r="AL65" s="289">
        <v>0</v>
      </c>
      <c r="AM65" s="289">
        <v>0</v>
      </c>
      <c r="AN65" s="289">
        <v>0</v>
      </c>
      <c r="AO65" s="289">
        <v>0</v>
      </c>
      <c r="AP65" s="289">
        <v>0</v>
      </c>
      <c r="AQ65" s="289">
        <v>0</v>
      </c>
      <c r="AR65" s="289">
        <v>0</v>
      </c>
      <c r="AS65" s="289">
        <v>0</v>
      </c>
      <c r="AT65" s="289">
        <v>0</v>
      </c>
      <c r="AU65" s="289">
        <v>0</v>
      </c>
      <c r="AV65" s="289">
        <v>0</v>
      </c>
      <c r="AW65" s="289">
        <v>0</v>
      </c>
      <c r="AX65" s="289">
        <v>0</v>
      </c>
      <c r="AY65" s="289">
        <v>0</v>
      </c>
      <c r="AZ65" s="289">
        <v>0</v>
      </c>
      <c r="BA65" s="289">
        <v>0</v>
      </c>
      <c r="BB65" s="289">
        <v>0</v>
      </c>
      <c r="BC65" s="289">
        <v>0</v>
      </c>
      <c r="BD65" s="289">
        <v>0</v>
      </c>
      <c r="BE65" s="289">
        <v>184104.46</v>
      </c>
      <c r="BF65" s="289">
        <v>8533.67</v>
      </c>
      <c r="BG65" s="289">
        <v>0</v>
      </c>
      <c r="BH65" s="289">
        <v>0</v>
      </c>
      <c r="BI65" s="289">
        <v>7264.62</v>
      </c>
      <c r="BJ65" s="289">
        <v>0</v>
      </c>
      <c r="BK65" s="289">
        <v>0</v>
      </c>
      <c r="BL65" s="289">
        <v>0</v>
      </c>
      <c r="BM65" s="289">
        <v>0</v>
      </c>
      <c r="BN65" s="289">
        <v>1351.36</v>
      </c>
      <c r="BO65" s="289">
        <v>0</v>
      </c>
      <c r="BP65" s="289">
        <v>0</v>
      </c>
      <c r="BQ65" s="289">
        <v>0</v>
      </c>
      <c r="BR65" s="289">
        <v>0</v>
      </c>
      <c r="BS65" s="289">
        <v>0</v>
      </c>
      <c r="BT65" s="289">
        <v>0</v>
      </c>
      <c r="BU65" s="289">
        <v>0</v>
      </c>
      <c r="BV65" s="289">
        <v>0</v>
      </c>
      <c r="BW65" s="289">
        <v>0</v>
      </c>
      <c r="BX65" s="289">
        <v>0</v>
      </c>
      <c r="BY65" s="289">
        <v>0</v>
      </c>
      <c r="BZ65" s="289">
        <v>0</v>
      </c>
      <c r="CA65" s="289">
        <v>0</v>
      </c>
      <c r="CB65" s="289">
        <v>0</v>
      </c>
      <c r="CC65" s="289">
        <v>0</v>
      </c>
      <c r="CD65" s="292" t="s">
        <v>221</v>
      </c>
      <c r="CE65" s="282">
        <f t="shared" si="0"/>
        <v>202754.11</v>
      </c>
      <c r="CF65" s="2"/>
    </row>
    <row r="66" spans="1:84" ht="12.65" customHeight="1">
      <c r="A66" s="288" t="s">
        <v>239</v>
      </c>
      <c r="B66" s="282"/>
      <c r="C66" s="289">
        <v>0</v>
      </c>
      <c r="D66" s="289">
        <v>0</v>
      </c>
      <c r="E66" s="289">
        <v>2.2400000000000002</v>
      </c>
      <c r="F66" s="289">
        <v>0</v>
      </c>
      <c r="G66" s="289">
        <v>0</v>
      </c>
      <c r="H66" s="289">
        <v>0</v>
      </c>
      <c r="I66" s="289">
        <v>0</v>
      </c>
      <c r="J66" s="289">
        <v>0</v>
      </c>
      <c r="K66" s="289">
        <v>0</v>
      </c>
      <c r="L66" s="289">
        <v>0</v>
      </c>
      <c r="M66" s="289">
        <v>0</v>
      </c>
      <c r="N66" s="289">
        <v>0</v>
      </c>
      <c r="O66" s="289">
        <v>0</v>
      </c>
      <c r="P66" s="289">
        <v>969.82</v>
      </c>
      <c r="Q66" s="289">
        <v>0</v>
      </c>
      <c r="R66" s="289">
        <v>0</v>
      </c>
      <c r="S66" s="289">
        <v>0</v>
      </c>
      <c r="T66" s="289">
        <v>400.49</v>
      </c>
      <c r="U66" s="289">
        <v>250829.07</v>
      </c>
      <c r="V66" s="289">
        <v>0</v>
      </c>
      <c r="W66" s="289">
        <v>123091</v>
      </c>
      <c r="X66" s="289">
        <v>0</v>
      </c>
      <c r="Y66" s="289">
        <v>13084.17</v>
      </c>
      <c r="Z66" s="289">
        <v>0</v>
      </c>
      <c r="AA66" s="289">
        <v>0</v>
      </c>
      <c r="AB66" s="289">
        <v>48578.14</v>
      </c>
      <c r="AC66" s="289">
        <v>0</v>
      </c>
      <c r="AD66" s="289">
        <v>0</v>
      </c>
      <c r="AE66" s="289">
        <v>0</v>
      </c>
      <c r="AF66" s="289">
        <v>0</v>
      </c>
      <c r="AG66" s="289">
        <v>2877.62</v>
      </c>
      <c r="AH66" s="289">
        <v>0</v>
      </c>
      <c r="AI66" s="289">
        <v>0</v>
      </c>
      <c r="AJ66" s="289">
        <v>16667.78</v>
      </c>
      <c r="AK66" s="289">
        <v>0</v>
      </c>
      <c r="AL66" s="289">
        <v>0</v>
      </c>
      <c r="AM66" s="289">
        <v>0</v>
      </c>
      <c r="AN66" s="289">
        <v>0</v>
      </c>
      <c r="AO66" s="289">
        <v>0</v>
      </c>
      <c r="AP66" s="289">
        <v>0</v>
      </c>
      <c r="AQ66" s="289">
        <v>0</v>
      </c>
      <c r="AR66" s="289">
        <v>0</v>
      </c>
      <c r="AS66" s="289">
        <v>0</v>
      </c>
      <c r="AT66" s="289">
        <v>0</v>
      </c>
      <c r="AU66" s="289">
        <v>0</v>
      </c>
      <c r="AV66" s="289">
        <v>0</v>
      </c>
      <c r="AW66" s="289">
        <v>0</v>
      </c>
      <c r="AX66" s="289">
        <v>0</v>
      </c>
      <c r="AY66" s="289">
        <v>0</v>
      </c>
      <c r="AZ66" s="289">
        <v>0</v>
      </c>
      <c r="BA66" s="289">
        <v>0</v>
      </c>
      <c r="BB66" s="289">
        <v>0</v>
      </c>
      <c r="BC66" s="289">
        <v>0</v>
      </c>
      <c r="BD66" s="289">
        <v>0</v>
      </c>
      <c r="BE66" s="289">
        <v>498275.43000000005</v>
      </c>
      <c r="BF66" s="289">
        <v>10541.68</v>
      </c>
      <c r="BG66" s="289">
        <v>0</v>
      </c>
      <c r="BH66" s="289">
        <v>0</v>
      </c>
      <c r="BI66" s="289">
        <v>5712.84</v>
      </c>
      <c r="BJ66" s="289">
        <v>0</v>
      </c>
      <c r="BK66" s="289">
        <v>0</v>
      </c>
      <c r="BL66" s="289">
        <v>0</v>
      </c>
      <c r="BM66" s="289">
        <v>0</v>
      </c>
      <c r="BN66" s="289">
        <v>2937161.52</v>
      </c>
      <c r="BO66" s="289">
        <v>0</v>
      </c>
      <c r="BP66" s="289">
        <v>0</v>
      </c>
      <c r="BQ66" s="289">
        <v>0</v>
      </c>
      <c r="BR66" s="289">
        <v>0</v>
      </c>
      <c r="BS66" s="289">
        <v>0</v>
      </c>
      <c r="BT66" s="289">
        <v>0</v>
      </c>
      <c r="BU66" s="289">
        <v>0</v>
      </c>
      <c r="BV66" s="289">
        <v>0</v>
      </c>
      <c r="BW66" s="289">
        <v>0</v>
      </c>
      <c r="BX66" s="289">
        <v>1995</v>
      </c>
      <c r="BY66" s="289">
        <v>0</v>
      </c>
      <c r="BZ66" s="289">
        <v>0</v>
      </c>
      <c r="CA66" s="289">
        <v>0</v>
      </c>
      <c r="CB66" s="289">
        <v>0</v>
      </c>
      <c r="CC66" s="289">
        <v>0</v>
      </c>
      <c r="CD66" s="292" t="s">
        <v>221</v>
      </c>
      <c r="CE66" s="282">
        <f t="shared" si="0"/>
        <v>3910186.8</v>
      </c>
      <c r="CF66" s="2"/>
    </row>
    <row r="67" spans="1:84" ht="12.65" customHeight="1">
      <c r="A67" s="288" t="s">
        <v>6</v>
      </c>
      <c r="B67" s="282"/>
      <c r="C67" s="282">
        <f>ROUND(C51+C52,0)</f>
        <v>0</v>
      </c>
      <c r="D67" s="282">
        <f>ROUND(D51+D52,0)</f>
        <v>0</v>
      </c>
      <c r="E67" s="282">
        <f t="shared" ref="E67:BP67" si="3">ROUND(E51+E52,0)</f>
        <v>164539</v>
      </c>
      <c r="F67" s="282">
        <f t="shared" si="3"/>
        <v>0</v>
      </c>
      <c r="G67" s="282">
        <f t="shared" si="3"/>
        <v>0</v>
      </c>
      <c r="H67" s="282">
        <f t="shared" si="3"/>
        <v>0</v>
      </c>
      <c r="I67" s="282">
        <f t="shared" si="3"/>
        <v>0</v>
      </c>
      <c r="J67" s="282">
        <f>ROUND(J51+J52,0)</f>
        <v>0</v>
      </c>
      <c r="K67" s="282">
        <f t="shared" si="3"/>
        <v>0</v>
      </c>
      <c r="L67" s="282">
        <f t="shared" si="3"/>
        <v>0</v>
      </c>
      <c r="M67" s="282">
        <f t="shared" si="3"/>
        <v>0</v>
      </c>
      <c r="N67" s="282">
        <f t="shared" si="3"/>
        <v>0</v>
      </c>
      <c r="O67" s="282">
        <f t="shared" si="3"/>
        <v>0</v>
      </c>
      <c r="P67" s="282">
        <f t="shared" si="3"/>
        <v>164660</v>
      </c>
      <c r="Q67" s="282">
        <f t="shared" si="3"/>
        <v>0</v>
      </c>
      <c r="R67" s="282">
        <f t="shared" si="3"/>
        <v>0</v>
      </c>
      <c r="S67" s="282">
        <f t="shared" si="3"/>
        <v>0</v>
      </c>
      <c r="T67" s="282">
        <f t="shared" si="3"/>
        <v>16255</v>
      </c>
      <c r="U67" s="282">
        <f t="shared" si="3"/>
        <v>21288</v>
      </c>
      <c r="V67" s="282">
        <f t="shared" si="3"/>
        <v>0</v>
      </c>
      <c r="W67" s="282">
        <f t="shared" si="3"/>
        <v>0</v>
      </c>
      <c r="X67" s="282">
        <f t="shared" si="3"/>
        <v>0</v>
      </c>
      <c r="Y67" s="282">
        <f t="shared" si="3"/>
        <v>91267</v>
      </c>
      <c r="Z67" s="282">
        <f t="shared" si="3"/>
        <v>0</v>
      </c>
      <c r="AA67" s="282">
        <f t="shared" si="3"/>
        <v>0</v>
      </c>
      <c r="AB67" s="282">
        <f t="shared" si="3"/>
        <v>17615</v>
      </c>
      <c r="AC67" s="282">
        <f t="shared" si="3"/>
        <v>0</v>
      </c>
      <c r="AD67" s="282">
        <f t="shared" si="3"/>
        <v>0</v>
      </c>
      <c r="AE67" s="282">
        <f t="shared" si="3"/>
        <v>310</v>
      </c>
      <c r="AF67" s="282">
        <f t="shared" si="3"/>
        <v>0</v>
      </c>
      <c r="AG67" s="282">
        <f t="shared" si="3"/>
        <v>123912</v>
      </c>
      <c r="AH67" s="282">
        <f t="shared" si="3"/>
        <v>0</v>
      </c>
      <c r="AI67" s="282">
        <f t="shared" si="3"/>
        <v>0</v>
      </c>
      <c r="AJ67" s="282">
        <f t="shared" si="3"/>
        <v>117340</v>
      </c>
      <c r="AK67" s="282">
        <f t="shared" si="3"/>
        <v>0</v>
      </c>
      <c r="AL67" s="282">
        <f t="shared" si="3"/>
        <v>0</v>
      </c>
      <c r="AM67" s="282">
        <f t="shared" si="3"/>
        <v>0</v>
      </c>
      <c r="AN67" s="282">
        <f t="shared" si="3"/>
        <v>0</v>
      </c>
      <c r="AO67" s="282">
        <f t="shared" si="3"/>
        <v>0</v>
      </c>
      <c r="AP67" s="282">
        <f t="shared" si="3"/>
        <v>0</v>
      </c>
      <c r="AQ67" s="282">
        <f t="shared" si="3"/>
        <v>0</v>
      </c>
      <c r="AR67" s="282">
        <f t="shared" si="3"/>
        <v>0</v>
      </c>
      <c r="AS67" s="282">
        <f t="shared" si="3"/>
        <v>0</v>
      </c>
      <c r="AT67" s="282">
        <f t="shared" si="3"/>
        <v>0</v>
      </c>
      <c r="AU67" s="282">
        <f t="shared" si="3"/>
        <v>0</v>
      </c>
      <c r="AV67" s="282">
        <f t="shared" si="3"/>
        <v>0</v>
      </c>
      <c r="AW67" s="282">
        <f t="shared" si="3"/>
        <v>0</v>
      </c>
      <c r="AX67" s="282">
        <f t="shared" si="3"/>
        <v>0</v>
      </c>
      <c r="AY67" s="282">
        <f t="shared" si="3"/>
        <v>0</v>
      </c>
      <c r="AZ67" s="282">
        <f>ROUND(AZ51+AZ52,0)</f>
        <v>0</v>
      </c>
      <c r="BA67" s="282">
        <f>ROUND(BA51+BA52,0)</f>
        <v>0</v>
      </c>
      <c r="BB67" s="282">
        <f t="shared" si="3"/>
        <v>0</v>
      </c>
      <c r="BC67" s="282">
        <f t="shared" si="3"/>
        <v>0</v>
      </c>
      <c r="BD67" s="282">
        <f t="shared" si="3"/>
        <v>0</v>
      </c>
      <c r="BE67" s="282">
        <f t="shared" si="3"/>
        <v>61928</v>
      </c>
      <c r="BF67" s="282">
        <f t="shared" si="3"/>
        <v>14034</v>
      </c>
      <c r="BG67" s="282">
        <f t="shared" si="3"/>
        <v>8024</v>
      </c>
      <c r="BH67" s="282">
        <f t="shared" si="3"/>
        <v>0</v>
      </c>
      <c r="BI67" s="282">
        <f t="shared" si="3"/>
        <v>90</v>
      </c>
      <c r="BJ67" s="282">
        <f t="shared" si="3"/>
        <v>0</v>
      </c>
      <c r="BK67" s="282">
        <f t="shared" si="3"/>
        <v>0</v>
      </c>
      <c r="BL67" s="282">
        <f t="shared" si="3"/>
        <v>0</v>
      </c>
      <c r="BM67" s="282">
        <f t="shared" si="3"/>
        <v>0</v>
      </c>
      <c r="BN67" s="282">
        <f t="shared" si="3"/>
        <v>968884</v>
      </c>
      <c r="BO67" s="282">
        <f t="shared" si="3"/>
        <v>0</v>
      </c>
      <c r="BP67" s="282">
        <f t="shared" si="3"/>
        <v>0</v>
      </c>
      <c r="BQ67" s="282">
        <f t="shared" ref="BQ67:CC67" si="4">ROUND(BQ51+BQ52,0)</f>
        <v>0</v>
      </c>
      <c r="BR67" s="282">
        <f t="shared" si="4"/>
        <v>0</v>
      </c>
      <c r="BS67" s="282">
        <f t="shared" si="4"/>
        <v>0</v>
      </c>
      <c r="BT67" s="282">
        <f t="shared" si="4"/>
        <v>0</v>
      </c>
      <c r="BU67" s="282">
        <f t="shared" si="4"/>
        <v>0</v>
      </c>
      <c r="BV67" s="282">
        <f t="shared" si="4"/>
        <v>0</v>
      </c>
      <c r="BW67" s="282">
        <f t="shared" si="4"/>
        <v>0</v>
      </c>
      <c r="BX67" s="282">
        <f t="shared" si="4"/>
        <v>0</v>
      </c>
      <c r="BY67" s="282">
        <f t="shared" si="4"/>
        <v>0</v>
      </c>
      <c r="BZ67" s="282">
        <f t="shared" si="4"/>
        <v>0</v>
      </c>
      <c r="CA67" s="282">
        <f t="shared" si="4"/>
        <v>0</v>
      </c>
      <c r="CB67" s="282">
        <f t="shared" si="4"/>
        <v>0</v>
      </c>
      <c r="CC67" s="282">
        <f t="shared" si="4"/>
        <v>0</v>
      </c>
      <c r="CD67" s="292" t="s">
        <v>221</v>
      </c>
      <c r="CE67" s="282">
        <f t="shared" si="0"/>
        <v>1770146</v>
      </c>
      <c r="CF67" s="2"/>
    </row>
    <row r="68" spans="1:84" ht="12.65" customHeight="1">
      <c r="A68" s="288" t="s">
        <v>240</v>
      </c>
      <c r="B68" s="282"/>
      <c r="C68" s="289">
        <v>0</v>
      </c>
      <c r="D68" s="289">
        <v>0</v>
      </c>
      <c r="E68" s="289">
        <v>0</v>
      </c>
      <c r="F68" s="289">
        <v>0</v>
      </c>
      <c r="G68" s="289">
        <v>0</v>
      </c>
      <c r="H68" s="289">
        <v>0</v>
      </c>
      <c r="I68" s="289">
        <v>0</v>
      </c>
      <c r="J68" s="289">
        <v>0</v>
      </c>
      <c r="K68" s="289">
        <v>0</v>
      </c>
      <c r="L68" s="289">
        <v>0</v>
      </c>
      <c r="M68" s="289">
        <v>0</v>
      </c>
      <c r="N68" s="289">
        <v>0</v>
      </c>
      <c r="O68" s="289">
        <v>0</v>
      </c>
      <c r="P68" s="289">
        <v>0</v>
      </c>
      <c r="Q68" s="289">
        <v>0</v>
      </c>
      <c r="R68" s="289">
        <v>0</v>
      </c>
      <c r="S68" s="289">
        <v>0</v>
      </c>
      <c r="T68" s="289">
        <v>0</v>
      </c>
      <c r="U68" s="289">
        <v>0</v>
      </c>
      <c r="V68" s="289">
        <v>0</v>
      </c>
      <c r="W68" s="289">
        <v>0</v>
      </c>
      <c r="X68" s="289">
        <v>0</v>
      </c>
      <c r="Y68" s="289">
        <v>0</v>
      </c>
      <c r="Z68" s="289">
        <v>0</v>
      </c>
      <c r="AA68" s="289">
        <v>0</v>
      </c>
      <c r="AB68" s="289">
        <v>70402.98</v>
      </c>
      <c r="AC68" s="289">
        <v>0</v>
      </c>
      <c r="AD68" s="289">
        <v>0</v>
      </c>
      <c r="AE68" s="289">
        <v>0</v>
      </c>
      <c r="AF68" s="289">
        <v>0</v>
      </c>
      <c r="AG68" s="289">
        <v>0</v>
      </c>
      <c r="AH68" s="289">
        <v>0</v>
      </c>
      <c r="AI68" s="289">
        <v>0</v>
      </c>
      <c r="AJ68" s="289">
        <v>0</v>
      </c>
      <c r="AK68" s="289">
        <v>0</v>
      </c>
      <c r="AL68" s="289">
        <v>0</v>
      </c>
      <c r="AM68" s="289">
        <v>0</v>
      </c>
      <c r="AN68" s="289">
        <v>0</v>
      </c>
      <c r="AO68" s="289">
        <v>0</v>
      </c>
      <c r="AP68" s="289">
        <v>0</v>
      </c>
      <c r="AQ68" s="289">
        <v>0</v>
      </c>
      <c r="AR68" s="289">
        <v>0</v>
      </c>
      <c r="AS68" s="289">
        <v>0</v>
      </c>
      <c r="AT68" s="289">
        <v>0</v>
      </c>
      <c r="AU68" s="289">
        <v>0</v>
      </c>
      <c r="AV68" s="289">
        <v>0</v>
      </c>
      <c r="AW68" s="289">
        <v>0</v>
      </c>
      <c r="AX68" s="289">
        <v>0</v>
      </c>
      <c r="AY68" s="289">
        <v>0</v>
      </c>
      <c r="AZ68" s="289">
        <v>0</v>
      </c>
      <c r="BA68" s="289">
        <v>0</v>
      </c>
      <c r="BB68" s="289">
        <v>0</v>
      </c>
      <c r="BC68" s="289">
        <v>0</v>
      </c>
      <c r="BD68" s="289">
        <v>0</v>
      </c>
      <c r="BE68" s="289">
        <v>29589.62</v>
      </c>
      <c r="BF68" s="289">
        <v>0</v>
      </c>
      <c r="BG68" s="289">
        <v>0</v>
      </c>
      <c r="BH68" s="289">
        <v>0</v>
      </c>
      <c r="BI68" s="289">
        <v>0</v>
      </c>
      <c r="BJ68" s="289">
        <v>0</v>
      </c>
      <c r="BK68" s="289">
        <v>0</v>
      </c>
      <c r="BL68" s="289">
        <v>0</v>
      </c>
      <c r="BM68" s="289">
        <v>0</v>
      </c>
      <c r="BN68" s="289">
        <v>2435.9</v>
      </c>
      <c r="BO68" s="289">
        <v>0</v>
      </c>
      <c r="BP68" s="289">
        <v>0</v>
      </c>
      <c r="BQ68" s="289">
        <v>0</v>
      </c>
      <c r="BR68" s="289">
        <v>0</v>
      </c>
      <c r="BS68" s="289">
        <v>0</v>
      </c>
      <c r="BT68" s="289">
        <v>0</v>
      </c>
      <c r="BU68" s="289">
        <v>0</v>
      </c>
      <c r="BV68" s="289">
        <v>0</v>
      </c>
      <c r="BW68" s="289">
        <v>0</v>
      </c>
      <c r="BX68" s="289">
        <v>0</v>
      </c>
      <c r="BY68" s="289">
        <v>0</v>
      </c>
      <c r="BZ68" s="289">
        <v>0</v>
      </c>
      <c r="CA68" s="289">
        <v>0</v>
      </c>
      <c r="CB68" s="289">
        <v>0</v>
      </c>
      <c r="CC68" s="289">
        <v>0</v>
      </c>
      <c r="CD68" s="292" t="s">
        <v>221</v>
      </c>
      <c r="CE68" s="282">
        <f t="shared" si="0"/>
        <v>102428.49999999999</v>
      </c>
      <c r="CF68" s="2"/>
    </row>
    <row r="69" spans="1:84" ht="12.65" customHeight="1">
      <c r="A69" s="288" t="s">
        <v>241</v>
      </c>
      <c r="B69" s="282"/>
      <c r="C69" s="289">
        <v>0</v>
      </c>
      <c r="D69" s="289">
        <v>0</v>
      </c>
      <c r="E69" s="289">
        <v>701.11</v>
      </c>
      <c r="F69" s="289">
        <v>0</v>
      </c>
      <c r="G69" s="289">
        <v>0</v>
      </c>
      <c r="H69" s="289">
        <v>0</v>
      </c>
      <c r="I69" s="289">
        <v>0</v>
      </c>
      <c r="J69" s="289">
        <v>0</v>
      </c>
      <c r="K69" s="289">
        <v>0</v>
      </c>
      <c r="L69" s="289">
        <v>0</v>
      </c>
      <c r="M69" s="289">
        <v>0</v>
      </c>
      <c r="N69" s="289">
        <v>0</v>
      </c>
      <c r="O69" s="289">
        <v>0</v>
      </c>
      <c r="P69" s="289">
        <v>9103.68</v>
      </c>
      <c r="Q69" s="289">
        <v>0</v>
      </c>
      <c r="R69" s="289">
        <v>0</v>
      </c>
      <c r="S69" s="289">
        <v>0</v>
      </c>
      <c r="T69" s="289">
        <v>9392.56</v>
      </c>
      <c r="U69" s="289">
        <v>5633.86</v>
      </c>
      <c r="V69" s="289">
        <v>0</v>
      </c>
      <c r="W69" s="289">
        <v>2175</v>
      </c>
      <c r="X69" s="289">
        <v>0</v>
      </c>
      <c r="Y69" s="289">
        <v>18469.29</v>
      </c>
      <c r="Z69" s="289">
        <v>0</v>
      </c>
      <c r="AA69" s="289">
        <v>0</v>
      </c>
      <c r="AB69" s="289">
        <v>54486.98</v>
      </c>
      <c r="AC69" s="289">
        <v>0</v>
      </c>
      <c r="AD69" s="289">
        <v>0</v>
      </c>
      <c r="AE69" s="289">
        <v>7902.11</v>
      </c>
      <c r="AF69" s="289">
        <v>0</v>
      </c>
      <c r="AG69" s="289">
        <v>85012.57</v>
      </c>
      <c r="AH69" s="289">
        <v>0</v>
      </c>
      <c r="AI69" s="289">
        <v>0</v>
      </c>
      <c r="AJ69" s="289">
        <v>59379.54</v>
      </c>
      <c r="AK69" s="289">
        <v>0</v>
      </c>
      <c r="AL69" s="289">
        <v>0</v>
      </c>
      <c r="AM69" s="289">
        <v>0</v>
      </c>
      <c r="AN69" s="289">
        <v>0</v>
      </c>
      <c r="AO69" s="289">
        <v>0</v>
      </c>
      <c r="AP69" s="289">
        <v>4987.57</v>
      </c>
      <c r="AQ69" s="289">
        <v>0</v>
      </c>
      <c r="AR69" s="289">
        <v>0</v>
      </c>
      <c r="AS69" s="289">
        <v>0</v>
      </c>
      <c r="AT69" s="289">
        <v>0</v>
      </c>
      <c r="AU69" s="289">
        <v>0</v>
      </c>
      <c r="AV69" s="289">
        <v>0</v>
      </c>
      <c r="AW69" s="289">
        <v>0</v>
      </c>
      <c r="AX69" s="289">
        <v>0</v>
      </c>
      <c r="AY69" s="289">
        <v>0</v>
      </c>
      <c r="AZ69" s="289">
        <v>0</v>
      </c>
      <c r="BA69" s="289">
        <v>0</v>
      </c>
      <c r="BB69" s="289">
        <v>0</v>
      </c>
      <c r="BC69" s="289">
        <v>0</v>
      </c>
      <c r="BD69" s="289">
        <v>0</v>
      </c>
      <c r="BE69" s="289">
        <v>4508.5200000000004</v>
      </c>
      <c r="BF69" s="289">
        <v>757.33</v>
      </c>
      <c r="BG69" s="289">
        <v>0</v>
      </c>
      <c r="BH69" s="289">
        <v>0</v>
      </c>
      <c r="BI69" s="289">
        <v>586.87</v>
      </c>
      <c r="BJ69" s="289">
        <v>0</v>
      </c>
      <c r="BK69" s="289">
        <v>0</v>
      </c>
      <c r="BL69" s="289">
        <v>0</v>
      </c>
      <c r="BM69" s="289">
        <v>0</v>
      </c>
      <c r="BN69" s="289">
        <v>52010.86</v>
      </c>
      <c r="BO69" s="289">
        <v>0</v>
      </c>
      <c r="BP69" s="289">
        <v>0</v>
      </c>
      <c r="BQ69" s="289">
        <v>0</v>
      </c>
      <c r="BR69" s="289">
        <v>0</v>
      </c>
      <c r="BS69" s="289">
        <v>0</v>
      </c>
      <c r="BT69" s="289">
        <v>2895.72</v>
      </c>
      <c r="BU69" s="289">
        <v>0</v>
      </c>
      <c r="BV69" s="289">
        <v>0</v>
      </c>
      <c r="BW69" s="289">
        <v>756</v>
      </c>
      <c r="BX69" s="289">
        <v>2384.5</v>
      </c>
      <c r="BY69" s="289">
        <v>0</v>
      </c>
      <c r="BZ69" s="289">
        <v>0</v>
      </c>
      <c r="CA69" s="289">
        <v>0</v>
      </c>
      <c r="CB69" s="289">
        <v>0</v>
      </c>
      <c r="CC69" s="289">
        <v>49.5</v>
      </c>
      <c r="CD69" s="289">
        <v>282100.02</v>
      </c>
      <c r="CE69" s="282">
        <f t="shared" si="0"/>
        <v>603293.59000000008</v>
      </c>
      <c r="CF69" s="2"/>
    </row>
    <row r="70" spans="1:84" ht="12.65" customHeight="1">
      <c r="A70" s="288" t="s">
        <v>242</v>
      </c>
      <c r="B70" s="282"/>
      <c r="C70" s="289">
        <v>0</v>
      </c>
      <c r="D70" s="289">
        <v>0</v>
      </c>
      <c r="E70" s="289">
        <v>0</v>
      </c>
      <c r="F70" s="289">
        <v>0</v>
      </c>
      <c r="G70" s="289">
        <v>0</v>
      </c>
      <c r="H70" s="289">
        <v>0</v>
      </c>
      <c r="I70" s="289">
        <v>0</v>
      </c>
      <c r="J70" s="289">
        <v>0</v>
      </c>
      <c r="K70" s="289">
        <v>0</v>
      </c>
      <c r="L70" s="289">
        <v>0</v>
      </c>
      <c r="M70" s="289">
        <v>0</v>
      </c>
      <c r="N70" s="289">
        <v>0</v>
      </c>
      <c r="O70" s="289">
        <v>0</v>
      </c>
      <c r="P70" s="289">
        <v>0</v>
      </c>
      <c r="Q70" s="289">
        <v>0</v>
      </c>
      <c r="R70" s="289">
        <v>0</v>
      </c>
      <c r="S70" s="289">
        <v>0</v>
      </c>
      <c r="T70" s="289">
        <v>0</v>
      </c>
      <c r="U70" s="289">
        <v>0</v>
      </c>
      <c r="V70" s="289">
        <v>0</v>
      </c>
      <c r="W70" s="289">
        <v>0</v>
      </c>
      <c r="X70" s="289">
        <v>0</v>
      </c>
      <c r="Y70" s="289">
        <v>0</v>
      </c>
      <c r="Z70" s="289">
        <v>0</v>
      </c>
      <c r="AA70" s="289">
        <v>0</v>
      </c>
      <c r="AB70" s="289">
        <v>5</v>
      </c>
      <c r="AC70" s="289">
        <v>0</v>
      </c>
      <c r="AD70" s="289">
        <v>0</v>
      </c>
      <c r="AE70" s="289">
        <v>0</v>
      </c>
      <c r="AF70" s="289">
        <v>0</v>
      </c>
      <c r="AG70" s="289">
        <v>0</v>
      </c>
      <c r="AH70" s="289">
        <v>0</v>
      </c>
      <c r="AI70" s="289">
        <v>0</v>
      </c>
      <c r="AJ70" s="289">
        <v>40350.559999999998</v>
      </c>
      <c r="AK70" s="289">
        <v>0</v>
      </c>
      <c r="AL70" s="289">
        <v>0</v>
      </c>
      <c r="AM70" s="289">
        <v>0</v>
      </c>
      <c r="AN70" s="289">
        <v>0</v>
      </c>
      <c r="AO70" s="289">
        <v>0</v>
      </c>
      <c r="AP70" s="289">
        <v>0</v>
      </c>
      <c r="AQ70" s="289">
        <v>0</v>
      </c>
      <c r="AR70" s="289">
        <v>0</v>
      </c>
      <c r="AS70" s="289">
        <v>0</v>
      </c>
      <c r="AT70" s="289">
        <v>0</v>
      </c>
      <c r="AU70" s="289">
        <v>0</v>
      </c>
      <c r="AV70" s="289">
        <v>0</v>
      </c>
      <c r="AW70" s="289">
        <v>0</v>
      </c>
      <c r="AX70" s="289">
        <v>0</v>
      </c>
      <c r="AY70" s="289">
        <v>0</v>
      </c>
      <c r="AZ70" s="289">
        <v>0</v>
      </c>
      <c r="BA70" s="289">
        <v>0</v>
      </c>
      <c r="BB70" s="289">
        <v>0</v>
      </c>
      <c r="BC70" s="289">
        <v>0</v>
      </c>
      <c r="BD70" s="289">
        <v>0</v>
      </c>
      <c r="BE70" s="289">
        <v>8838.69</v>
      </c>
      <c r="BF70" s="289">
        <v>-1231.4100000000001</v>
      </c>
      <c r="BG70" s="289">
        <v>0</v>
      </c>
      <c r="BH70" s="289">
        <v>0</v>
      </c>
      <c r="BI70" s="289">
        <v>0</v>
      </c>
      <c r="BJ70" s="289">
        <v>0</v>
      </c>
      <c r="BK70" s="289">
        <v>0</v>
      </c>
      <c r="BL70" s="289">
        <v>0</v>
      </c>
      <c r="BM70" s="289">
        <v>0</v>
      </c>
      <c r="BN70" s="289">
        <v>1100</v>
      </c>
      <c r="BO70" s="289">
        <v>0</v>
      </c>
      <c r="BP70" s="289">
        <v>0</v>
      </c>
      <c r="BQ70" s="289">
        <v>0</v>
      </c>
      <c r="BR70" s="289">
        <v>0</v>
      </c>
      <c r="BS70" s="289">
        <v>0</v>
      </c>
      <c r="BT70" s="289">
        <v>0</v>
      </c>
      <c r="BU70" s="289">
        <v>0</v>
      </c>
      <c r="BV70" s="289">
        <v>0</v>
      </c>
      <c r="BW70" s="289">
        <v>0</v>
      </c>
      <c r="BX70" s="289">
        <v>2438557.56</v>
      </c>
      <c r="BY70" s="289">
        <v>0</v>
      </c>
      <c r="BZ70" s="289">
        <v>0</v>
      </c>
      <c r="CA70" s="289">
        <v>0</v>
      </c>
      <c r="CB70" s="289">
        <v>0</v>
      </c>
      <c r="CC70" s="289">
        <v>15808</v>
      </c>
      <c r="CD70" s="289">
        <v>1022588.02</v>
      </c>
      <c r="CE70" s="282">
        <f t="shared" si="0"/>
        <v>3526016.42</v>
      </c>
      <c r="CF70" s="2"/>
    </row>
    <row r="71" spans="1:84" ht="12.65" customHeight="1">
      <c r="A71" s="288" t="s">
        <v>243</v>
      </c>
      <c r="B71" s="282"/>
      <c r="C71" s="282">
        <f>SUM(C61:C68)+C69-C70</f>
        <v>0</v>
      </c>
      <c r="D71" s="282">
        <f t="shared" ref="D71:AI71" si="5">SUM(D61:D69)-D70</f>
        <v>0</v>
      </c>
      <c r="E71" s="282">
        <f t="shared" si="5"/>
        <v>323886.93999999994</v>
      </c>
      <c r="F71" s="282">
        <f t="shared" si="5"/>
        <v>0</v>
      </c>
      <c r="G71" s="282">
        <f t="shared" si="5"/>
        <v>0</v>
      </c>
      <c r="H71" s="282">
        <f t="shared" si="5"/>
        <v>0</v>
      </c>
      <c r="I71" s="282">
        <f t="shared" si="5"/>
        <v>0</v>
      </c>
      <c r="J71" s="282">
        <f t="shared" si="5"/>
        <v>0</v>
      </c>
      <c r="K71" s="282">
        <f t="shared" si="5"/>
        <v>0</v>
      </c>
      <c r="L71" s="282">
        <f t="shared" si="5"/>
        <v>0</v>
      </c>
      <c r="M71" s="282">
        <f t="shared" si="5"/>
        <v>0</v>
      </c>
      <c r="N71" s="282">
        <f t="shared" si="5"/>
        <v>0</v>
      </c>
      <c r="O71" s="282">
        <f t="shared" si="5"/>
        <v>0</v>
      </c>
      <c r="P71" s="282">
        <f t="shared" si="5"/>
        <v>710185.06</v>
      </c>
      <c r="Q71" s="282">
        <f t="shared" si="5"/>
        <v>0</v>
      </c>
      <c r="R71" s="282">
        <f t="shared" si="5"/>
        <v>0</v>
      </c>
      <c r="S71" s="282">
        <f t="shared" si="5"/>
        <v>0</v>
      </c>
      <c r="T71" s="282">
        <f t="shared" si="5"/>
        <v>335578.15</v>
      </c>
      <c r="U71" s="282">
        <f t="shared" si="5"/>
        <v>794413.65</v>
      </c>
      <c r="V71" s="282">
        <f t="shared" si="5"/>
        <v>0</v>
      </c>
      <c r="W71" s="282">
        <f t="shared" si="5"/>
        <v>126065.77</v>
      </c>
      <c r="X71" s="282">
        <f t="shared" si="5"/>
        <v>0</v>
      </c>
      <c r="Y71" s="282">
        <f t="shared" si="5"/>
        <v>844110.55</v>
      </c>
      <c r="Z71" s="282">
        <f t="shared" si="5"/>
        <v>0</v>
      </c>
      <c r="AA71" s="282">
        <f t="shared" si="5"/>
        <v>0</v>
      </c>
      <c r="AB71" s="282">
        <f t="shared" si="5"/>
        <v>2779317.93</v>
      </c>
      <c r="AC71" s="282">
        <f t="shared" si="5"/>
        <v>0</v>
      </c>
      <c r="AD71" s="282">
        <f t="shared" si="5"/>
        <v>0</v>
      </c>
      <c r="AE71" s="282">
        <f t="shared" si="5"/>
        <v>71308.7</v>
      </c>
      <c r="AF71" s="282">
        <f t="shared" si="5"/>
        <v>0</v>
      </c>
      <c r="AG71" s="282">
        <f t="shared" si="5"/>
        <v>5117527.4300000006</v>
      </c>
      <c r="AH71" s="282">
        <f t="shared" si="5"/>
        <v>0</v>
      </c>
      <c r="AI71" s="282">
        <f t="shared" si="5"/>
        <v>0</v>
      </c>
      <c r="AJ71" s="282">
        <f t="shared" ref="AJ71:BO71" si="6">SUM(AJ61:AJ69)-AJ70</f>
        <v>3108467.61</v>
      </c>
      <c r="AK71" s="282">
        <f t="shared" si="6"/>
        <v>0</v>
      </c>
      <c r="AL71" s="282">
        <f t="shared" si="6"/>
        <v>0</v>
      </c>
      <c r="AM71" s="282">
        <f t="shared" si="6"/>
        <v>0</v>
      </c>
      <c r="AN71" s="282">
        <f t="shared" si="6"/>
        <v>0</v>
      </c>
      <c r="AO71" s="282">
        <f t="shared" si="6"/>
        <v>0</v>
      </c>
      <c r="AP71" s="282">
        <f t="shared" si="6"/>
        <v>41590.730000000003</v>
      </c>
      <c r="AQ71" s="282">
        <f t="shared" si="6"/>
        <v>0</v>
      </c>
      <c r="AR71" s="282">
        <f t="shared" si="6"/>
        <v>0</v>
      </c>
      <c r="AS71" s="282">
        <f t="shared" si="6"/>
        <v>0</v>
      </c>
      <c r="AT71" s="282">
        <f t="shared" si="6"/>
        <v>0</v>
      </c>
      <c r="AU71" s="282">
        <f t="shared" si="6"/>
        <v>0</v>
      </c>
      <c r="AV71" s="282">
        <f t="shared" si="6"/>
        <v>0</v>
      </c>
      <c r="AW71" s="282">
        <f t="shared" si="6"/>
        <v>0</v>
      </c>
      <c r="AX71" s="282">
        <f t="shared" si="6"/>
        <v>0</v>
      </c>
      <c r="AY71" s="282">
        <f t="shared" si="6"/>
        <v>0</v>
      </c>
      <c r="AZ71" s="282">
        <f t="shared" si="6"/>
        <v>0</v>
      </c>
      <c r="BA71" s="282">
        <f t="shared" si="6"/>
        <v>0</v>
      </c>
      <c r="BB71" s="282">
        <f t="shared" si="6"/>
        <v>0</v>
      </c>
      <c r="BC71" s="282">
        <f t="shared" si="6"/>
        <v>0</v>
      </c>
      <c r="BD71" s="282">
        <f t="shared" si="6"/>
        <v>0</v>
      </c>
      <c r="BE71" s="282">
        <f t="shared" si="6"/>
        <v>933561.63000000012</v>
      </c>
      <c r="BF71" s="282">
        <f t="shared" si="6"/>
        <v>276856.40999999997</v>
      </c>
      <c r="BG71" s="282">
        <f t="shared" si="6"/>
        <v>8024</v>
      </c>
      <c r="BH71" s="282">
        <f t="shared" si="6"/>
        <v>0</v>
      </c>
      <c r="BI71" s="282">
        <f t="shared" si="6"/>
        <v>14066.890000000001</v>
      </c>
      <c r="BJ71" s="282">
        <f t="shared" si="6"/>
        <v>0</v>
      </c>
      <c r="BK71" s="282">
        <f t="shared" si="6"/>
        <v>0</v>
      </c>
      <c r="BL71" s="282">
        <f t="shared" si="6"/>
        <v>0</v>
      </c>
      <c r="BM71" s="282">
        <f t="shared" si="6"/>
        <v>0</v>
      </c>
      <c r="BN71" s="282">
        <f t="shared" si="6"/>
        <v>4903809.8500000006</v>
      </c>
      <c r="BO71" s="282">
        <f t="shared" si="6"/>
        <v>0</v>
      </c>
      <c r="BP71" s="282">
        <f t="shared" ref="BP71:CC71" si="7">SUM(BP61:BP69)-BP70</f>
        <v>0</v>
      </c>
      <c r="BQ71" s="282">
        <f t="shared" si="7"/>
        <v>0</v>
      </c>
      <c r="BR71" s="282">
        <f t="shared" si="7"/>
        <v>13452.39</v>
      </c>
      <c r="BS71" s="282">
        <f t="shared" si="7"/>
        <v>0</v>
      </c>
      <c r="BT71" s="282">
        <f t="shared" si="7"/>
        <v>3110.66</v>
      </c>
      <c r="BU71" s="282">
        <f t="shared" si="7"/>
        <v>0</v>
      </c>
      <c r="BV71" s="282">
        <f t="shared" si="7"/>
        <v>0</v>
      </c>
      <c r="BW71" s="282">
        <f t="shared" si="7"/>
        <v>76682.73000000001</v>
      </c>
      <c r="BX71" s="282">
        <f t="shared" si="7"/>
        <v>-2300965.9300000002</v>
      </c>
      <c r="BY71" s="282">
        <f t="shared" si="7"/>
        <v>0</v>
      </c>
      <c r="BZ71" s="282">
        <f t="shared" si="7"/>
        <v>0</v>
      </c>
      <c r="CA71" s="282">
        <f t="shared" si="7"/>
        <v>0</v>
      </c>
      <c r="CB71" s="282">
        <f t="shared" si="7"/>
        <v>0</v>
      </c>
      <c r="CC71" s="282">
        <f t="shared" si="7"/>
        <v>-15653.83</v>
      </c>
      <c r="CD71" s="287">
        <f>CD69-CD70</f>
        <v>-740488</v>
      </c>
      <c r="CE71" s="282">
        <f>SUM(CE61:CE69)-CE70</f>
        <v>17424909.32</v>
      </c>
      <c r="CF71" s="2"/>
    </row>
    <row r="72" spans="1:84" ht="12.65" customHeight="1">
      <c r="A72" s="288" t="s">
        <v>244</v>
      </c>
      <c r="B72" s="282"/>
      <c r="C72" s="292" t="s">
        <v>221</v>
      </c>
      <c r="D72" s="292" t="s">
        <v>221</v>
      </c>
      <c r="E72" s="292" t="s">
        <v>221</v>
      </c>
      <c r="F72" s="292" t="s">
        <v>221</v>
      </c>
      <c r="G72" s="292" t="s">
        <v>221</v>
      </c>
      <c r="H72" s="292" t="s">
        <v>221</v>
      </c>
      <c r="I72" s="292" t="s">
        <v>221</v>
      </c>
      <c r="J72" s="292" t="s">
        <v>221</v>
      </c>
      <c r="K72" s="242" t="s">
        <v>221</v>
      </c>
      <c r="L72" s="292" t="s">
        <v>221</v>
      </c>
      <c r="M72" s="292" t="s">
        <v>221</v>
      </c>
      <c r="N72" s="292" t="s">
        <v>221</v>
      </c>
      <c r="O72" s="292" t="s">
        <v>221</v>
      </c>
      <c r="P72" s="292" t="s">
        <v>221</v>
      </c>
      <c r="Q72" s="292" t="s">
        <v>221</v>
      </c>
      <c r="R72" s="292" t="s">
        <v>221</v>
      </c>
      <c r="S72" s="292" t="s">
        <v>221</v>
      </c>
      <c r="T72" s="292" t="s">
        <v>221</v>
      </c>
      <c r="U72" s="292" t="s">
        <v>221</v>
      </c>
      <c r="V72" s="292" t="s">
        <v>221</v>
      </c>
      <c r="W72" s="292" t="s">
        <v>221</v>
      </c>
      <c r="X72" s="292" t="s">
        <v>221</v>
      </c>
      <c r="Y72" s="292" t="s">
        <v>221</v>
      </c>
      <c r="Z72" s="292" t="s">
        <v>221</v>
      </c>
      <c r="AA72" s="292" t="s">
        <v>221</v>
      </c>
      <c r="AB72" s="292" t="s">
        <v>221</v>
      </c>
      <c r="AC72" s="292" t="s">
        <v>221</v>
      </c>
      <c r="AD72" s="292" t="s">
        <v>221</v>
      </c>
      <c r="AE72" s="292" t="s">
        <v>221</v>
      </c>
      <c r="AF72" s="292" t="s">
        <v>221</v>
      </c>
      <c r="AG72" s="292" t="s">
        <v>221</v>
      </c>
      <c r="AH72" s="292" t="s">
        <v>221</v>
      </c>
      <c r="AI72" s="292" t="s">
        <v>221</v>
      </c>
      <c r="AJ72" s="292" t="s">
        <v>221</v>
      </c>
      <c r="AK72" s="292" t="s">
        <v>221</v>
      </c>
      <c r="AL72" s="292" t="s">
        <v>221</v>
      </c>
      <c r="AM72" s="292" t="s">
        <v>221</v>
      </c>
      <c r="AN72" s="292" t="s">
        <v>221</v>
      </c>
      <c r="AO72" s="292" t="s">
        <v>221</v>
      </c>
      <c r="AP72" s="292" t="s">
        <v>221</v>
      </c>
      <c r="AQ72" s="292" t="s">
        <v>221</v>
      </c>
      <c r="AR72" s="292" t="s">
        <v>221</v>
      </c>
      <c r="AS72" s="292" t="s">
        <v>221</v>
      </c>
      <c r="AT72" s="292" t="s">
        <v>221</v>
      </c>
      <c r="AU72" s="292" t="s">
        <v>221</v>
      </c>
      <c r="AV72" s="292" t="s">
        <v>221</v>
      </c>
      <c r="AW72" s="292" t="s">
        <v>221</v>
      </c>
      <c r="AX72" s="292" t="s">
        <v>221</v>
      </c>
      <c r="AY72" s="292" t="s">
        <v>221</v>
      </c>
      <c r="AZ72" s="292" t="s">
        <v>221</v>
      </c>
      <c r="BA72" s="292" t="s">
        <v>221</v>
      </c>
      <c r="BB72" s="292" t="s">
        <v>221</v>
      </c>
      <c r="BC72" s="292" t="s">
        <v>221</v>
      </c>
      <c r="BD72" s="292" t="s">
        <v>221</v>
      </c>
      <c r="BE72" s="292" t="s">
        <v>221</v>
      </c>
      <c r="BF72" s="292" t="s">
        <v>221</v>
      </c>
      <c r="BG72" s="292" t="s">
        <v>221</v>
      </c>
      <c r="BH72" s="292" t="s">
        <v>221</v>
      </c>
      <c r="BI72" s="292" t="s">
        <v>221</v>
      </c>
      <c r="BJ72" s="292" t="s">
        <v>221</v>
      </c>
      <c r="BK72" s="292" t="s">
        <v>221</v>
      </c>
      <c r="BL72" s="292" t="s">
        <v>221</v>
      </c>
      <c r="BM72" s="292" t="s">
        <v>221</v>
      </c>
      <c r="BN72" s="292" t="s">
        <v>221</v>
      </c>
      <c r="BO72" s="292" t="s">
        <v>221</v>
      </c>
      <c r="BP72" s="292" t="s">
        <v>221</v>
      </c>
      <c r="BQ72" s="292" t="s">
        <v>221</v>
      </c>
      <c r="BR72" s="292" t="s">
        <v>221</v>
      </c>
      <c r="BS72" s="292" t="s">
        <v>221</v>
      </c>
      <c r="BT72" s="292" t="s">
        <v>221</v>
      </c>
      <c r="BU72" s="292" t="s">
        <v>221</v>
      </c>
      <c r="BV72" s="292" t="s">
        <v>221</v>
      </c>
      <c r="BW72" s="292" t="s">
        <v>221</v>
      </c>
      <c r="BX72" s="292" t="s">
        <v>221</v>
      </c>
      <c r="BY72" s="292" t="s">
        <v>221</v>
      </c>
      <c r="BZ72" s="292" t="s">
        <v>221</v>
      </c>
      <c r="CA72" s="292" t="s">
        <v>221</v>
      </c>
      <c r="CB72" s="292" t="s">
        <v>221</v>
      </c>
      <c r="CC72" s="292" t="s">
        <v>221</v>
      </c>
      <c r="CD72" s="292" t="s">
        <v>221</v>
      </c>
      <c r="CE72" s="289">
        <v>0</v>
      </c>
      <c r="CF72" s="2"/>
    </row>
    <row r="73" spans="1:84" ht="12.65" customHeight="1">
      <c r="A73" s="288" t="s">
        <v>245</v>
      </c>
      <c r="B73" s="282"/>
      <c r="C73" s="289">
        <v>0</v>
      </c>
      <c r="D73" s="289">
        <v>0</v>
      </c>
      <c r="E73" s="289">
        <v>564988</v>
      </c>
      <c r="F73" s="289">
        <v>0</v>
      </c>
      <c r="G73" s="289">
        <v>0</v>
      </c>
      <c r="H73" s="289">
        <v>0</v>
      </c>
      <c r="I73" s="289">
        <v>0</v>
      </c>
      <c r="J73" s="289">
        <v>0</v>
      </c>
      <c r="K73" s="289">
        <v>0</v>
      </c>
      <c r="L73" s="289">
        <v>0</v>
      </c>
      <c r="M73" s="289">
        <v>0</v>
      </c>
      <c r="N73" s="289">
        <v>0</v>
      </c>
      <c r="O73" s="289">
        <v>0</v>
      </c>
      <c r="P73" s="289">
        <v>0</v>
      </c>
      <c r="Q73" s="289">
        <v>0</v>
      </c>
      <c r="R73" s="289">
        <v>0</v>
      </c>
      <c r="S73" s="289">
        <v>0</v>
      </c>
      <c r="T73" s="289">
        <v>142</v>
      </c>
      <c r="U73" s="289">
        <v>95245</v>
      </c>
      <c r="V73" s="289">
        <v>0</v>
      </c>
      <c r="W73" s="289">
        <v>0</v>
      </c>
      <c r="X73" s="289">
        <v>0</v>
      </c>
      <c r="Y73" s="289">
        <v>172183.85</v>
      </c>
      <c r="Z73" s="289">
        <v>0</v>
      </c>
      <c r="AA73" s="289">
        <v>0</v>
      </c>
      <c r="AB73" s="289">
        <v>101655.45</v>
      </c>
      <c r="AC73" s="289">
        <v>0</v>
      </c>
      <c r="AD73" s="289">
        <v>0</v>
      </c>
      <c r="AE73" s="289">
        <v>13941</v>
      </c>
      <c r="AF73" s="289">
        <v>0</v>
      </c>
      <c r="AG73" s="289">
        <v>54389</v>
      </c>
      <c r="AH73" s="289">
        <v>0</v>
      </c>
      <c r="AI73" s="289">
        <v>0</v>
      </c>
      <c r="AJ73" s="289">
        <v>0</v>
      </c>
      <c r="AK73" s="289">
        <v>0</v>
      </c>
      <c r="AL73" s="289">
        <v>0</v>
      </c>
      <c r="AM73" s="289">
        <v>0</v>
      </c>
      <c r="AN73" s="289">
        <v>0</v>
      </c>
      <c r="AO73" s="289">
        <v>0</v>
      </c>
      <c r="AP73" s="289">
        <v>0</v>
      </c>
      <c r="AQ73" s="289">
        <v>0</v>
      </c>
      <c r="AR73" s="289">
        <v>0</v>
      </c>
      <c r="AS73" s="289">
        <v>0</v>
      </c>
      <c r="AT73" s="289">
        <v>0</v>
      </c>
      <c r="AU73" s="289">
        <v>0</v>
      </c>
      <c r="AV73" s="289">
        <v>0</v>
      </c>
      <c r="AW73" s="292" t="s">
        <v>221</v>
      </c>
      <c r="AX73" s="292" t="s">
        <v>221</v>
      </c>
      <c r="AY73" s="292" t="s">
        <v>221</v>
      </c>
      <c r="AZ73" s="292" t="s">
        <v>221</v>
      </c>
      <c r="BA73" s="292" t="s">
        <v>221</v>
      </c>
      <c r="BB73" s="292" t="s">
        <v>221</v>
      </c>
      <c r="BC73" s="292" t="s">
        <v>221</v>
      </c>
      <c r="BD73" s="292" t="s">
        <v>221</v>
      </c>
      <c r="BE73" s="292" t="s">
        <v>221</v>
      </c>
      <c r="BF73" s="292" t="s">
        <v>221</v>
      </c>
      <c r="BG73" s="292" t="s">
        <v>221</v>
      </c>
      <c r="BH73" s="292" t="s">
        <v>221</v>
      </c>
      <c r="BI73" s="292" t="s">
        <v>221</v>
      </c>
      <c r="BJ73" s="292" t="s">
        <v>221</v>
      </c>
      <c r="BK73" s="292" t="s">
        <v>221</v>
      </c>
      <c r="BL73" s="292" t="s">
        <v>221</v>
      </c>
      <c r="BM73" s="292" t="s">
        <v>221</v>
      </c>
      <c r="BN73" s="292" t="s">
        <v>221</v>
      </c>
      <c r="BO73" s="292" t="s">
        <v>221</v>
      </c>
      <c r="BP73" s="292" t="s">
        <v>221</v>
      </c>
      <c r="BQ73" s="292" t="s">
        <v>221</v>
      </c>
      <c r="BR73" s="292" t="s">
        <v>221</v>
      </c>
      <c r="BS73" s="292" t="s">
        <v>221</v>
      </c>
      <c r="BT73" s="292" t="s">
        <v>221</v>
      </c>
      <c r="BU73" s="292" t="s">
        <v>221</v>
      </c>
      <c r="BV73" s="292" t="s">
        <v>221</v>
      </c>
      <c r="BW73" s="292" t="s">
        <v>221</v>
      </c>
      <c r="BX73" s="292" t="s">
        <v>221</v>
      </c>
      <c r="BY73" s="292" t="s">
        <v>221</v>
      </c>
      <c r="BZ73" s="292" t="s">
        <v>221</v>
      </c>
      <c r="CA73" s="292" t="s">
        <v>221</v>
      </c>
      <c r="CB73" s="292" t="s">
        <v>221</v>
      </c>
      <c r="CC73" s="292" t="s">
        <v>221</v>
      </c>
      <c r="CD73" s="292" t="s">
        <v>221</v>
      </c>
      <c r="CE73" s="282">
        <f t="shared" ref="CE73:CE80" si="8">SUM(C73:CD73)</f>
        <v>1002544.2999999999</v>
      </c>
      <c r="CF73" s="2"/>
    </row>
    <row r="74" spans="1:84" ht="12.65" customHeight="1">
      <c r="A74" s="288" t="s">
        <v>246</v>
      </c>
      <c r="B74" s="282"/>
      <c r="C74" s="289">
        <v>0</v>
      </c>
      <c r="D74" s="289">
        <v>0</v>
      </c>
      <c r="E74" s="289">
        <v>77038</v>
      </c>
      <c r="F74" s="289">
        <v>0</v>
      </c>
      <c r="G74" s="289">
        <v>0</v>
      </c>
      <c r="H74" s="289">
        <v>0</v>
      </c>
      <c r="I74" s="289">
        <v>0</v>
      </c>
      <c r="J74" s="289">
        <v>0</v>
      </c>
      <c r="K74" s="289">
        <v>0</v>
      </c>
      <c r="L74" s="289">
        <v>0</v>
      </c>
      <c r="M74" s="289">
        <v>0</v>
      </c>
      <c r="N74" s="289">
        <v>0</v>
      </c>
      <c r="O74" s="289">
        <v>0</v>
      </c>
      <c r="P74" s="289">
        <v>1423798.16</v>
      </c>
      <c r="Q74" s="289">
        <v>0</v>
      </c>
      <c r="R74" s="289">
        <v>0</v>
      </c>
      <c r="S74" s="289">
        <v>0</v>
      </c>
      <c r="T74" s="289">
        <v>472651</v>
      </c>
      <c r="U74" s="289">
        <v>3646360.25</v>
      </c>
      <c r="V74" s="289">
        <v>0</v>
      </c>
      <c r="W74" s="289">
        <v>691755.35</v>
      </c>
      <c r="X74" s="289">
        <v>0</v>
      </c>
      <c r="Y74" s="289">
        <v>10196136.25</v>
      </c>
      <c r="Z74" s="289">
        <v>0</v>
      </c>
      <c r="AA74" s="289">
        <v>0</v>
      </c>
      <c r="AB74" s="289">
        <v>4766477.07</v>
      </c>
      <c r="AC74" s="289">
        <v>0</v>
      </c>
      <c r="AD74" s="289">
        <v>0</v>
      </c>
      <c r="AE74" s="289">
        <v>104973</v>
      </c>
      <c r="AF74" s="289">
        <v>0</v>
      </c>
      <c r="AG74" s="289">
        <v>5731277.7599999998</v>
      </c>
      <c r="AH74" s="289">
        <v>0</v>
      </c>
      <c r="AI74" s="289">
        <v>0</v>
      </c>
      <c r="AJ74" s="289">
        <v>3809096.84</v>
      </c>
      <c r="AK74" s="289">
        <v>0</v>
      </c>
      <c r="AL74" s="289">
        <v>0</v>
      </c>
      <c r="AM74" s="289">
        <v>0</v>
      </c>
      <c r="AN74" s="289">
        <v>0</v>
      </c>
      <c r="AO74" s="289">
        <v>0</v>
      </c>
      <c r="AP74" s="289">
        <v>26736</v>
      </c>
      <c r="AQ74" s="289">
        <v>0</v>
      </c>
      <c r="AR74" s="289">
        <v>0</v>
      </c>
      <c r="AS74" s="289">
        <v>0</v>
      </c>
      <c r="AT74" s="289">
        <v>0</v>
      </c>
      <c r="AU74" s="289">
        <v>0</v>
      </c>
      <c r="AV74" s="289">
        <v>0</v>
      </c>
      <c r="AW74" s="292" t="s">
        <v>221</v>
      </c>
      <c r="AX74" s="292" t="s">
        <v>221</v>
      </c>
      <c r="AY74" s="292" t="s">
        <v>221</v>
      </c>
      <c r="AZ74" s="292" t="s">
        <v>221</v>
      </c>
      <c r="BA74" s="292" t="s">
        <v>221</v>
      </c>
      <c r="BB74" s="292" t="s">
        <v>221</v>
      </c>
      <c r="BC74" s="292" t="s">
        <v>221</v>
      </c>
      <c r="BD74" s="292" t="s">
        <v>221</v>
      </c>
      <c r="BE74" s="292" t="s">
        <v>221</v>
      </c>
      <c r="BF74" s="292" t="s">
        <v>221</v>
      </c>
      <c r="BG74" s="292" t="s">
        <v>221</v>
      </c>
      <c r="BH74" s="292" t="s">
        <v>221</v>
      </c>
      <c r="BI74" s="292" t="s">
        <v>221</v>
      </c>
      <c r="BJ74" s="292" t="s">
        <v>221</v>
      </c>
      <c r="BK74" s="292" t="s">
        <v>221</v>
      </c>
      <c r="BL74" s="292" t="s">
        <v>221</v>
      </c>
      <c r="BM74" s="292" t="s">
        <v>221</v>
      </c>
      <c r="BN74" s="292" t="s">
        <v>221</v>
      </c>
      <c r="BO74" s="292" t="s">
        <v>221</v>
      </c>
      <c r="BP74" s="292" t="s">
        <v>221</v>
      </c>
      <c r="BQ74" s="292" t="s">
        <v>221</v>
      </c>
      <c r="BR74" s="292" t="s">
        <v>221</v>
      </c>
      <c r="BS74" s="292" t="s">
        <v>221</v>
      </c>
      <c r="BT74" s="292" t="s">
        <v>221</v>
      </c>
      <c r="BU74" s="292" t="s">
        <v>221</v>
      </c>
      <c r="BV74" s="292" t="s">
        <v>221</v>
      </c>
      <c r="BW74" s="292" t="s">
        <v>221</v>
      </c>
      <c r="BX74" s="292" t="s">
        <v>221</v>
      </c>
      <c r="BY74" s="292" t="s">
        <v>221</v>
      </c>
      <c r="BZ74" s="292" t="s">
        <v>221</v>
      </c>
      <c r="CA74" s="292" t="s">
        <v>221</v>
      </c>
      <c r="CB74" s="292" t="s">
        <v>221</v>
      </c>
      <c r="CC74" s="292" t="s">
        <v>221</v>
      </c>
      <c r="CD74" s="292" t="s">
        <v>221</v>
      </c>
      <c r="CE74" s="282">
        <f t="shared" si="8"/>
        <v>30946299.679999996</v>
      </c>
      <c r="CF74" s="2"/>
    </row>
    <row r="75" spans="1:84" ht="12.65" customHeight="1">
      <c r="A75" s="288" t="s">
        <v>247</v>
      </c>
      <c r="B75" s="282"/>
      <c r="C75" s="282">
        <f t="shared" ref="C75:AV75" si="9">SUM(C73:C74)</f>
        <v>0</v>
      </c>
      <c r="D75" s="282">
        <f t="shared" si="9"/>
        <v>0</v>
      </c>
      <c r="E75" s="282">
        <f t="shared" si="9"/>
        <v>642026</v>
      </c>
      <c r="F75" s="282">
        <f t="shared" si="9"/>
        <v>0</v>
      </c>
      <c r="G75" s="282">
        <f t="shared" si="9"/>
        <v>0</v>
      </c>
      <c r="H75" s="282">
        <f t="shared" si="9"/>
        <v>0</v>
      </c>
      <c r="I75" s="282">
        <f t="shared" si="9"/>
        <v>0</v>
      </c>
      <c r="J75" s="282">
        <f t="shared" si="9"/>
        <v>0</v>
      </c>
      <c r="K75" s="282">
        <f t="shared" si="9"/>
        <v>0</v>
      </c>
      <c r="L75" s="282">
        <f t="shared" si="9"/>
        <v>0</v>
      </c>
      <c r="M75" s="282">
        <f t="shared" si="9"/>
        <v>0</v>
      </c>
      <c r="N75" s="282">
        <f t="shared" si="9"/>
        <v>0</v>
      </c>
      <c r="O75" s="282">
        <f t="shared" si="9"/>
        <v>0</v>
      </c>
      <c r="P75" s="282">
        <f t="shared" si="9"/>
        <v>1423798.16</v>
      </c>
      <c r="Q75" s="282">
        <f t="shared" si="9"/>
        <v>0</v>
      </c>
      <c r="R75" s="282">
        <f t="shared" si="9"/>
        <v>0</v>
      </c>
      <c r="S75" s="282">
        <f t="shared" si="9"/>
        <v>0</v>
      </c>
      <c r="T75" s="282">
        <f t="shared" si="9"/>
        <v>472793</v>
      </c>
      <c r="U75" s="282">
        <f t="shared" si="9"/>
        <v>3741605.25</v>
      </c>
      <c r="V75" s="282">
        <f t="shared" si="9"/>
        <v>0</v>
      </c>
      <c r="W75" s="282">
        <f t="shared" si="9"/>
        <v>691755.35</v>
      </c>
      <c r="X75" s="282">
        <f t="shared" si="9"/>
        <v>0</v>
      </c>
      <c r="Y75" s="282">
        <f t="shared" si="9"/>
        <v>10368320.1</v>
      </c>
      <c r="Z75" s="282">
        <f t="shared" si="9"/>
        <v>0</v>
      </c>
      <c r="AA75" s="282">
        <f t="shared" si="9"/>
        <v>0</v>
      </c>
      <c r="AB75" s="282">
        <f t="shared" si="9"/>
        <v>4868132.5200000005</v>
      </c>
      <c r="AC75" s="282">
        <f t="shared" si="9"/>
        <v>0</v>
      </c>
      <c r="AD75" s="282">
        <f t="shared" si="9"/>
        <v>0</v>
      </c>
      <c r="AE75" s="282">
        <f t="shared" si="9"/>
        <v>118914</v>
      </c>
      <c r="AF75" s="282">
        <f t="shared" si="9"/>
        <v>0</v>
      </c>
      <c r="AG75" s="282">
        <f t="shared" si="9"/>
        <v>5785666.7599999998</v>
      </c>
      <c r="AH75" s="282">
        <f t="shared" si="9"/>
        <v>0</v>
      </c>
      <c r="AI75" s="282">
        <f t="shared" si="9"/>
        <v>0</v>
      </c>
      <c r="AJ75" s="282">
        <f t="shared" si="9"/>
        <v>3809096.84</v>
      </c>
      <c r="AK75" s="282">
        <f t="shared" si="9"/>
        <v>0</v>
      </c>
      <c r="AL75" s="282">
        <f t="shared" si="9"/>
        <v>0</v>
      </c>
      <c r="AM75" s="282">
        <f t="shared" si="9"/>
        <v>0</v>
      </c>
      <c r="AN75" s="282">
        <f t="shared" si="9"/>
        <v>0</v>
      </c>
      <c r="AO75" s="282">
        <f t="shared" si="9"/>
        <v>0</v>
      </c>
      <c r="AP75" s="282">
        <f t="shared" si="9"/>
        <v>26736</v>
      </c>
      <c r="AQ75" s="282">
        <f t="shared" si="9"/>
        <v>0</v>
      </c>
      <c r="AR75" s="282">
        <f t="shared" si="9"/>
        <v>0</v>
      </c>
      <c r="AS75" s="282">
        <f t="shared" si="9"/>
        <v>0</v>
      </c>
      <c r="AT75" s="282">
        <f t="shared" si="9"/>
        <v>0</v>
      </c>
      <c r="AU75" s="282">
        <f t="shared" si="9"/>
        <v>0</v>
      </c>
      <c r="AV75" s="282">
        <f t="shared" si="9"/>
        <v>0</v>
      </c>
      <c r="AW75" s="292" t="s">
        <v>221</v>
      </c>
      <c r="AX75" s="292" t="s">
        <v>221</v>
      </c>
      <c r="AY75" s="292" t="s">
        <v>221</v>
      </c>
      <c r="AZ75" s="292" t="s">
        <v>221</v>
      </c>
      <c r="BA75" s="292" t="s">
        <v>221</v>
      </c>
      <c r="BB75" s="292" t="s">
        <v>221</v>
      </c>
      <c r="BC75" s="292" t="s">
        <v>221</v>
      </c>
      <c r="BD75" s="292" t="s">
        <v>221</v>
      </c>
      <c r="BE75" s="292" t="s">
        <v>221</v>
      </c>
      <c r="BF75" s="292" t="s">
        <v>221</v>
      </c>
      <c r="BG75" s="292" t="s">
        <v>221</v>
      </c>
      <c r="BH75" s="292" t="s">
        <v>221</v>
      </c>
      <c r="BI75" s="292" t="s">
        <v>221</v>
      </c>
      <c r="BJ75" s="292" t="s">
        <v>221</v>
      </c>
      <c r="BK75" s="292" t="s">
        <v>221</v>
      </c>
      <c r="BL75" s="292" t="s">
        <v>221</v>
      </c>
      <c r="BM75" s="292" t="s">
        <v>221</v>
      </c>
      <c r="BN75" s="292" t="s">
        <v>221</v>
      </c>
      <c r="BO75" s="292" t="s">
        <v>221</v>
      </c>
      <c r="BP75" s="292" t="s">
        <v>221</v>
      </c>
      <c r="BQ75" s="292" t="s">
        <v>221</v>
      </c>
      <c r="BR75" s="292" t="s">
        <v>221</v>
      </c>
      <c r="BS75" s="292" t="s">
        <v>221</v>
      </c>
      <c r="BT75" s="292" t="s">
        <v>221</v>
      </c>
      <c r="BU75" s="292" t="s">
        <v>221</v>
      </c>
      <c r="BV75" s="292" t="s">
        <v>221</v>
      </c>
      <c r="BW75" s="292" t="s">
        <v>221</v>
      </c>
      <c r="BX75" s="292" t="s">
        <v>221</v>
      </c>
      <c r="BY75" s="292" t="s">
        <v>221</v>
      </c>
      <c r="BZ75" s="292" t="s">
        <v>221</v>
      </c>
      <c r="CA75" s="292" t="s">
        <v>221</v>
      </c>
      <c r="CB75" s="292" t="s">
        <v>221</v>
      </c>
      <c r="CC75" s="292" t="s">
        <v>221</v>
      </c>
      <c r="CD75" s="292" t="s">
        <v>221</v>
      </c>
      <c r="CE75" s="282">
        <f t="shared" si="8"/>
        <v>31948843.98</v>
      </c>
      <c r="CF75" s="2"/>
    </row>
    <row r="76" spans="1:84" ht="12.65" customHeight="1">
      <c r="A76" s="288" t="s">
        <v>248</v>
      </c>
      <c r="B76" s="282"/>
      <c r="C76" s="289">
        <v>0</v>
      </c>
      <c r="D76" s="289">
        <v>0</v>
      </c>
      <c r="E76" s="289">
        <v>4996</v>
      </c>
      <c r="F76" s="289">
        <v>0</v>
      </c>
      <c r="G76" s="289">
        <v>0</v>
      </c>
      <c r="H76" s="289">
        <v>0</v>
      </c>
      <c r="I76" s="289">
        <v>0</v>
      </c>
      <c r="J76" s="289">
        <v>0</v>
      </c>
      <c r="K76" s="289">
        <v>0</v>
      </c>
      <c r="L76" s="289">
        <v>0</v>
      </c>
      <c r="M76" s="289">
        <v>0</v>
      </c>
      <c r="N76" s="289">
        <v>0</v>
      </c>
      <c r="O76" s="289">
        <v>0</v>
      </c>
      <c r="P76" s="289">
        <v>4123</v>
      </c>
      <c r="Q76" s="289">
        <v>0</v>
      </c>
      <c r="R76" s="289">
        <v>0</v>
      </c>
      <c r="S76" s="289">
        <v>0</v>
      </c>
      <c r="T76" s="289">
        <v>335</v>
      </c>
      <c r="U76" s="289">
        <v>559</v>
      </c>
      <c r="V76" s="289">
        <v>0</v>
      </c>
      <c r="W76" s="289">
        <v>0</v>
      </c>
      <c r="X76" s="289">
        <v>0</v>
      </c>
      <c r="Y76" s="289">
        <v>1695</v>
      </c>
      <c r="Z76" s="289">
        <v>0</v>
      </c>
      <c r="AA76" s="289">
        <v>0</v>
      </c>
      <c r="AB76" s="289">
        <v>497</v>
      </c>
      <c r="AC76" s="289">
        <v>0</v>
      </c>
      <c r="AD76" s="289">
        <v>0</v>
      </c>
      <c r="AE76" s="289">
        <v>0</v>
      </c>
      <c r="AF76" s="289">
        <v>0</v>
      </c>
      <c r="AG76" s="289">
        <v>4061</v>
      </c>
      <c r="AH76" s="289">
        <v>0</v>
      </c>
      <c r="AI76" s="289">
        <v>0</v>
      </c>
      <c r="AJ76" s="289">
        <v>3990</v>
      </c>
      <c r="AK76" s="289">
        <v>0</v>
      </c>
      <c r="AL76" s="289">
        <v>0</v>
      </c>
      <c r="AM76" s="289">
        <v>0</v>
      </c>
      <c r="AN76" s="289">
        <v>0</v>
      </c>
      <c r="AO76" s="289">
        <v>0</v>
      </c>
      <c r="AP76" s="289">
        <v>0</v>
      </c>
      <c r="AQ76" s="289">
        <v>0</v>
      </c>
      <c r="AR76" s="289">
        <v>0</v>
      </c>
      <c r="AS76" s="289">
        <v>0</v>
      </c>
      <c r="AT76" s="289">
        <v>0</v>
      </c>
      <c r="AU76" s="289">
        <v>0</v>
      </c>
      <c r="AV76" s="289">
        <v>0</v>
      </c>
      <c r="AW76" s="289">
        <v>0</v>
      </c>
      <c r="AX76" s="289">
        <v>0</v>
      </c>
      <c r="AY76" s="289">
        <v>0</v>
      </c>
      <c r="AZ76" s="289">
        <v>0</v>
      </c>
      <c r="BA76" s="289">
        <v>0</v>
      </c>
      <c r="BB76" s="289">
        <v>0</v>
      </c>
      <c r="BC76" s="289">
        <v>0</v>
      </c>
      <c r="BD76" s="289">
        <v>0</v>
      </c>
      <c r="BE76" s="289">
        <v>1958</v>
      </c>
      <c r="BF76" s="289">
        <v>342</v>
      </c>
      <c r="BG76" s="289">
        <v>0</v>
      </c>
      <c r="BH76" s="289">
        <v>0</v>
      </c>
      <c r="BI76" s="289">
        <v>0</v>
      </c>
      <c r="BJ76" s="289">
        <v>0</v>
      </c>
      <c r="BK76" s="289">
        <v>0</v>
      </c>
      <c r="BL76" s="289">
        <v>0</v>
      </c>
      <c r="BM76" s="289">
        <v>0</v>
      </c>
      <c r="BN76" s="289">
        <v>9108</v>
      </c>
      <c r="BO76" s="289">
        <v>0</v>
      </c>
      <c r="BP76" s="289">
        <v>0</v>
      </c>
      <c r="BQ76" s="289">
        <v>0</v>
      </c>
      <c r="BR76" s="289">
        <v>0</v>
      </c>
      <c r="BS76" s="289">
        <v>0</v>
      </c>
      <c r="BT76" s="289">
        <v>0</v>
      </c>
      <c r="BU76" s="289">
        <v>0</v>
      </c>
      <c r="BV76" s="289">
        <v>0</v>
      </c>
      <c r="BW76" s="289">
        <v>0</v>
      </c>
      <c r="BX76" s="289">
        <v>0</v>
      </c>
      <c r="BY76" s="289">
        <v>0</v>
      </c>
      <c r="BZ76" s="289">
        <v>0</v>
      </c>
      <c r="CA76" s="289">
        <v>0</v>
      </c>
      <c r="CB76" s="289">
        <v>0</v>
      </c>
      <c r="CC76" s="289">
        <v>0</v>
      </c>
      <c r="CD76" s="292" t="s">
        <v>221</v>
      </c>
      <c r="CE76" s="282">
        <f t="shared" si="8"/>
        <v>31664</v>
      </c>
      <c r="CF76" s="282">
        <f>BE59-CE76</f>
        <v>0</v>
      </c>
    </row>
    <row r="77" spans="1:84" ht="12.65" customHeight="1">
      <c r="A77" s="288" t="s">
        <v>249</v>
      </c>
      <c r="B77" s="282"/>
      <c r="C77" s="289">
        <v>0</v>
      </c>
      <c r="D77" s="289">
        <v>0</v>
      </c>
      <c r="E77" s="289">
        <v>0</v>
      </c>
      <c r="F77" s="289">
        <v>0</v>
      </c>
      <c r="G77" s="289">
        <v>0</v>
      </c>
      <c r="H77" s="289">
        <v>0</v>
      </c>
      <c r="I77" s="289">
        <v>0</v>
      </c>
      <c r="J77" s="289">
        <v>0</v>
      </c>
      <c r="K77" s="289">
        <v>0</v>
      </c>
      <c r="L77" s="289">
        <v>0</v>
      </c>
      <c r="M77" s="289">
        <v>0</v>
      </c>
      <c r="N77" s="289">
        <v>0</v>
      </c>
      <c r="O77" s="289">
        <v>0</v>
      </c>
      <c r="P77" s="289">
        <v>0</v>
      </c>
      <c r="Q77" s="289">
        <v>0</v>
      </c>
      <c r="R77" s="289">
        <v>0</v>
      </c>
      <c r="S77" s="289">
        <v>0</v>
      </c>
      <c r="T77" s="289">
        <v>0</v>
      </c>
      <c r="U77" s="289">
        <v>0</v>
      </c>
      <c r="V77" s="289">
        <v>0</v>
      </c>
      <c r="W77" s="289">
        <v>0</v>
      </c>
      <c r="X77" s="289">
        <v>0</v>
      </c>
      <c r="Y77" s="289">
        <v>0</v>
      </c>
      <c r="Z77" s="289">
        <v>0</v>
      </c>
      <c r="AA77" s="289">
        <v>0</v>
      </c>
      <c r="AB77" s="289">
        <v>0</v>
      </c>
      <c r="AC77" s="289">
        <v>0</v>
      </c>
      <c r="AD77" s="289">
        <v>0</v>
      </c>
      <c r="AE77" s="289">
        <v>0</v>
      </c>
      <c r="AF77" s="289">
        <v>0</v>
      </c>
      <c r="AG77" s="289">
        <v>0</v>
      </c>
      <c r="AH77" s="289">
        <v>0</v>
      </c>
      <c r="AI77" s="289">
        <v>0</v>
      </c>
      <c r="AJ77" s="289">
        <v>0</v>
      </c>
      <c r="AK77" s="289">
        <v>0</v>
      </c>
      <c r="AL77" s="289">
        <v>0</v>
      </c>
      <c r="AM77" s="289">
        <v>0</v>
      </c>
      <c r="AN77" s="289">
        <v>0</v>
      </c>
      <c r="AO77" s="289">
        <v>0</v>
      </c>
      <c r="AP77" s="289">
        <v>0</v>
      </c>
      <c r="AQ77" s="289">
        <v>0</v>
      </c>
      <c r="AR77" s="289">
        <v>0</v>
      </c>
      <c r="AS77" s="289">
        <v>0</v>
      </c>
      <c r="AT77" s="289">
        <v>0</v>
      </c>
      <c r="AU77" s="289">
        <v>0</v>
      </c>
      <c r="AV77" s="289">
        <v>0</v>
      </c>
      <c r="AW77" s="289">
        <v>0</v>
      </c>
      <c r="AX77" s="292" t="s">
        <v>221</v>
      </c>
      <c r="AY77" s="292" t="s">
        <v>221</v>
      </c>
      <c r="AZ77" s="289">
        <v>0</v>
      </c>
      <c r="BA77" s="289">
        <v>0</v>
      </c>
      <c r="BB77" s="289">
        <v>0</v>
      </c>
      <c r="BC77" s="289">
        <v>0</v>
      </c>
      <c r="BD77" s="292" t="s">
        <v>221</v>
      </c>
      <c r="BE77" s="292" t="s">
        <v>221</v>
      </c>
      <c r="BF77" s="289">
        <v>0</v>
      </c>
      <c r="BG77" s="292" t="s">
        <v>221</v>
      </c>
      <c r="BH77" s="289">
        <v>0</v>
      </c>
      <c r="BI77" s="289">
        <v>0</v>
      </c>
      <c r="BJ77" s="292" t="s">
        <v>221</v>
      </c>
      <c r="BK77" s="289">
        <v>0</v>
      </c>
      <c r="BL77" s="289">
        <v>0</v>
      </c>
      <c r="BM77" s="289">
        <v>0</v>
      </c>
      <c r="BN77" s="292" t="s">
        <v>221</v>
      </c>
      <c r="BO77" s="292" t="s">
        <v>221</v>
      </c>
      <c r="BP77" s="292" t="s">
        <v>221</v>
      </c>
      <c r="BQ77" s="292" t="s">
        <v>221</v>
      </c>
      <c r="BR77" s="289">
        <v>0</v>
      </c>
      <c r="BS77" s="289">
        <v>0</v>
      </c>
      <c r="BT77" s="289">
        <v>0</v>
      </c>
      <c r="BU77" s="289">
        <v>0</v>
      </c>
      <c r="BV77" s="289">
        <v>0</v>
      </c>
      <c r="BW77" s="289">
        <v>0</v>
      </c>
      <c r="BX77" s="289">
        <v>0</v>
      </c>
      <c r="BY77" s="289">
        <v>0</v>
      </c>
      <c r="BZ77" s="289">
        <v>0</v>
      </c>
      <c r="CA77" s="289">
        <v>0</v>
      </c>
      <c r="CB77" s="289">
        <v>0</v>
      </c>
      <c r="CC77" s="292" t="s">
        <v>221</v>
      </c>
      <c r="CD77" s="292" t="s">
        <v>221</v>
      </c>
      <c r="CE77" s="282">
        <f>SUM(C77:CD77)</f>
        <v>0</v>
      </c>
      <c r="CF77" s="282">
        <f>AY59-CE77</f>
        <v>0</v>
      </c>
    </row>
    <row r="78" spans="1:84" ht="12.65" customHeight="1">
      <c r="A78" s="288" t="s">
        <v>250</v>
      </c>
      <c r="B78" s="282"/>
      <c r="C78" s="289">
        <v>0</v>
      </c>
      <c r="D78" s="289">
        <v>0</v>
      </c>
      <c r="E78" s="289">
        <v>2046</v>
      </c>
      <c r="F78" s="289">
        <v>0</v>
      </c>
      <c r="G78" s="289">
        <v>0</v>
      </c>
      <c r="H78" s="289">
        <v>0</v>
      </c>
      <c r="I78" s="289">
        <v>0</v>
      </c>
      <c r="J78" s="289">
        <v>0</v>
      </c>
      <c r="K78" s="289">
        <v>0</v>
      </c>
      <c r="L78" s="289">
        <v>0</v>
      </c>
      <c r="M78" s="289">
        <v>0</v>
      </c>
      <c r="N78" s="289">
        <v>0</v>
      </c>
      <c r="O78" s="289">
        <v>0</v>
      </c>
      <c r="P78" s="289">
        <v>1688</v>
      </c>
      <c r="Q78" s="289">
        <v>0</v>
      </c>
      <c r="R78" s="289">
        <v>0</v>
      </c>
      <c r="S78" s="289">
        <v>0</v>
      </c>
      <c r="T78" s="289">
        <v>137</v>
      </c>
      <c r="U78" s="289">
        <v>229</v>
      </c>
      <c r="V78" s="289">
        <v>0</v>
      </c>
      <c r="W78" s="289">
        <v>0</v>
      </c>
      <c r="X78" s="289">
        <v>0</v>
      </c>
      <c r="Y78" s="289">
        <v>562</v>
      </c>
      <c r="Z78" s="289">
        <v>0</v>
      </c>
      <c r="AA78" s="289">
        <v>0</v>
      </c>
      <c r="AB78" s="289">
        <v>138</v>
      </c>
      <c r="AC78" s="289">
        <v>0</v>
      </c>
      <c r="AD78" s="289">
        <v>0</v>
      </c>
      <c r="AE78" s="289">
        <v>0</v>
      </c>
      <c r="AF78" s="289">
        <v>0</v>
      </c>
      <c r="AG78" s="289">
        <v>1663</v>
      </c>
      <c r="AH78" s="289">
        <v>0</v>
      </c>
      <c r="AI78" s="289">
        <v>0</v>
      </c>
      <c r="AJ78" s="289">
        <v>1588</v>
      </c>
      <c r="AK78" s="289">
        <v>0</v>
      </c>
      <c r="AL78" s="289">
        <v>0</v>
      </c>
      <c r="AM78" s="289">
        <v>0</v>
      </c>
      <c r="AN78" s="289">
        <v>0</v>
      </c>
      <c r="AO78" s="289">
        <v>0</v>
      </c>
      <c r="AP78" s="289">
        <v>0</v>
      </c>
      <c r="AQ78" s="289">
        <v>0</v>
      </c>
      <c r="AR78" s="289">
        <v>0</v>
      </c>
      <c r="AS78" s="289">
        <v>0</v>
      </c>
      <c r="AT78" s="289">
        <v>0</v>
      </c>
      <c r="AU78" s="289">
        <v>0</v>
      </c>
      <c r="AV78" s="289">
        <v>0</v>
      </c>
      <c r="AW78" s="289">
        <v>0</v>
      </c>
      <c r="AX78" s="292" t="s">
        <v>221</v>
      </c>
      <c r="AY78" s="292" t="s">
        <v>221</v>
      </c>
      <c r="AZ78" s="292" t="s">
        <v>221</v>
      </c>
      <c r="BA78" s="289">
        <v>0</v>
      </c>
      <c r="BB78" s="289">
        <v>0</v>
      </c>
      <c r="BC78" s="289">
        <v>0</v>
      </c>
      <c r="BD78" s="292" t="s">
        <v>221</v>
      </c>
      <c r="BE78" s="292" t="s">
        <v>221</v>
      </c>
      <c r="BF78" s="292" t="s">
        <v>221</v>
      </c>
      <c r="BG78" s="292" t="s">
        <v>221</v>
      </c>
      <c r="BH78" s="289">
        <v>0</v>
      </c>
      <c r="BI78" s="289">
        <v>0</v>
      </c>
      <c r="BJ78" s="292" t="s">
        <v>221</v>
      </c>
      <c r="BK78" s="289">
        <v>0</v>
      </c>
      <c r="BL78" s="289">
        <v>0</v>
      </c>
      <c r="BM78" s="289">
        <v>0</v>
      </c>
      <c r="BN78" s="292" t="s">
        <v>221</v>
      </c>
      <c r="BO78" s="292" t="s">
        <v>221</v>
      </c>
      <c r="BP78" s="292" t="s">
        <v>221</v>
      </c>
      <c r="BQ78" s="292" t="s">
        <v>221</v>
      </c>
      <c r="BR78" s="292" t="s">
        <v>221</v>
      </c>
      <c r="BS78" s="289">
        <v>0</v>
      </c>
      <c r="BT78" s="289">
        <v>0</v>
      </c>
      <c r="BU78" s="289">
        <v>0</v>
      </c>
      <c r="BV78" s="289">
        <v>0</v>
      </c>
      <c r="BW78" s="289">
        <v>0</v>
      </c>
      <c r="BX78" s="289">
        <v>0</v>
      </c>
      <c r="BY78" s="289">
        <v>0</v>
      </c>
      <c r="BZ78" s="289">
        <v>0</v>
      </c>
      <c r="CA78" s="289">
        <v>0</v>
      </c>
      <c r="CB78" s="289">
        <v>0</v>
      </c>
      <c r="CC78" s="292" t="s">
        <v>221</v>
      </c>
      <c r="CD78" s="292" t="s">
        <v>221</v>
      </c>
      <c r="CE78" s="282">
        <f t="shared" si="8"/>
        <v>8051</v>
      </c>
      <c r="CF78" s="282"/>
    </row>
    <row r="79" spans="1:84" ht="12.65" customHeight="1">
      <c r="A79" s="288" t="s">
        <v>251</v>
      </c>
      <c r="B79" s="282"/>
      <c r="C79" s="289">
        <v>0</v>
      </c>
      <c r="D79" s="289">
        <v>0</v>
      </c>
      <c r="E79" s="289">
        <v>2547</v>
      </c>
      <c r="F79" s="289">
        <v>0</v>
      </c>
      <c r="G79" s="289">
        <v>0</v>
      </c>
      <c r="H79" s="289">
        <v>0</v>
      </c>
      <c r="I79" s="289">
        <v>0</v>
      </c>
      <c r="J79" s="289">
        <v>0</v>
      </c>
      <c r="K79" s="289">
        <v>0</v>
      </c>
      <c r="L79" s="289">
        <v>0</v>
      </c>
      <c r="M79" s="289">
        <v>0</v>
      </c>
      <c r="N79" s="289">
        <v>0</v>
      </c>
      <c r="O79" s="289">
        <v>0</v>
      </c>
      <c r="P79" s="289">
        <v>3083</v>
      </c>
      <c r="Q79" s="289">
        <v>0</v>
      </c>
      <c r="R79" s="289">
        <v>0</v>
      </c>
      <c r="S79" s="289">
        <v>0</v>
      </c>
      <c r="T79" s="289">
        <v>0</v>
      </c>
      <c r="U79" s="289">
        <v>0</v>
      </c>
      <c r="V79" s="289">
        <v>0</v>
      </c>
      <c r="W79" s="289">
        <v>0</v>
      </c>
      <c r="X79" s="289">
        <v>0</v>
      </c>
      <c r="Y79" s="289">
        <v>7264</v>
      </c>
      <c r="Z79" s="289">
        <v>0</v>
      </c>
      <c r="AA79" s="289">
        <v>0</v>
      </c>
      <c r="AB79" s="289">
        <v>0</v>
      </c>
      <c r="AC79" s="289">
        <v>0</v>
      </c>
      <c r="AD79" s="289">
        <v>0</v>
      </c>
      <c r="AE79" s="289">
        <v>448</v>
      </c>
      <c r="AF79" s="289">
        <v>0</v>
      </c>
      <c r="AG79" s="289">
        <v>17714</v>
      </c>
      <c r="AH79" s="289">
        <v>0</v>
      </c>
      <c r="AI79" s="289">
        <v>0</v>
      </c>
      <c r="AJ79" s="289">
        <v>761</v>
      </c>
      <c r="AK79" s="289">
        <v>0</v>
      </c>
      <c r="AL79" s="289">
        <v>0</v>
      </c>
      <c r="AM79" s="289">
        <v>0</v>
      </c>
      <c r="AN79" s="289">
        <v>0</v>
      </c>
      <c r="AO79" s="289">
        <v>0</v>
      </c>
      <c r="AP79" s="289">
        <v>0</v>
      </c>
      <c r="AQ79" s="289">
        <v>0</v>
      </c>
      <c r="AR79" s="289">
        <v>0</v>
      </c>
      <c r="AS79" s="289">
        <v>0</v>
      </c>
      <c r="AT79" s="289">
        <v>0</v>
      </c>
      <c r="AU79" s="289">
        <v>0</v>
      </c>
      <c r="AV79" s="289">
        <v>0</v>
      </c>
      <c r="AW79" s="289">
        <v>0</v>
      </c>
      <c r="AX79" s="292" t="s">
        <v>221</v>
      </c>
      <c r="AY79" s="292" t="s">
        <v>221</v>
      </c>
      <c r="AZ79" s="292" t="s">
        <v>221</v>
      </c>
      <c r="BA79" s="292" t="s">
        <v>221</v>
      </c>
      <c r="BB79" s="289">
        <v>0</v>
      </c>
      <c r="BC79" s="289">
        <v>0</v>
      </c>
      <c r="BD79" s="292" t="s">
        <v>221</v>
      </c>
      <c r="BE79" s="292" t="s">
        <v>221</v>
      </c>
      <c r="BF79" s="292" t="s">
        <v>221</v>
      </c>
      <c r="BG79" s="292" t="s">
        <v>221</v>
      </c>
      <c r="BH79" s="289">
        <v>0</v>
      </c>
      <c r="BI79" s="289">
        <v>0</v>
      </c>
      <c r="BJ79" s="292" t="s">
        <v>221</v>
      </c>
      <c r="BK79" s="289">
        <v>0</v>
      </c>
      <c r="BL79" s="289">
        <v>0</v>
      </c>
      <c r="BM79" s="289">
        <v>0</v>
      </c>
      <c r="BN79" s="292" t="s">
        <v>221</v>
      </c>
      <c r="BO79" s="292" t="s">
        <v>221</v>
      </c>
      <c r="BP79" s="292" t="s">
        <v>221</v>
      </c>
      <c r="BQ79" s="292" t="s">
        <v>221</v>
      </c>
      <c r="BR79" s="292" t="s">
        <v>221</v>
      </c>
      <c r="BS79" s="289">
        <v>0</v>
      </c>
      <c r="BT79" s="289">
        <v>0</v>
      </c>
      <c r="BU79" s="289">
        <v>0</v>
      </c>
      <c r="BV79" s="289">
        <v>0</v>
      </c>
      <c r="BW79" s="289">
        <v>0</v>
      </c>
      <c r="BX79" s="289">
        <v>0</v>
      </c>
      <c r="BY79" s="289">
        <v>0</v>
      </c>
      <c r="BZ79" s="289">
        <v>0</v>
      </c>
      <c r="CA79" s="289">
        <v>0</v>
      </c>
      <c r="CB79" s="289">
        <v>0</v>
      </c>
      <c r="CC79" s="292" t="s">
        <v>221</v>
      </c>
      <c r="CD79" s="292" t="s">
        <v>221</v>
      </c>
      <c r="CE79" s="282">
        <f t="shared" si="8"/>
        <v>31817</v>
      </c>
      <c r="CF79" s="282">
        <f>BA59</f>
        <v>0</v>
      </c>
    </row>
    <row r="80" spans="1:84" ht="12.65" customHeight="1">
      <c r="A80" s="288" t="s">
        <v>252</v>
      </c>
      <c r="B80" s="282"/>
      <c r="C80" s="289">
        <v>0</v>
      </c>
      <c r="D80" s="289">
        <v>0</v>
      </c>
      <c r="E80" s="289">
        <v>0</v>
      </c>
      <c r="F80" s="289">
        <v>0</v>
      </c>
      <c r="G80" s="289">
        <v>0</v>
      </c>
      <c r="H80" s="289">
        <v>0</v>
      </c>
      <c r="I80" s="289">
        <v>0</v>
      </c>
      <c r="J80" s="289">
        <v>0</v>
      </c>
      <c r="K80" s="289">
        <v>0</v>
      </c>
      <c r="L80" s="289">
        <v>0</v>
      </c>
      <c r="M80" s="289">
        <v>0</v>
      </c>
      <c r="N80" s="289">
        <v>0</v>
      </c>
      <c r="O80" s="289">
        <v>0</v>
      </c>
      <c r="P80" s="289">
        <v>1.8772861928228028</v>
      </c>
      <c r="Q80" s="289">
        <v>0</v>
      </c>
      <c r="R80" s="289">
        <v>0</v>
      </c>
      <c r="S80" s="289">
        <v>0</v>
      </c>
      <c r="T80" s="289">
        <v>0.90930797029533172</v>
      </c>
      <c r="U80" s="289">
        <v>0</v>
      </c>
      <c r="V80" s="289">
        <v>0</v>
      </c>
      <c r="W80" s="289">
        <v>0</v>
      </c>
      <c r="X80" s="289">
        <v>0</v>
      </c>
      <c r="Y80" s="289">
        <v>0</v>
      </c>
      <c r="Z80" s="289">
        <v>0</v>
      </c>
      <c r="AA80" s="289">
        <v>0</v>
      </c>
      <c r="AB80" s="289">
        <v>0</v>
      </c>
      <c r="AC80" s="289">
        <v>0</v>
      </c>
      <c r="AD80" s="289">
        <v>0</v>
      </c>
      <c r="AE80" s="289">
        <v>0</v>
      </c>
      <c r="AF80" s="289">
        <v>0</v>
      </c>
      <c r="AG80" s="289">
        <v>10.862350365061827</v>
      </c>
      <c r="AH80" s="289">
        <v>0</v>
      </c>
      <c r="AI80" s="289">
        <v>0</v>
      </c>
      <c r="AJ80" s="289">
        <v>5.2166559170666345</v>
      </c>
      <c r="AK80" s="289">
        <v>0</v>
      </c>
      <c r="AL80" s="289">
        <v>0</v>
      </c>
      <c r="AM80" s="289">
        <v>0</v>
      </c>
      <c r="AN80" s="289">
        <v>0</v>
      </c>
      <c r="AO80" s="289">
        <v>0</v>
      </c>
      <c r="AP80" s="289">
        <v>0</v>
      </c>
      <c r="AQ80" s="289">
        <v>0</v>
      </c>
      <c r="AR80" s="289">
        <v>0</v>
      </c>
      <c r="AS80" s="289">
        <v>0</v>
      </c>
      <c r="AT80" s="289">
        <v>0</v>
      </c>
      <c r="AU80" s="289">
        <v>0</v>
      </c>
      <c r="AV80" s="289">
        <v>0</v>
      </c>
      <c r="AW80" s="292" t="s">
        <v>221</v>
      </c>
      <c r="AX80" s="292" t="s">
        <v>221</v>
      </c>
      <c r="AY80" s="292" t="s">
        <v>221</v>
      </c>
      <c r="AZ80" s="292" t="s">
        <v>221</v>
      </c>
      <c r="BA80" s="292" t="s">
        <v>221</v>
      </c>
      <c r="BB80" s="292" t="s">
        <v>221</v>
      </c>
      <c r="BC80" s="292" t="s">
        <v>221</v>
      </c>
      <c r="BD80" s="292" t="s">
        <v>221</v>
      </c>
      <c r="BE80" s="292" t="s">
        <v>221</v>
      </c>
      <c r="BF80" s="292" t="s">
        <v>221</v>
      </c>
      <c r="BG80" s="292" t="s">
        <v>221</v>
      </c>
      <c r="BH80" s="292" t="s">
        <v>221</v>
      </c>
      <c r="BI80" s="292" t="s">
        <v>221</v>
      </c>
      <c r="BJ80" s="292" t="s">
        <v>221</v>
      </c>
      <c r="BK80" s="292" t="s">
        <v>221</v>
      </c>
      <c r="BL80" s="292" t="s">
        <v>221</v>
      </c>
      <c r="BM80" s="292" t="s">
        <v>221</v>
      </c>
      <c r="BN80" s="292" t="s">
        <v>221</v>
      </c>
      <c r="BO80" s="292" t="s">
        <v>221</v>
      </c>
      <c r="BP80" s="292" t="s">
        <v>221</v>
      </c>
      <c r="BQ80" s="292" t="s">
        <v>221</v>
      </c>
      <c r="BR80" s="292" t="s">
        <v>221</v>
      </c>
      <c r="BS80" s="292" t="s">
        <v>221</v>
      </c>
      <c r="BT80" s="292" t="s">
        <v>221</v>
      </c>
      <c r="BU80" s="295"/>
      <c r="BV80" s="295"/>
      <c r="BW80" s="295"/>
      <c r="BX80" s="295"/>
      <c r="BY80" s="295"/>
      <c r="BZ80" s="295"/>
      <c r="CA80" s="295"/>
      <c r="CB80" s="295"/>
      <c r="CC80" s="292" t="s">
        <v>221</v>
      </c>
      <c r="CD80" s="292" t="s">
        <v>221</v>
      </c>
      <c r="CE80" s="296">
        <f t="shared" si="8"/>
        <v>18.865600445246596</v>
      </c>
      <c r="CF80" s="296"/>
    </row>
    <row r="81" spans="1:84" ht="21" customHeight="1">
      <c r="A81" s="297" t="s">
        <v>253</v>
      </c>
      <c r="B81" s="297"/>
      <c r="C81" s="297"/>
      <c r="D81" s="297"/>
      <c r="E81" s="29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>
      <c r="A82" s="288" t="s">
        <v>254</v>
      </c>
      <c r="B82" s="298"/>
      <c r="C82" s="299" t="s">
        <v>1266</v>
      </c>
      <c r="D82" s="300"/>
      <c r="E82" s="28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>
      <c r="A83" s="282" t="s">
        <v>255</v>
      </c>
      <c r="B83" s="298" t="s">
        <v>256</v>
      </c>
      <c r="C83" s="301" t="s">
        <v>1267</v>
      </c>
      <c r="D83" s="300"/>
      <c r="E83" s="28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>
      <c r="A84" s="282" t="s">
        <v>257</v>
      </c>
      <c r="B84" s="298" t="s">
        <v>256</v>
      </c>
      <c r="C84" s="219" t="s">
        <v>1268</v>
      </c>
      <c r="D84" s="201"/>
      <c r="E84" s="20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>
      <c r="A85" s="282" t="s">
        <v>1249</v>
      </c>
      <c r="B85" s="298"/>
      <c r="C85" s="219" t="s">
        <v>1269</v>
      </c>
      <c r="D85" s="201"/>
      <c r="E85" s="20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>
      <c r="A86" s="282" t="s">
        <v>1250</v>
      </c>
      <c r="B86" s="298" t="s">
        <v>256</v>
      </c>
      <c r="C86" s="219" t="s">
        <v>1269</v>
      </c>
      <c r="D86" s="201"/>
      <c r="E86" s="20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>
      <c r="A87" s="282" t="s">
        <v>258</v>
      </c>
      <c r="B87" s="298" t="s">
        <v>256</v>
      </c>
      <c r="C87" s="219" t="s">
        <v>1270</v>
      </c>
      <c r="D87" s="201"/>
      <c r="E87" s="20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>
      <c r="A88" s="282" t="s">
        <v>259</v>
      </c>
      <c r="B88" s="298" t="s">
        <v>256</v>
      </c>
      <c r="C88" s="219" t="s">
        <v>1271</v>
      </c>
      <c r="D88" s="201"/>
      <c r="E88" s="20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>
      <c r="A89" s="282" t="s">
        <v>260</v>
      </c>
      <c r="B89" s="298" t="s">
        <v>256</v>
      </c>
      <c r="C89" s="219" t="s">
        <v>1272</v>
      </c>
      <c r="D89" s="201"/>
      <c r="E89" s="20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>
      <c r="A90" s="282" t="s">
        <v>261</v>
      </c>
      <c r="B90" s="298" t="s">
        <v>256</v>
      </c>
      <c r="C90" s="219" t="s">
        <v>1273</v>
      </c>
      <c r="D90" s="201"/>
      <c r="E90" s="20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>
      <c r="A91" s="282" t="s">
        <v>262</v>
      </c>
      <c r="B91" s="298" t="s">
        <v>256</v>
      </c>
      <c r="C91" s="219" t="s">
        <v>529</v>
      </c>
      <c r="D91" s="201"/>
      <c r="E91" s="20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>
      <c r="A92" s="282" t="s">
        <v>263</v>
      </c>
      <c r="B92" s="298" t="s">
        <v>256</v>
      </c>
      <c r="C92" s="219" t="s">
        <v>1274</v>
      </c>
      <c r="D92" s="300"/>
      <c r="E92" s="28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>
      <c r="A93" s="282" t="s">
        <v>264</v>
      </c>
      <c r="B93" s="298" t="s">
        <v>256</v>
      </c>
      <c r="C93" s="219" t="s">
        <v>1275</v>
      </c>
      <c r="D93" s="300"/>
      <c r="E93" s="28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>
      <c r="A94" s="282"/>
      <c r="B94" s="282"/>
      <c r="C94" s="290"/>
      <c r="D94" s="282"/>
      <c r="E94" s="28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>
      <c r="A95" s="297" t="s">
        <v>265</v>
      </c>
      <c r="B95" s="297"/>
      <c r="C95" s="297"/>
      <c r="D95" s="297"/>
      <c r="E95" s="29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>
      <c r="A96" s="302" t="s">
        <v>266</v>
      </c>
      <c r="B96" s="302"/>
      <c r="C96" s="302"/>
      <c r="D96" s="302"/>
      <c r="E96" s="3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>
      <c r="A97" s="282" t="s">
        <v>267</v>
      </c>
      <c r="B97" s="298" t="s">
        <v>256</v>
      </c>
      <c r="C97" s="185"/>
      <c r="D97" s="282"/>
      <c r="E97" s="28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>
      <c r="A98" s="282" t="s">
        <v>259</v>
      </c>
      <c r="B98" s="298" t="s">
        <v>256</v>
      </c>
      <c r="C98" s="185"/>
      <c r="D98" s="282"/>
      <c r="E98" s="28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>
      <c r="A99" s="282" t="s">
        <v>268</v>
      </c>
      <c r="B99" s="298" t="s">
        <v>256</v>
      </c>
      <c r="C99" s="185"/>
      <c r="D99" s="282"/>
      <c r="E99" s="28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>
      <c r="A100" s="302" t="s">
        <v>269</v>
      </c>
      <c r="B100" s="302"/>
      <c r="C100" s="302"/>
      <c r="D100" s="302"/>
      <c r="E100" s="3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>
      <c r="A101" s="282" t="s">
        <v>270</v>
      </c>
      <c r="B101" s="298" t="s">
        <v>256</v>
      </c>
      <c r="C101" s="185"/>
      <c r="D101" s="282"/>
      <c r="E101" s="28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>
      <c r="A102" s="282" t="s">
        <v>132</v>
      </c>
      <c r="B102" s="298" t="s">
        <v>256</v>
      </c>
      <c r="C102" s="185">
        <v>1</v>
      </c>
      <c r="D102" s="282"/>
      <c r="E102" s="28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>
      <c r="A103" s="302" t="s">
        <v>271</v>
      </c>
      <c r="B103" s="302"/>
      <c r="C103" s="302"/>
      <c r="D103" s="302"/>
      <c r="E103" s="3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>
      <c r="A104" s="282" t="s">
        <v>272</v>
      </c>
      <c r="B104" s="298" t="s">
        <v>256</v>
      </c>
      <c r="C104" s="185"/>
      <c r="D104" s="282"/>
      <c r="E104" s="28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>
      <c r="A105" s="282" t="s">
        <v>273</v>
      </c>
      <c r="B105" s="298" t="s">
        <v>256</v>
      </c>
      <c r="C105" s="185"/>
      <c r="D105" s="282"/>
      <c r="E105" s="28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>
      <c r="A106" s="282" t="s">
        <v>274</v>
      </c>
      <c r="B106" s="298" t="s">
        <v>256</v>
      </c>
      <c r="C106" s="185"/>
      <c r="D106" s="282"/>
      <c r="E106" s="28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>
      <c r="A107" s="282"/>
      <c r="B107" s="298"/>
      <c r="C107" s="303"/>
      <c r="D107" s="282"/>
      <c r="E107" s="28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>
      <c r="A108" s="304" t="s">
        <v>275</v>
      </c>
      <c r="B108" s="297"/>
      <c r="C108" s="297"/>
      <c r="D108" s="297"/>
      <c r="E108" s="29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>
      <c r="A109" s="282"/>
      <c r="B109" s="298"/>
      <c r="C109" s="303"/>
      <c r="D109" s="282"/>
      <c r="E109" s="28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>
      <c r="A110" s="288" t="s">
        <v>276</v>
      </c>
      <c r="B110" s="282"/>
      <c r="C110" s="283" t="s">
        <v>277</v>
      </c>
      <c r="D110" s="284" t="s">
        <v>215</v>
      </c>
      <c r="E110" s="28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>
      <c r="A111" s="282" t="s">
        <v>278</v>
      </c>
      <c r="B111" s="298" t="s">
        <v>256</v>
      </c>
      <c r="C111" s="185">
        <v>83</v>
      </c>
      <c r="D111" s="185">
        <v>218</v>
      </c>
      <c r="E111" s="28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>
      <c r="A112" s="282" t="s">
        <v>279</v>
      </c>
      <c r="B112" s="298" t="s">
        <v>256</v>
      </c>
      <c r="C112" s="185">
        <v>0</v>
      </c>
      <c r="D112" s="185">
        <v>0</v>
      </c>
      <c r="E112" s="28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>
      <c r="A113" s="282" t="s">
        <v>280</v>
      </c>
      <c r="B113" s="298" t="s">
        <v>256</v>
      </c>
      <c r="C113" s="185">
        <v>0</v>
      </c>
      <c r="D113" s="185">
        <v>0</v>
      </c>
      <c r="E113" s="28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>
      <c r="A114" s="282" t="s">
        <v>281</v>
      </c>
      <c r="B114" s="298" t="s">
        <v>256</v>
      </c>
      <c r="C114" s="185">
        <v>0</v>
      </c>
      <c r="D114" s="185">
        <v>0</v>
      </c>
      <c r="E114" s="28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>
      <c r="A115" s="288" t="s">
        <v>282</v>
      </c>
      <c r="B115" s="282"/>
      <c r="C115" s="283" t="s">
        <v>167</v>
      </c>
      <c r="D115" s="282"/>
      <c r="E115" s="28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>
      <c r="A116" s="282" t="s">
        <v>283</v>
      </c>
      <c r="B116" s="298" t="s">
        <v>256</v>
      </c>
      <c r="C116" s="185">
        <v>0</v>
      </c>
      <c r="D116" s="282"/>
      <c r="E116" s="28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>
      <c r="A117" s="282" t="s">
        <v>284</v>
      </c>
      <c r="B117" s="298" t="s">
        <v>256</v>
      </c>
      <c r="C117" s="185">
        <v>10</v>
      </c>
      <c r="D117" s="282"/>
      <c r="E117" s="28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>
      <c r="A118" s="282" t="s">
        <v>1237</v>
      </c>
      <c r="B118" s="298" t="s">
        <v>256</v>
      </c>
      <c r="C118" s="185">
        <v>0</v>
      </c>
      <c r="D118" s="282"/>
      <c r="E118" s="28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>
      <c r="A119" s="282" t="s">
        <v>285</v>
      </c>
      <c r="B119" s="298" t="s">
        <v>256</v>
      </c>
      <c r="C119" s="185">
        <v>0</v>
      </c>
      <c r="D119" s="282"/>
      <c r="E119" s="28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>
      <c r="A120" s="282" t="s">
        <v>286</v>
      </c>
      <c r="B120" s="298" t="s">
        <v>256</v>
      </c>
      <c r="C120" s="185">
        <v>0</v>
      </c>
      <c r="D120" s="282"/>
      <c r="E120" s="28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>
      <c r="A121" s="282" t="s">
        <v>287</v>
      </c>
      <c r="B121" s="298" t="s">
        <v>256</v>
      </c>
      <c r="C121" s="185">
        <v>0</v>
      </c>
      <c r="D121" s="282"/>
      <c r="E121" s="28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>
      <c r="A122" s="282" t="s">
        <v>97</v>
      </c>
      <c r="B122" s="298" t="s">
        <v>256</v>
      </c>
      <c r="C122" s="185">
        <v>0</v>
      </c>
      <c r="D122" s="282"/>
      <c r="E122" s="28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>
      <c r="A123" s="282" t="s">
        <v>288</v>
      </c>
      <c r="B123" s="298" t="s">
        <v>256</v>
      </c>
      <c r="C123" s="185">
        <v>0</v>
      </c>
      <c r="D123" s="282"/>
      <c r="E123" s="28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>
      <c r="A124" s="282" t="s">
        <v>289</v>
      </c>
      <c r="B124" s="298"/>
      <c r="C124" s="185">
        <v>0</v>
      </c>
      <c r="D124" s="282"/>
      <c r="E124" s="28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>
      <c r="A125" s="282" t="s">
        <v>280</v>
      </c>
      <c r="B125" s="298" t="s">
        <v>256</v>
      </c>
      <c r="C125" s="185">
        <v>0</v>
      </c>
      <c r="D125" s="282"/>
      <c r="E125" s="28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>
      <c r="A126" s="282" t="s">
        <v>290</v>
      </c>
      <c r="B126" s="298" t="s">
        <v>256</v>
      </c>
      <c r="C126" s="185">
        <v>0</v>
      </c>
      <c r="D126" s="282"/>
      <c r="E126" s="28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>
      <c r="A127" s="282" t="s">
        <v>291</v>
      </c>
      <c r="B127" s="282"/>
      <c r="C127" s="290"/>
      <c r="D127" s="282"/>
      <c r="E127" s="282">
        <f>SUM(C116:C126)</f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>
      <c r="A128" s="282" t="s">
        <v>292</v>
      </c>
      <c r="B128" s="298" t="s">
        <v>256</v>
      </c>
      <c r="C128" s="185">
        <v>10</v>
      </c>
      <c r="D128" s="282"/>
      <c r="E128" s="28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>
      <c r="A129" s="282" t="s">
        <v>293</v>
      </c>
      <c r="B129" s="298" t="s">
        <v>256</v>
      </c>
      <c r="C129" s="185">
        <v>0</v>
      </c>
      <c r="D129" s="282"/>
      <c r="E129" s="28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>
      <c r="A130" s="282"/>
      <c r="B130" s="282"/>
      <c r="C130" s="290"/>
      <c r="D130" s="282"/>
      <c r="E130" s="28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>
      <c r="A131" s="282" t="s">
        <v>294</v>
      </c>
      <c r="B131" s="298" t="s">
        <v>256</v>
      </c>
      <c r="C131" s="185">
        <v>0</v>
      </c>
      <c r="D131" s="282"/>
      <c r="E131" s="28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>
      <c r="A132" s="282"/>
      <c r="B132" s="282"/>
      <c r="C132" s="290"/>
      <c r="D132" s="282"/>
      <c r="E132" s="28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>
      <c r="A133" s="282"/>
      <c r="B133" s="282"/>
      <c r="C133" s="290"/>
      <c r="D133" s="282"/>
      <c r="E133" s="28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>
      <c r="A134" s="282"/>
      <c r="B134" s="282"/>
      <c r="C134" s="290"/>
      <c r="D134" s="282"/>
      <c r="E134" s="28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>
      <c r="A135" s="282"/>
      <c r="B135" s="282"/>
      <c r="C135" s="290"/>
      <c r="D135" s="282"/>
      <c r="E135" s="28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>
      <c r="A136" s="297" t="s">
        <v>1238</v>
      </c>
      <c r="B136" s="304"/>
      <c r="C136" s="304"/>
      <c r="D136" s="304"/>
      <c r="E136" s="30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>
      <c r="A137" s="305" t="s">
        <v>295</v>
      </c>
      <c r="B137" s="306" t="s">
        <v>296</v>
      </c>
      <c r="C137" s="307" t="s">
        <v>297</v>
      </c>
      <c r="D137" s="306" t="s">
        <v>132</v>
      </c>
      <c r="E137" s="306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>
      <c r="A138" s="282" t="s">
        <v>277</v>
      </c>
      <c r="B138" s="174">
        <v>69</v>
      </c>
      <c r="C138" s="174">
        <v>5</v>
      </c>
      <c r="D138" s="174">
        <v>9</v>
      </c>
      <c r="E138" s="282">
        <f>SUM(B138:D138)</f>
        <v>83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>
      <c r="A139" s="282" t="s">
        <v>215</v>
      </c>
      <c r="B139" s="174">
        <v>191</v>
      </c>
      <c r="C139" s="174">
        <v>9</v>
      </c>
      <c r="D139" s="174">
        <v>18</v>
      </c>
      <c r="E139" s="282">
        <f>SUM(B139:D139)</f>
        <v>218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>
      <c r="A140" s="282" t="s">
        <v>298</v>
      </c>
      <c r="B140" s="174">
        <v>7422</v>
      </c>
      <c r="C140" s="174">
        <v>1737</v>
      </c>
      <c r="D140" s="174">
        <v>5510</v>
      </c>
      <c r="E140" s="282">
        <f>SUM(B140:D140)</f>
        <v>14669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>
      <c r="A141" s="282" t="s">
        <v>245</v>
      </c>
      <c r="B141" s="174">
        <v>776234</v>
      </c>
      <c r="C141" s="174">
        <v>78456</v>
      </c>
      <c r="D141" s="174">
        <v>147854</v>
      </c>
      <c r="E141" s="282">
        <f>SUM(B141:D141)</f>
        <v>1002544</v>
      </c>
      <c r="F141" s="30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>
      <c r="A142" s="282" t="s">
        <v>246</v>
      </c>
      <c r="B142" s="174">
        <v>17022113</v>
      </c>
      <c r="C142" s="174">
        <v>3540012</v>
      </c>
      <c r="D142" s="174">
        <v>10384174</v>
      </c>
      <c r="E142" s="282">
        <f>SUM(B142:D142)</f>
        <v>30946299</v>
      </c>
      <c r="F142" s="30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>
      <c r="A143" s="305" t="s">
        <v>299</v>
      </c>
      <c r="B143" s="306" t="s">
        <v>296</v>
      </c>
      <c r="C143" s="307" t="s">
        <v>297</v>
      </c>
      <c r="D143" s="306" t="s">
        <v>132</v>
      </c>
      <c r="E143" s="306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>
      <c r="A144" s="282" t="s">
        <v>277</v>
      </c>
      <c r="B144" s="174">
        <v>0</v>
      </c>
      <c r="C144" s="174">
        <v>0</v>
      </c>
      <c r="D144" s="174">
        <v>0</v>
      </c>
      <c r="E144" s="282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>
      <c r="A145" s="282" t="s">
        <v>215</v>
      </c>
      <c r="B145" s="174">
        <v>0</v>
      </c>
      <c r="C145" s="174">
        <v>0</v>
      </c>
      <c r="D145" s="174">
        <v>0</v>
      </c>
      <c r="E145" s="282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>
      <c r="A146" s="282" t="s">
        <v>298</v>
      </c>
      <c r="B146" s="174">
        <v>0</v>
      </c>
      <c r="C146" s="174">
        <v>0</v>
      </c>
      <c r="D146" s="174">
        <v>0</v>
      </c>
      <c r="E146" s="282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>
      <c r="A147" s="282" t="s">
        <v>245</v>
      </c>
      <c r="B147" s="174">
        <v>0</v>
      </c>
      <c r="C147" s="174">
        <v>0</v>
      </c>
      <c r="D147" s="174">
        <v>0</v>
      </c>
      <c r="E147" s="282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>
      <c r="A148" s="282" t="s">
        <v>246</v>
      </c>
      <c r="B148" s="174">
        <v>0</v>
      </c>
      <c r="C148" s="174">
        <v>0</v>
      </c>
      <c r="D148" s="174">
        <v>0</v>
      </c>
      <c r="E148" s="282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>
      <c r="A149" s="305" t="s">
        <v>300</v>
      </c>
      <c r="B149" s="306" t="s">
        <v>296</v>
      </c>
      <c r="C149" s="307" t="s">
        <v>297</v>
      </c>
      <c r="D149" s="306" t="s">
        <v>132</v>
      </c>
      <c r="E149" s="306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>
      <c r="A150" s="282" t="s">
        <v>277</v>
      </c>
      <c r="B150" s="174">
        <v>0</v>
      </c>
      <c r="C150" s="174">
        <v>0</v>
      </c>
      <c r="D150" s="174">
        <v>0</v>
      </c>
      <c r="E150" s="282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>
      <c r="A151" s="282" t="s">
        <v>215</v>
      </c>
      <c r="B151" s="174">
        <v>0</v>
      </c>
      <c r="C151" s="174">
        <v>0</v>
      </c>
      <c r="D151" s="174">
        <v>0</v>
      </c>
      <c r="E151" s="282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>
      <c r="A152" s="282" t="s">
        <v>298</v>
      </c>
      <c r="B152" s="174">
        <v>0</v>
      </c>
      <c r="C152" s="174">
        <v>0</v>
      </c>
      <c r="D152" s="174">
        <v>0</v>
      </c>
      <c r="E152" s="282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>
      <c r="A153" s="282" t="s">
        <v>245</v>
      </c>
      <c r="B153" s="174">
        <v>0</v>
      </c>
      <c r="C153" s="174">
        <v>0</v>
      </c>
      <c r="D153" s="174">
        <v>0</v>
      </c>
      <c r="E153" s="282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>
      <c r="A154" s="282" t="s">
        <v>246</v>
      </c>
      <c r="B154" s="174">
        <v>0</v>
      </c>
      <c r="C154" s="174">
        <v>0</v>
      </c>
      <c r="D154" s="174">
        <v>0</v>
      </c>
      <c r="E154" s="282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>
      <c r="A155" s="287"/>
      <c r="B155" s="287"/>
      <c r="C155" s="309"/>
      <c r="D155" s="310"/>
      <c r="E155" s="28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>
      <c r="A156" s="305" t="s">
        <v>301</v>
      </c>
      <c r="B156" s="306" t="s">
        <v>302</v>
      </c>
      <c r="C156" s="307" t="s">
        <v>303</v>
      </c>
      <c r="D156" s="282"/>
      <c r="E156" s="28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>
      <c r="A157" s="287" t="s">
        <v>304</v>
      </c>
      <c r="B157" s="174">
        <v>4273707</v>
      </c>
      <c r="C157" s="174">
        <v>2594910</v>
      </c>
      <c r="D157" s="282"/>
      <c r="E157" s="28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>
      <c r="A158" s="287"/>
      <c r="B158" s="310"/>
      <c r="C158" s="309"/>
      <c r="D158" s="282"/>
      <c r="E158" s="28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>
      <c r="A159" s="287"/>
      <c r="B159" s="287"/>
      <c r="C159" s="309"/>
      <c r="D159" s="310"/>
      <c r="E159" s="28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>
      <c r="A160" s="287"/>
      <c r="B160" s="287"/>
      <c r="C160" s="309"/>
      <c r="D160" s="310"/>
      <c r="E160" s="28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>
      <c r="A161" s="287"/>
      <c r="B161" s="287"/>
      <c r="C161" s="309"/>
      <c r="D161" s="310"/>
      <c r="E161" s="28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>
      <c r="A162" s="287"/>
      <c r="B162" s="287"/>
      <c r="C162" s="309"/>
      <c r="D162" s="310"/>
      <c r="E162" s="28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>
      <c r="A163" s="304" t="s">
        <v>305</v>
      </c>
      <c r="B163" s="297"/>
      <c r="C163" s="297"/>
      <c r="D163" s="297"/>
      <c r="E163" s="29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>
      <c r="A164" s="302" t="s">
        <v>306</v>
      </c>
      <c r="B164" s="302"/>
      <c r="C164" s="302"/>
      <c r="D164" s="302"/>
      <c r="E164" s="30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>
      <c r="A165" s="282" t="s">
        <v>307</v>
      </c>
      <c r="B165" s="298" t="s">
        <v>256</v>
      </c>
      <c r="C165" s="185">
        <v>560503</v>
      </c>
      <c r="D165" s="282"/>
      <c r="E165" s="28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>
      <c r="A166" s="282" t="s">
        <v>308</v>
      </c>
      <c r="B166" s="298" t="s">
        <v>256</v>
      </c>
      <c r="C166" s="185">
        <v>1832.88</v>
      </c>
      <c r="D166" s="282"/>
      <c r="E166" s="28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>
      <c r="A167" s="287" t="s">
        <v>309</v>
      </c>
      <c r="B167" s="298" t="s">
        <v>256</v>
      </c>
      <c r="C167" s="185">
        <v>62906.53</v>
      </c>
      <c r="D167" s="282"/>
      <c r="E167" s="28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>
      <c r="A168" s="282" t="s">
        <v>310</v>
      </c>
      <c r="B168" s="298" t="s">
        <v>256</v>
      </c>
      <c r="C168" s="185">
        <v>850818.4</v>
      </c>
      <c r="D168" s="282"/>
      <c r="E168" s="28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>
      <c r="A169" s="282" t="s">
        <v>311</v>
      </c>
      <c r="B169" s="298" t="s">
        <v>256</v>
      </c>
      <c r="C169" s="185">
        <v>6285.17</v>
      </c>
      <c r="D169" s="282"/>
      <c r="E169" s="28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>
      <c r="A170" s="282" t="s">
        <v>312</v>
      </c>
      <c r="B170" s="298" t="s">
        <v>256</v>
      </c>
      <c r="C170" s="185">
        <v>524600.34</v>
      </c>
      <c r="D170" s="282"/>
      <c r="E170" s="28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>
      <c r="A171" s="282" t="s">
        <v>313</v>
      </c>
      <c r="B171" s="298" t="s">
        <v>256</v>
      </c>
      <c r="C171" s="185">
        <v>75287.929999999993</v>
      </c>
      <c r="D171" s="282"/>
      <c r="E171" s="28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>
      <c r="A172" s="282" t="s">
        <v>313</v>
      </c>
      <c r="B172" s="298" t="s">
        <v>256</v>
      </c>
      <c r="C172" s="185">
        <v>306</v>
      </c>
      <c r="D172" s="282"/>
      <c r="E172" s="28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>
      <c r="A173" s="282" t="s">
        <v>203</v>
      </c>
      <c r="B173" s="282"/>
      <c r="C173" s="290"/>
      <c r="D173" s="282">
        <f>SUM(C165:C172)</f>
        <v>2082540.2499999998</v>
      </c>
      <c r="E173" s="28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>
      <c r="A174" s="302" t="s">
        <v>314</v>
      </c>
      <c r="B174" s="302"/>
      <c r="C174" s="302"/>
      <c r="D174" s="302"/>
      <c r="E174" s="30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>
      <c r="A175" s="282" t="s">
        <v>315</v>
      </c>
      <c r="B175" s="298" t="s">
        <v>256</v>
      </c>
      <c r="C175" s="185">
        <v>4.5469999999999999E-12</v>
      </c>
      <c r="D175" s="282"/>
      <c r="E175" s="28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>
      <c r="A176" s="282" t="s">
        <v>316</v>
      </c>
      <c r="B176" s="298" t="s">
        <v>256</v>
      </c>
      <c r="C176" s="185">
        <v>102428.5</v>
      </c>
      <c r="D176" s="282"/>
      <c r="E176" s="28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>
      <c r="A177" s="282" t="s">
        <v>203</v>
      </c>
      <c r="B177" s="282"/>
      <c r="C177" s="290"/>
      <c r="D177" s="282">
        <f>SUM(C175:C176)</f>
        <v>102428.5</v>
      </c>
      <c r="E177" s="28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>
      <c r="A178" s="302" t="s">
        <v>317</v>
      </c>
      <c r="B178" s="302"/>
      <c r="C178" s="302"/>
      <c r="D178" s="302"/>
      <c r="E178" s="30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>
      <c r="A179" s="282" t="s">
        <v>318</v>
      </c>
      <c r="B179" s="298" t="s">
        <v>256</v>
      </c>
      <c r="C179" s="185">
        <v>85668.12</v>
      </c>
      <c r="D179" s="282"/>
      <c r="E179" s="28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>
      <c r="A180" s="282" t="s">
        <v>319</v>
      </c>
      <c r="B180" s="298" t="s">
        <v>256</v>
      </c>
      <c r="C180" s="185">
        <v>45431.64</v>
      </c>
      <c r="D180" s="282"/>
      <c r="E180" s="28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>
      <c r="A181" s="282" t="s">
        <v>203</v>
      </c>
      <c r="B181" s="282"/>
      <c r="C181" s="290"/>
      <c r="D181" s="282">
        <f>SUM(C179:C180)</f>
        <v>131099.76</v>
      </c>
      <c r="E181" s="28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>
      <c r="A182" s="302" t="s">
        <v>320</v>
      </c>
      <c r="B182" s="302"/>
      <c r="C182" s="302"/>
      <c r="D182" s="302"/>
      <c r="E182" s="30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>
      <c r="A183" s="282" t="s">
        <v>321</v>
      </c>
      <c r="B183" s="298" t="s">
        <v>256</v>
      </c>
      <c r="C183" s="185">
        <v>18359.240000000002</v>
      </c>
      <c r="D183" s="282"/>
      <c r="E183" s="28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>
      <c r="A184" s="282" t="s">
        <v>322</v>
      </c>
      <c r="B184" s="298" t="s">
        <v>256</v>
      </c>
      <c r="C184" s="185">
        <v>132641.01999999999</v>
      </c>
      <c r="D184" s="282"/>
      <c r="E184" s="28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>
      <c r="A185" s="282" t="s">
        <v>132</v>
      </c>
      <c r="B185" s="298" t="s">
        <v>256</v>
      </c>
      <c r="C185" s="185">
        <v>0</v>
      </c>
      <c r="D185" s="282"/>
      <c r="E185" s="28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>
      <c r="A186" s="282" t="s">
        <v>203</v>
      </c>
      <c r="B186" s="282"/>
      <c r="C186" s="290"/>
      <c r="D186" s="282">
        <f>SUM(C183:C185)</f>
        <v>151000.25999999998</v>
      </c>
      <c r="E186" s="28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>
      <c r="A187" s="302" t="s">
        <v>323</v>
      </c>
      <c r="B187" s="302"/>
      <c r="C187" s="302"/>
      <c r="D187" s="302"/>
      <c r="E187" s="3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>
      <c r="A188" s="282" t="s">
        <v>324</v>
      </c>
      <c r="B188" s="298" t="s">
        <v>256</v>
      </c>
      <c r="C188" s="185">
        <v>0</v>
      </c>
      <c r="D188" s="282"/>
      <c r="E188" s="28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>
      <c r="A189" s="282" t="s">
        <v>325</v>
      </c>
      <c r="B189" s="298" t="s">
        <v>256</v>
      </c>
      <c r="C189" s="185">
        <v>0</v>
      </c>
      <c r="D189" s="282"/>
      <c r="E189" s="28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>
      <c r="A190" s="282" t="s">
        <v>203</v>
      </c>
      <c r="B190" s="282"/>
      <c r="C190" s="290"/>
      <c r="D190" s="282">
        <f>SUM(C188:C189)</f>
        <v>0</v>
      </c>
      <c r="E190" s="28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>
      <c r="A191" s="282"/>
      <c r="B191" s="282"/>
      <c r="C191" s="290"/>
      <c r="D191" s="282"/>
      <c r="E191" s="28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>
      <c r="A192" s="297" t="s">
        <v>326</v>
      </c>
      <c r="B192" s="297"/>
      <c r="C192" s="297"/>
      <c r="D192" s="297"/>
      <c r="E192" s="29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>
      <c r="A193" s="304" t="s">
        <v>327</v>
      </c>
      <c r="B193" s="297"/>
      <c r="C193" s="297"/>
      <c r="D193" s="297"/>
      <c r="E193" s="29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>
      <c r="A194" s="288"/>
      <c r="B194" s="284" t="s">
        <v>328</v>
      </c>
      <c r="C194" s="283" t="s">
        <v>329</v>
      </c>
      <c r="D194" s="284" t="s">
        <v>330</v>
      </c>
      <c r="E194" s="284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>
      <c r="A195" s="282" t="s">
        <v>332</v>
      </c>
      <c r="B195" s="174">
        <v>115603655</v>
      </c>
      <c r="C195" s="174">
        <v>9604330</v>
      </c>
      <c r="D195" s="174">
        <v>0</v>
      </c>
      <c r="E195" s="282">
        <f t="shared" ref="E195:E203" si="10">SUM(B195:C195)-D195</f>
        <v>125207985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>
      <c r="A196" s="282" t="s">
        <v>333</v>
      </c>
      <c r="B196" s="174">
        <v>26747734</v>
      </c>
      <c r="C196" s="174">
        <v>885356</v>
      </c>
      <c r="D196" s="174">
        <v>0</v>
      </c>
      <c r="E196" s="282">
        <f t="shared" si="10"/>
        <v>27633090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>
      <c r="A197" s="282" t="s">
        <v>334</v>
      </c>
      <c r="B197" s="174">
        <v>1482077363</v>
      </c>
      <c r="C197" s="174">
        <v>27043814</v>
      </c>
      <c r="D197" s="174">
        <v>12524</v>
      </c>
      <c r="E197" s="282">
        <f t="shared" si="10"/>
        <v>1509108653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>
      <c r="A198" s="282" t="s">
        <v>335</v>
      </c>
      <c r="B198" s="174">
        <v>0</v>
      </c>
      <c r="C198" s="174">
        <v>0</v>
      </c>
      <c r="D198" s="174">
        <v>0</v>
      </c>
      <c r="E198" s="282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>
      <c r="A199" s="282" t="s">
        <v>336</v>
      </c>
      <c r="B199" s="174">
        <v>239837880</v>
      </c>
      <c r="C199" s="174">
        <v>34433347</v>
      </c>
      <c r="D199" s="174">
        <v>0</v>
      </c>
      <c r="E199" s="282">
        <f t="shared" si="10"/>
        <v>274271227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>
      <c r="A200" s="282" t="s">
        <v>337</v>
      </c>
      <c r="B200" s="174">
        <v>930731617</v>
      </c>
      <c r="C200" s="174">
        <v>111289292</v>
      </c>
      <c r="D200" s="174">
        <v>38308651</v>
      </c>
      <c r="E200" s="282">
        <f t="shared" si="10"/>
        <v>1003712258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>
      <c r="A201" s="282" t="s">
        <v>338</v>
      </c>
      <c r="B201" s="174">
        <v>0</v>
      </c>
      <c r="C201" s="174">
        <v>0</v>
      </c>
      <c r="D201" s="174">
        <v>0</v>
      </c>
      <c r="E201" s="282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>
      <c r="A202" s="282" t="s">
        <v>339</v>
      </c>
      <c r="B202" s="174">
        <v>57735524</v>
      </c>
      <c r="C202" s="174">
        <v>9723132</v>
      </c>
      <c r="D202" s="174">
        <v>0</v>
      </c>
      <c r="E202" s="282">
        <f t="shared" si="10"/>
        <v>67458656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>
      <c r="A203" s="282" t="s">
        <v>340</v>
      </c>
      <c r="B203" s="174">
        <v>151440475</v>
      </c>
      <c r="C203" s="174">
        <v>-57880354</v>
      </c>
      <c r="D203" s="174">
        <v>0</v>
      </c>
      <c r="E203" s="282">
        <f t="shared" si="10"/>
        <v>93560121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>
      <c r="A204" s="282" t="s">
        <v>203</v>
      </c>
      <c r="B204" s="282">
        <f>SUM(B195:B203)</f>
        <v>3004174248</v>
      </c>
      <c r="C204" s="290">
        <f>SUM(C195:C203)</f>
        <v>135098917</v>
      </c>
      <c r="D204" s="282">
        <f>SUM(D195:D203)</f>
        <v>38321175</v>
      </c>
      <c r="E204" s="282">
        <f>SUM(E195:E203)</f>
        <v>3100951990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>
      <c r="A205" s="282"/>
      <c r="B205" s="282"/>
      <c r="C205" s="290"/>
      <c r="D205" s="282"/>
      <c r="E205" s="28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>
      <c r="A206" s="304" t="s">
        <v>341</v>
      </c>
      <c r="B206" s="304"/>
      <c r="C206" s="304"/>
      <c r="D206" s="304"/>
      <c r="E206" s="3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>
      <c r="A207" s="288"/>
      <c r="B207" s="284" t="s">
        <v>328</v>
      </c>
      <c r="C207" s="283" t="s">
        <v>329</v>
      </c>
      <c r="D207" s="284" t="s">
        <v>330</v>
      </c>
      <c r="E207" s="284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>
      <c r="A208" s="282" t="s">
        <v>332</v>
      </c>
      <c r="B208" s="310"/>
      <c r="C208" s="309"/>
      <c r="D208" s="310"/>
      <c r="E208" s="282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>
      <c r="A209" s="282" t="s">
        <v>333</v>
      </c>
      <c r="B209" s="174">
        <v>19814046</v>
      </c>
      <c r="C209" s="174">
        <v>1017608</v>
      </c>
      <c r="D209" s="174">
        <v>0</v>
      </c>
      <c r="E209" s="282">
        <f t="shared" ref="E209:E216" si="11">SUM(B209:C209)-D209</f>
        <v>20831654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>
      <c r="A210" s="282" t="s">
        <v>334</v>
      </c>
      <c r="B210" s="174">
        <v>869802365</v>
      </c>
      <c r="C210" s="174">
        <v>42231544</v>
      </c>
      <c r="D210" s="174">
        <v>0</v>
      </c>
      <c r="E210" s="282">
        <f t="shared" si="11"/>
        <v>912033909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>
      <c r="A211" s="282" t="s">
        <v>335</v>
      </c>
      <c r="B211" s="174">
        <v>0</v>
      </c>
      <c r="C211" s="174">
        <v>0</v>
      </c>
      <c r="D211" s="174">
        <v>0</v>
      </c>
      <c r="E211" s="282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>
      <c r="A212" s="282" t="s">
        <v>336</v>
      </c>
      <c r="B212" s="174">
        <v>149665328</v>
      </c>
      <c r="C212" s="174">
        <v>10798350</v>
      </c>
      <c r="D212" s="174">
        <v>0</v>
      </c>
      <c r="E212" s="282">
        <f t="shared" si="11"/>
        <v>160463678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>
      <c r="A213" s="282" t="s">
        <v>337</v>
      </c>
      <c r="B213" s="174">
        <v>664166372</v>
      </c>
      <c r="C213" s="174">
        <v>82097178</v>
      </c>
      <c r="D213" s="174">
        <v>36994530</v>
      </c>
      <c r="E213" s="282">
        <f t="shared" si="11"/>
        <v>709269020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>
      <c r="A214" s="282" t="s">
        <v>338</v>
      </c>
      <c r="B214" s="174">
        <v>0</v>
      </c>
      <c r="C214" s="174">
        <v>0</v>
      </c>
      <c r="D214" s="174">
        <v>0</v>
      </c>
      <c r="E214" s="282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>
      <c r="A215" s="282" t="s">
        <v>339</v>
      </c>
      <c r="B215" s="174">
        <v>36334204</v>
      </c>
      <c r="C215" s="174">
        <v>2783145</v>
      </c>
      <c r="D215" s="174">
        <v>0</v>
      </c>
      <c r="E215" s="282">
        <f t="shared" si="11"/>
        <v>39117349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>
      <c r="A216" s="282" t="s">
        <v>340</v>
      </c>
      <c r="B216" s="174">
        <v>0</v>
      </c>
      <c r="C216" s="174">
        <v>0</v>
      </c>
      <c r="D216" s="174">
        <v>0</v>
      </c>
      <c r="E216" s="282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>
      <c r="A217" s="282" t="s">
        <v>203</v>
      </c>
      <c r="B217" s="282">
        <f>SUM(B208:B216)</f>
        <v>1739782315</v>
      </c>
      <c r="C217" s="290">
        <f>SUM(C208:C216)</f>
        <v>138927825</v>
      </c>
      <c r="D217" s="282">
        <f>SUM(D208:D216)</f>
        <v>36994530</v>
      </c>
      <c r="E217" s="282">
        <f>SUM(E208:E216)</f>
        <v>1841715610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>
      <c r="A218" s="282"/>
      <c r="B218" s="282"/>
      <c r="C218" s="290"/>
      <c r="D218" s="282"/>
      <c r="E218" s="28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>
      <c r="A219" s="297" t="s">
        <v>342</v>
      </c>
      <c r="B219" s="297"/>
      <c r="C219" s="297"/>
      <c r="D219" s="297"/>
      <c r="E219" s="29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>
      <c r="A220" s="297"/>
      <c r="B220" s="328" t="s">
        <v>1253</v>
      </c>
      <c r="C220" s="328"/>
      <c r="D220" s="297"/>
      <c r="E220" s="29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>
      <c r="A221" s="311" t="s">
        <v>1253</v>
      </c>
      <c r="B221" s="297"/>
      <c r="C221" s="185">
        <v>260931.18</v>
      </c>
      <c r="D221" s="298">
        <f>C221</f>
        <v>260931.18</v>
      </c>
      <c r="E221" s="29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>
      <c r="A222" s="302" t="s">
        <v>343</v>
      </c>
      <c r="B222" s="302"/>
      <c r="C222" s="302"/>
      <c r="D222" s="302"/>
      <c r="E222" s="3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>
      <c r="A223" s="282" t="s">
        <v>344</v>
      </c>
      <c r="B223" s="298" t="s">
        <v>256</v>
      </c>
      <c r="C223" s="185">
        <v>7270134.8499999996</v>
      </c>
      <c r="D223" s="282"/>
      <c r="E223" s="28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>
      <c r="A224" s="282" t="s">
        <v>345</v>
      </c>
      <c r="B224" s="298" t="s">
        <v>256</v>
      </c>
      <c r="C224" s="185">
        <v>3042239.47</v>
      </c>
      <c r="D224" s="282"/>
      <c r="E224" s="28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>
      <c r="A225" s="282" t="s">
        <v>346</v>
      </c>
      <c r="B225" s="298" t="s">
        <v>256</v>
      </c>
      <c r="C225" s="185">
        <v>37004.720000000001</v>
      </c>
      <c r="D225" s="282"/>
      <c r="E225" s="28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>
      <c r="A226" s="282" t="s">
        <v>347</v>
      </c>
      <c r="B226" s="298" t="s">
        <v>256</v>
      </c>
      <c r="C226" s="185">
        <v>158213.71</v>
      </c>
      <c r="D226" s="282"/>
      <c r="E226" s="28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>
      <c r="A227" s="282" t="s">
        <v>348</v>
      </c>
      <c r="B227" s="298" t="s">
        <v>256</v>
      </c>
      <c r="C227" s="185">
        <v>2262768.58</v>
      </c>
      <c r="D227" s="282"/>
      <c r="E227" s="28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>
      <c r="A228" s="282" t="s">
        <v>349</v>
      </c>
      <c r="B228" s="298" t="s">
        <v>256</v>
      </c>
      <c r="C228" s="185">
        <v>-313530.61</v>
      </c>
      <c r="D228" s="282"/>
      <c r="E228" s="28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>
      <c r="A229" s="282" t="s">
        <v>350</v>
      </c>
      <c r="B229" s="282"/>
      <c r="C229" s="290"/>
      <c r="D229" s="282">
        <f>SUM(C223:C228)</f>
        <v>12456830.720000003</v>
      </c>
      <c r="E229" s="28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>
      <c r="A230" s="302" t="s">
        <v>351</v>
      </c>
      <c r="B230" s="302"/>
      <c r="C230" s="302"/>
      <c r="D230" s="302"/>
      <c r="E230" s="30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>
      <c r="A231" s="288" t="s">
        <v>352</v>
      </c>
      <c r="B231" s="298" t="s">
        <v>256</v>
      </c>
      <c r="C231" s="185">
        <v>2384</v>
      </c>
      <c r="D231" s="282"/>
      <c r="E231" s="28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>
      <c r="A232" s="288"/>
      <c r="B232" s="298"/>
      <c r="C232" s="290"/>
      <c r="D232" s="282"/>
      <c r="E232" s="28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>
      <c r="A233" s="288" t="s">
        <v>353</v>
      </c>
      <c r="B233" s="298" t="s">
        <v>256</v>
      </c>
      <c r="C233" s="185">
        <v>168139.71</v>
      </c>
      <c r="D233" s="282"/>
      <c r="E233" s="28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>
      <c r="A234" s="288" t="s">
        <v>354</v>
      </c>
      <c r="B234" s="298" t="s">
        <v>256</v>
      </c>
      <c r="C234" s="185">
        <v>1131288.8799999999</v>
      </c>
      <c r="D234" s="282"/>
      <c r="E234" s="28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>
      <c r="A235" s="282"/>
      <c r="B235" s="282"/>
      <c r="C235" s="290"/>
      <c r="D235" s="282"/>
      <c r="E235" s="28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>
      <c r="A236" s="288" t="s">
        <v>355</v>
      </c>
      <c r="B236" s="282"/>
      <c r="C236" s="290"/>
      <c r="D236" s="282">
        <f>SUM(C233:C235)</f>
        <v>1299428.5899999999</v>
      </c>
      <c r="E236" s="28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>
      <c r="A237" s="302" t="s">
        <v>356</v>
      </c>
      <c r="B237" s="302"/>
      <c r="C237" s="302"/>
      <c r="D237" s="302"/>
      <c r="E237" s="3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>
      <c r="A238" s="282" t="s">
        <v>357</v>
      </c>
      <c r="B238" s="298" t="s">
        <v>256</v>
      </c>
      <c r="C238" s="185">
        <v>68386.789999999994</v>
      </c>
      <c r="D238" s="282"/>
      <c r="E238" s="28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>
      <c r="A239" s="282" t="s">
        <v>356</v>
      </c>
      <c r="B239" s="298" t="s">
        <v>256</v>
      </c>
      <c r="C239" s="185">
        <v>0</v>
      </c>
      <c r="D239" s="282"/>
      <c r="E239" s="28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>
      <c r="A240" s="282" t="s">
        <v>358</v>
      </c>
      <c r="B240" s="282"/>
      <c r="C240" s="290"/>
      <c r="D240" s="282">
        <f>SUM(C238:C239)</f>
        <v>68386.789999999994</v>
      </c>
      <c r="E240" s="28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>
      <c r="A241" s="282"/>
      <c r="B241" s="282"/>
      <c r="C241" s="290"/>
      <c r="D241" s="282"/>
      <c r="E241" s="28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>
      <c r="A242" s="282" t="s">
        <v>359</v>
      </c>
      <c r="B242" s="282"/>
      <c r="C242" s="290"/>
      <c r="D242" s="282">
        <f>D221+D229+D236+D240</f>
        <v>14085577.280000001</v>
      </c>
      <c r="E242" s="28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>
      <c r="A243" s="282"/>
      <c r="B243" s="282"/>
      <c r="C243" s="290"/>
      <c r="D243" s="282"/>
      <c r="E243" s="28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>
      <c r="A244" s="282"/>
      <c r="B244" s="282"/>
      <c r="C244" s="290"/>
      <c r="D244" s="282"/>
      <c r="E244" s="28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>
      <c r="A245" s="282"/>
      <c r="B245" s="282"/>
      <c r="C245" s="290"/>
      <c r="D245" s="282"/>
      <c r="E245" s="28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>
      <c r="A246" s="282"/>
      <c r="B246" s="282"/>
      <c r="C246" s="290"/>
      <c r="D246" s="282"/>
      <c r="E246" s="28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>
      <c r="A247" s="282"/>
      <c r="B247" s="282"/>
      <c r="C247" s="290"/>
      <c r="D247" s="282"/>
      <c r="E247" s="28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>
      <c r="A248" s="297" t="s">
        <v>360</v>
      </c>
      <c r="B248" s="297"/>
      <c r="C248" s="297"/>
      <c r="D248" s="297"/>
      <c r="E248" s="29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>
      <c r="A249" s="302" t="s">
        <v>361</v>
      </c>
      <c r="B249" s="302"/>
      <c r="C249" s="302"/>
      <c r="D249" s="302"/>
      <c r="E249" s="3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>
      <c r="A250" s="282" t="s">
        <v>362</v>
      </c>
      <c r="B250" s="298" t="s">
        <v>256</v>
      </c>
      <c r="C250" s="185">
        <v>420907222</v>
      </c>
      <c r="D250" s="282"/>
      <c r="E250" s="28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>
      <c r="A251" s="282" t="s">
        <v>363</v>
      </c>
      <c r="B251" s="298" t="s">
        <v>256</v>
      </c>
      <c r="C251" s="185">
        <v>815519366</v>
      </c>
      <c r="D251" s="282"/>
      <c r="E251" s="28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>
      <c r="A252" s="282" t="s">
        <v>364</v>
      </c>
      <c r="B252" s="298" t="s">
        <v>256</v>
      </c>
      <c r="C252" s="185">
        <v>958628761</v>
      </c>
      <c r="D252" s="282"/>
      <c r="E252" s="28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>
      <c r="A253" s="282" t="s">
        <v>365</v>
      </c>
      <c r="B253" s="298" t="s">
        <v>256</v>
      </c>
      <c r="C253" s="185">
        <v>-684130565</v>
      </c>
      <c r="D253" s="282"/>
      <c r="E253" s="28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>
      <c r="A254" s="282" t="s">
        <v>1239</v>
      </c>
      <c r="B254" s="298" t="s">
        <v>256</v>
      </c>
      <c r="C254" s="185">
        <v>0</v>
      </c>
      <c r="D254" s="282"/>
      <c r="E254" s="28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>
      <c r="A255" s="282" t="s">
        <v>366</v>
      </c>
      <c r="B255" s="298" t="s">
        <v>256</v>
      </c>
      <c r="C255" s="185">
        <v>56937613</v>
      </c>
      <c r="D255" s="282"/>
      <c r="E255" s="28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>
      <c r="A256" s="282" t="s">
        <v>367</v>
      </c>
      <c r="B256" s="298" t="s">
        <v>256</v>
      </c>
      <c r="C256" s="185">
        <v>0</v>
      </c>
      <c r="D256" s="282"/>
      <c r="E256" s="28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>
      <c r="A257" s="282" t="s">
        <v>368</v>
      </c>
      <c r="B257" s="298" t="s">
        <v>256</v>
      </c>
      <c r="C257" s="185">
        <v>64217683</v>
      </c>
      <c r="D257" s="282"/>
      <c r="E257" s="28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>
      <c r="A258" s="282" t="s">
        <v>369</v>
      </c>
      <c r="B258" s="298" t="s">
        <v>256</v>
      </c>
      <c r="C258" s="185">
        <v>35389895</v>
      </c>
      <c r="D258" s="282"/>
      <c r="E258" s="28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>
      <c r="A259" s="282" t="s">
        <v>370</v>
      </c>
      <c r="B259" s="298" t="s">
        <v>256</v>
      </c>
      <c r="C259" s="185">
        <v>0</v>
      </c>
      <c r="D259" s="282"/>
      <c r="E259" s="28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>
      <c r="A260" s="282" t="s">
        <v>371</v>
      </c>
      <c r="B260" s="282"/>
      <c r="C260" s="290"/>
      <c r="D260" s="282">
        <f>SUM(C250:C252)-C253+SUM(C254:C259)</f>
        <v>3035731105</v>
      </c>
      <c r="E260" s="28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>
      <c r="A261" s="302" t="s">
        <v>372</v>
      </c>
      <c r="B261" s="302"/>
      <c r="C261" s="302"/>
      <c r="D261" s="302"/>
      <c r="E261" s="30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>
      <c r="A262" s="282" t="s">
        <v>362</v>
      </c>
      <c r="B262" s="298" t="s">
        <v>256</v>
      </c>
      <c r="C262" s="185">
        <v>0</v>
      </c>
      <c r="D262" s="282"/>
      <c r="E262" s="28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>
      <c r="A263" s="282" t="s">
        <v>363</v>
      </c>
      <c r="B263" s="298" t="s">
        <v>256</v>
      </c>
      <c r="C263" s="185">
        <v>0</v>
      </c>
      <c r="D263" s="282"/>
      <c r="E263" s="28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>
      <c r="A264" s="282" t="s">
        <v>373</v>
      </c>
      <c r="B264" s="298" t="s">
        <v>256</v>
      </c>
      <c r="C264" s="185">
        <v>0</v>
      </c>
      <c r="D264" s="282"/>
      <c r="E264" s="28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>
      <c r="A265" s="282" t="s">
        <v>374</v>
      </c>
      <c r="B265" s="282"/>
      <c r="C265" s="290"/>
      <c r="D265" s="282">
        <f>SUM(C262:C264)</f>
        <v>0</v>
      </c>
      <c r="E265" s="28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>
      <c r="A266" s="302" t="s">
        <v>375</v>
      </c>
      <c r="B266" s="302"/>
      <c r="C266" s="302"/>
      <c r="D266" s="302"/>
      <c r="E266" s="30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>
      <c r="A267" s="282" t="s">
        <v>332</v>
      </c>
      <c r="B267" s="298" t="s">
        <v>256</v>
      </c>
      <c r="C267" s="185">
        <v>125207985</v>
      </c>
      <c r="D267" s="282"/>
      <c r="E267" s="28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>
      <c r="A268" s="282" t="s">
        <v>333</v>
      </c>
      <c r="B268" s="298" t="s">
        <v>256</v>
      </c>
      <c r="C268" s="185">
        <v>27633090</v>
      </c>
      <c r="D268" s="282"/>
      <c r="E268" s="28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>
      <c r="A269" s="282" t="s">
        <v>334</v>
      </c>
      <c r="B269" s="298" t="s">
        <v>256</v>
      </c>
      <c r="C269" s="185">
        <v>1509108653</v>
      </c>
      <c r="D269" s="282"/>
      <c r="E269" s="28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>
      <c r="A270" s="282" t="s">
        <v>376</v>
      </c>
      <c r="B270" s="298" t="s">
        <v>256</v>
      </c>
      <c r="C270" s="185">
        <v>0</v>
      </c>
      <c r="D270" s="282"/>
      <c r="E270" s="28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>
      <c r="A271" s="282" t="s">
        <v>377</v>
      </c>
      <c r="B271" s="298" t="s">
        <v>256</v>
      </c>
      <c r="C271" s="185">
        <v>274271227</v>
      </c>
      <c r="D271" s="282"/>
      <c r="E271" s="28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>
      <c r="A272" s="282" t="s">
        <v>378</v>
      </c>
      <c r="B272" s="298" t="s">
        <v>256</v>
      </c>
      <c r="C272" s="185">
        <v>1003712258</v>
      </c>
      <c r="D272" s="282"/>
      <c r="E272" s="28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>
      <c r="A273" s="282" t="s">
        <v>339</v>
      </c>
      <c r="B273" s="298" t="s">
        <v>256</v>
      </c>
      <c r="C273" s="185">
        <v>67458656</v>
      </c>
      <c r="D273" s="282"/>
      <c r="E273" s="28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>
      <c r="A274" s="282" t="s">
        <v>340</v>
      </c>
      <c r="B274" s="298" t="s">
        <v>256</v>
      </c>
      <c r="C274" s="185">
        <v>93560121</v>
      </c>
      <c r="D274" s="282"/>
      <c r="E274" s="28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>
      <c r="A275" s="282" t="s">
        <v>379</v>
      </c>
      <c r="B275" s="282"/>
      <c r="C275" s="290"/>
      <c r="D275" s="282">
        <f>SUM(C267:C274)</f>
        <v>3100951990</v>
      </c>
      <c r="E275" s="28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>
      <c r="A276" s="282" t="s">
        <v>380</v>
      </c>
      <c r="B276" s="298" t="s">
        <v>256</v>
      </c>
      <c r="C276" s="185">
        <v>1841715610</v>
      </c>
      <c r="D276" s="282"/>
      <c r="E276" s="28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>
      <c r="A277" s="282" t="s">
        <v>381</v>
      </c>
      <c r="B277" s="282"/>
      <c r="C277" s="290"/>
      <c r="D277" s="282">
        <f>D275-C276</f>
        <v>1259236380</v>
      </c>
      <c r="E277" s="28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>
      <c r="A278" s="302" t="s">
        <v>382</v>
      </c>
      <c r="B278" s="302"/>
      <c r="C278" s="302"/>
      <c r="D278" s="302"/>
      <c r="E278" s="3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>
      <c r="A279" s="282" t="s">
        <v>383</v>
      </c>
      <c r="B279" s="298" t="s">
        <v>256</v>
      </c>
      <c r="C279" s="185">
        <v>0</v>
      </c>
      <c r="D279" s="282"/>
      <c r="E279" s="28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>
      <c r="A280" s="282" t="s">
        <v>384</v>
      </c>
      <c r="B280" s="298" t="s">
        <v>256</v>
      </c>
      <c r="C280" s="185">
        <v>0</v>
      </c>
      <c r="D280" s="282"/>
      <c r="E280" s="28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>
      <c r="A281" s="282" t="s">
        <v>385</v>
      </c>
      <c r="B281" s="298" t="s">
        <v>256</v>
      </c>
      <c r="C281" s="185">
        <v>1415471785</v>
      </c>
      <c r="D281" s="282"/>
      <c r="E281" s="28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>
      <c r="A282" s="282" t="s">
        <v>373</v>
      </c>
      <c r="B282" s="298" t="s">
        <v>256</v>
      </c>
      <c r="C282" s="185">
        <v>62116591</v>
      </c>
      <c r="D282" s="282"/>
      <c r="E282" s="28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>
      <c r="A283" s="282" t="s">
        <v>386</v>
      </c>
      <c r="B283" s="282"/>
      <c r="C283" s="290"/>
      <c r="D283" s="282">
        <f>C279-C280+C281+C282</f>
        <v>1477588376</v>
      </c>
      <c r="E283" s="28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>
      <c r="A284" s="282"/>
      <c r="B284" s="282"/>
      <c r="C284" s="290"/>
      <c r="D284" s="282"/>
      <c r="E284" s="28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>
      <c r="A285" s="302" t="s">
        <v>387</v>
      </c>
      <c r="B285" s="302"/>
      <c r="C285" s="302"/>
      <c r="D285" s="302"/>
      <c r="E285" s="3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>
      <c r="A286" s="282" t="s">
        <v>388</v>
      </c>
      <c r="B286" s="298" t="s">
        <v>256</v>
      </c>
      <c r="C286" s="185">
        <v>63906859</v>
      </c>
      <c r="D286" s="282"/>
      <c r="E286" s="28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>
      <c r="A287" s="282" t="s">
        <v>389</v>
      </c>
      <c r="B287" s="298" t="s">
        <v>256</v>
      </c>
      <c r="C287" s="185">
        <v>0</v>
      </c>
      <c r="D287" s="282"/>
      <c r="E287" s="28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>
      <c r="A288" s="282" t="s">
        <v>390</v>
      </c>
      <c r="B288" s="298" t="s">
        <v>256</v>
      </c>
      <c r="C288" s="185">
        <v>173981</v>
      </c>
      <c r="D288" s="282"/>
      <c r="E288" s="28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>
      <c r="A289" s="282" t="s">
        <v>391</v>
      </c>
      <c r="B289" s="298" t="s">
        <v>256</v>
      </c>
      <c r="C289" s="185">
        <v>49097027</v>
      </c>
      <c r="D289" s="282"/>
      <c r="E289" s="28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>
      <c r="A290" s="282" t="s">
        <v>392</v>
      </c>
      <c r="B290" s="282"/>
      <c r="C290" s="290"/>
      <c r="D290" s="282">
        <f>SUM(C286:C289)</f>
        <v>113177867</v>
      </c>
      <c r="E290" s="28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>
      <c r="A291" s="282"/>
      <c r="B291" s="282"/>
      <c r="C291" s="290"/>
      <c r="D291" s="282"/>
      <c r="E291" s="28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>
      <c r="A292" s="282" t="s">
        <v>393</v>
      </c>
      <c r="B292" s="282"/>
      <c r="C292" s="290"/>
      <c r="D292" s="282">
        <f>D260+D265+D277+D283+D290</f>
        <v>5885733728</v>
      </c>
      <c r="E292" s="28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>
      <c r="A293" s="282"/>
      <c r="B293" s="282"/>
      <c r="C293" s="290"/>
      <c r="D293" s="282"/>
      <c r="E293" s="28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>
      <c r="A294" s="282"/>
      <c r="B294" s="282"/>
      <c r="C294" s="290"/>
      <c r="D294" s="282"/>
      <c r="E294" s="28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>
      <c r="A295" s="282"/>
      <c r="B295" s="282"/>
      <c r="C295" s="290"/>
      <c r="D295" s="282"/>
      <c r="E295" s="28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>
      <c r="A296" s="282"/>
      <c r="B296" s="282"/>
      <c r="C296" s="290"/>
      <c r="D296" s="282"/>
      <c r="E296" s="28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>
      <c r="A297" s="282"/>
      <c r="B297" s="282"/>
      <c r="C297" s="290"/>
      <c r="D297" s="282"/>
      <c r="E297" s="28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>
      <c r="A298" s="282"/>
      <c r="B298" s="282"/>
      <c r="C298" s="290"/>
      <c r="D298" s="282"/>
      <c r="E298" s="28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>
      <c r="A299" s="282"/>
      <c r="B299" s="282"/>
      <c r="C299" s="290"/>
      <c r="D299" s="282"/>
      <c r="E299" s="28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>
      <c r="A300" s="282"/>
      <c r="B300" s="282"/>
      <c r="C300" s="290"/>
      <c r="D300" s="282"/>
      <c r="E300" s="28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>
      <c r="A301" s="282"/>
      <c r="B301" s="282"/>
      <c r="C301" s="290"/>
      <c r="D301" s="282"/>
      <c r="E301" s="28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>
      <c r="A302" s="297" t="s">
        <v>394</v>
      </c>
      <c r="B302" s="297"/>
      <c r="C302" s="297"/>
      <c r="D302" s="297"/>
      <c r="E302" s="29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>
      <c r="A303" s="302" t="s">
        <v>395</v>
      </c>
      <c r="B303" s="302"/>
      <c r="C303" s="302"/>
      <c r="D303" s="302"/>
      <c r="E303" s="30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>
      <c r="A304" s="282" t="s">
        <v>396</v>
      </c>
      <c r="B304" s="298" t="s">
        <v>256</v>
      </c>
      <c r="C304" s="185">
        <v>0</v>
      </c>
      <c r="D304" s="282"/>
      <c r="E304" s="28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>
      <c r="A305" s="282" t="s">
        <v>397</v>
      </c>
      <c r="B305" s="298" t="s">
        <v>256</v>
      </c>
      <c r="C305" s="185">
        <v>69261335</v>
      </c>
      <c r="D305" s="282"/>
      <c r="E305" s="28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>
      <c r="A306" s="282" t="s">
        <v>398</v>
      </c>
      <c r="B306" s="298" t="s">
        <v>256</v>
      </c>
      <c r="C306" s="185">
        <v>188420953</v>
      </c>
      <c r="D306" s="282"/>
      <c r="E306" s="28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>
      <c r="A307" s="282" t="s">
        <v>399</v>
      </c>
      <c r="B307" s="298" t="s">
        <v>256</v>
      </c>
      <c r="C307" s="185">
        <v>71407710</v>
      </c>
      <c r="D307" s="282"/>
      <c r="E307" s="28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>
      <c r="A308" s="282" t="s">
        <v>400</v>
      </c>
      <c r="B308" s="298" t="s">
        <v>256</v>
      </c>
      <c r="C308" s="185">
        <v>297861049</v>
      </c>
      <c r="D308" s="282"/>
      <c r="E308" s="28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>
      <c r="A309" s="282" t="s">
        <v>1240</v>
      </c>
      <c r="B309" s="298" t="s">
        <v>256</v>
      </c>
      <c r="C309" s="185">
        <v>30348190</v>
      </c>
      <c r="D309" s="282"/>
      <c r="E309" s="28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>
      <c r="A310" s="282" t="s">
        <v>401</v>
      </c>
      <c r="B310" s="298" t="s">
        <v>256</v>
      </c>
      <c r="C310" s="185">
        <v>0</v>
      </c>
      <c r="D310" s="282"/>
      <c r="E310" s="28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>
      <c r="A311" s="282" t="s">
        <v>402</v>
      </c>
      <c r="B311" s="298" t="s">
        <v>256</v>
      </c>
      <c r="C311" s="185">
        <v>0</v>
      </c>
      <c r="D311" s="282"/>
      <c r="E311" s="28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>
      <c r="A312" s="282" t="s">
        <v>403</v>
      </c>
      <c r="B312" s="298" t="s">
        <v>256</v>
      </c>
      <c r="C312" s="185">
        <v>56616005</v>
      </c>
      <c r="D312" s="282"/>
      <c r="E312" s="28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>
      <c r="A313" s="282" t="s">
        <v>404</v>
      </c>
      <c r="B313" s="298" t="s">
        <v>256</v>
      </c>
      <c r="C313" s="185">
        <v>24109167</v>
      </c>
      <c r="D313" s="282"/>
      <c r="E313" s="28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>
      <c r="A314" s="282" t="s">
        <v>405</v>
      </c>
      <c r="B314" s="282"/>
      <c r="C314" s="290"/>
      <c r="D314" s="282">
        <f>SUM(C304:C313)</f>
        <v>738024409</v>
      </c>
      <c r="E314" s="28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>
      <c r="A315" s="302" t="s">
        <v>406</v>
      </c>
      <c r="B315" s="302"/>
      <c r="C315" s="302"/>
      <c r="D315" s="302"/>
      <c r="E315" s="30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>
      <c r="A316" s="282" t="s">
        <v>407</v>
      </c>
      <c r="B316" s="298" t="s">
        <v>256</v>
      </c>
      <c r="C316" s="185">
        <v>0</v>
      </c>
      <c r="D316" s="282"/>
      <c r="E316" s="28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>
      <c r="A317" s="282" t="s">
        <v>408</v>
      </c>
      <c r="B317" s="298" t="s">
        <v>256</v>
      </c>
      <c r="C317" s="185">
        <v>0</v>
      </c>
      <c r="D317" s="282"/>
      <c r="E317" s="28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>
      <c r="A318" s="282" t="s">
        <v>409</v>
      </c>
      <c r="B318" s="298" t="s">
        <v>256</v>
      </c>
      <c r="C318" s="185">
        <v>0</v>
      </c>
      <c r="D318" s="282"/>
      <c r="E318" s="28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>
      <c r="A319" s="282" t="s">
        <v>410</v>
      </c>
      <c r="B319" s="282"/>
      <c r="C319" s="290"/>
      <c r="D319" s="282">
        <f>SUM(C316:C318)</f>
        <v>0</v>
      </c>
      <c r="E319" s="28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>
      <c r="A320" s="302" t="s">
        <v>411</v>
      </c>
      <c r="B320" s="302"/>
      <c r="C320" s="302"/>
      <c r="D320" s="302"/>
      <c r="E320" s="3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>
      <c r="A321" s="282" t="s">
        <v>412</v>
      </c>
      <c r="B321" s="298" t="s">
        <v>256</v>
      </c>
      <c r="C321" s="185">
        <v>0</v>
      </c>
      <c r="D321" s="282"/>
      <c r="E321" s="28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>
      <c r="A322" s="282" t="s">
        <v>413</v>
      </c>
      <c r="B322" s="298" t="s">
        <v>256</v>
      </c>
      <c r="C322" s="185">
        <v>0</v>
      </c>
      <c r="D322" s="282"/>
      <c r="E322" s="28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>
      <c r="A323" s="282" t="s">
        <v>414</v>
      </c>
      <c r="B323" s="298" t="s">
        <v>256</v>
      </c>
      <c r="C323" s="185">
        <v>0</v>
      </c>
      <c r="D323" s="282"/>
      <c r="E323" s="28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>
      <c r="A324" s="288" t="s">
        <v>415</v>
      </c>
      <c r="B324" s="298" t="s">
        <v>256</v>
      </c>
      <c r="C324" s="185">
        <v>9045413</v>
      </c>
      <c r="D324" s="282"/>
      <c r="E324" s="28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>
      <c r="A325" s="282" t="s">
        <v>416</v>
      </c>
      <c r="B325" s="298" t="s">
        <v>256</v>
      </c>
      <c r="C325" s="185">
        <v>945421983</v>
      </c>
      <c r="D325" s="282"/>
      <c r="E325" s="28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>
      <c r="A326" s="288" t="s">
        <v>417</v>
      </c>
      <c r="B326" s="298" t="s">
        <v>256</v>
      </c>
      <c r="C326" s="185">
        <v>0</v>
      </c>
      <c r="D326" s="282"/>
      <c r="E326" s="28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>
      <c r="A327" s="282" t="s">
        <v>418</v>
      </c>
      <c r="B327" s="298" t="s">
        <v>256</v>
      </c>
      <c r="C327" s="185">
        <v>416651330</v>
      </c>
      <c r="D327" s="282"/>
      <c r="E327" s="28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>
      <c r="A328" s="282" t="s">
        <v>203</v>
      </c>
      <c r="B328" s="282"/>
      <c r="C328" s="290"/>
      <c r="D328" s="282">
        <f>SUM(C321:C327)</f>
        <v>1371118726</v>
      </c>
      <c r="E328" s="28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>
      <c r="A329" s="282" t="s">
        <v>419</v>
      </c>
      <c r="B329" s="282"/>
      <c r="C329" s="290"/>
      <c r="D329" s="282">
        <f>C313</f>
        <v>24109167</v>
      </c>
      <c r="E329" s="28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>
      <c r="A330" s="282" t="s">
        <v>420</v>
      </c>
      <c r="B330" s="282"/>
      <c r="C330" s="290"/>
      <c r="D330" s="282">
        <f>D328-D329</f>
        <v>1347009559</v>
      </c>
      <c r="E330" s="28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>
      <c r="A331" s="282"/>
      <c r="B331" s="282"/>
      <c r="C331" s="290"/>
      <c r="D331" s="282"/>
      <c r="E331" s="28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>
      <c r="A332" s="282" t="s">
        <v>421</v>
      </c>
      <c r="B332" s="298" t="s">
        <v>256</v>
      </c>
      <c r="C332" s="185">
        <v>2408329463</v>
      </c>
      <c r="D332" s="282"/>
      <c r="E332" s="28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>
      <c r="A333" s="282"/>
      <c r="B333" s="298"/>
      <c r="C333" s="220"/>
      <c r="D333" s="282"/>
      <c r="E333" s="28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>
      <c r="A334" s="282" t="s">
        <v>1141</v>
      </c>
      <c r="B334" s="298" t="s">
        <v>256</v>
      </c>
      <c r="C334" s="185">
        <v>0</v>
      </c>
      <c r="D334" s="282"/>
      <c r="E334" s="28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>
      <c r="A335" s="282" t="s">
        <v>1142</v>
      </c>
      <c r="B335" s="298" t="s">
        <v>256</v>
      </c>
      <c r="C335" s="185">
        <v>0</v>
      </c>
      <c r="D335" s="282"/>
      <c r="E335" s="28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>
      <c r="A336" s="282" t="s">
        <v>423</v>
      </c>
      <c r="B336" s="298" t="s">
        <v>256</v>
      </c>
      <c r="C336" s="185">
        <v>0</v>
      </c>
      <c r="D336" s="282"/>
      <c r="E336" s="28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>
      <c r="A337" s="282" t="s">
        <v>422</v>
      </c>
      <c r="B337" s="298" t="s">
        <v>256</v>
      </c>
      <c r="C337" s="185">
        <v>0</v>
      </c>
      <c r="D337" s="282"/>
      <c r="E337" s="28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>
      <c r="A338" s="282" t="s">
        <v>1251</v>
      </c>
      <c r="B338" s="298" t="s">
        <v>256</v>
      </c>
      <c r="C338" s="185">
        <v>0</v>
      </c>
      <c r="D338" s="282"/>
      <c r="E338" s="28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>
      <c r="A339" s="282" t="s">
        <v>424</v>
      </c>
      <c r="B339" s="282"/>
      <c r="C339" s="290"/>
      <c r="D339" s="282">
        <f>D314+D319+D330+C332+C336+C337</f>
        <v>4493363431</v>
      </c>
      <c r="E339" s="28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>
      <c r="A340" s="282"/>
      <c r="B340" s="282"/>
      <c r="C340" s="290"/>
      <c r="D340" s="282"/>
      <c r="E340" s="28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>
      <c r="A341" s="282" t="s">
        <v>425</v>
      </c>
      <c r="B341" s="282"/>
      <c r="C341" s="290"/>
      <c r="D341" s="282">
        <f>D292</f>
        <v>5885733728</v>
      </c>
      <c r="E341" s="28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>
      <c r="A342" s="282"/>
      <c r="B342" s="282"/>
      <c r="C342" s="290"/>
      <c r="D342" s="282"/>
      <c r="E342" s="28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>
      <c r="A343" s="282"/>
      <c r="B343" s="282"/>
      <c r="C343" s="290"/>
      <c r="D343" s="282"/>
      <c r="E343" s="28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>
      <c r="A344" s="282"/>
      <c r="B344" s="282"/>
      <c r="C344" s="290"/>
      <c r="D344" s="282"/>
      <c r="E344" s="28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>
      <c r="A345" s="282"/>
      <c r="B345" s="282"/>
      <c r="C345" s="290"/>
      <c r="D345" s="282"/>
      <c r="E345" s="28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>
      <c r="A346" s="282"/>
      <c r="B346" s="282"/>
      <c r="C346" s="290"/>
      <c r="D346" s="282"/>
      <c r="E346" s="28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>
      <c r="A347" s="282"/>
      <c r="B347" s="282"/>
      <c r="C347" s="290"/>
      <c r="D347" s="282"/>
      <c r="E347" s="28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>
      <c r="A348" s="282"/>
      <c r="B348" s="282"/>
      <c r="C348" s="290"/>
      <c r="D348" s="282"/>
      <c r="E348" s="28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>
      <c r="A349" s="282"/>
      <c r="B349" s="282"/>
      <c r="C349" s="290"/>
      <c r="D349" s="282"/>
      <c r="E349" s="28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>
      <c r="A350" s="282"/>
      <c r="B350" s="282"/>
      <c r="C350" s="290"/>
      <c r="D350" s="282"/>
      <c r="E350" s="28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>
      <c r="A351" s="282"/>
      <c r="B351" s="282"/>
      <c r="C351" s="290"/>
      <c r="D351" s="282"/>
      <c r="E351" s="28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>
      <c r="A352" s="282"/>
      <c r="B352" s="282"/>
      <c r="C352" s="290"/>
      <c r="D352" s="282"/>
      <c r="E352" s="28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>
      <c r="A353" s="282"/>
      <c r="B353" s="282"/>
      <c r="C353" s="290"/>
      <c r="D353" s="282"/>
      <c r="E353" s="28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>
      <c r="A354" s="282"/>
      <c r="B354" s="282"/>
      <c r="C354" s="290"/>
      <c r="D354" s="282"/>
      <c r="E354" s="28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>
      <c r="A355" s="282"/>
      <c r="B355" s="282"/>
      <c r="C355" s="290"/>
      <c r="D355" s="282"/>
      <c r="E355" s="28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>
      <c r="A356" s="282"/>
      <c r="B356" s="282"/>
      <c r="C356" s="290"/>
      <c r="D356" s="282"/>
      <c r="E356" s="28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>
      <c r="A357" s="297" t="s">
        <v>426</v>
      </c>
      <c r="B357" s="297"/>
      <c r="C357" s="297"/>
      <c r="D357" s="297"/>
      <c r="E357" s="29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>
      <c r="A358" s="302" t="s">
        <v>427</v>
      </c>
      <c r="B358" s="302"/>
      <c r="C358" s="302"/>
      <c r="D358" s="302"/>
      <c r="E358" s="30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>
      <c r="A359" s="282" t="s">
        <v>428</v>
      </c>
      <c r="B359" s="298" t="s">
        <v>256</v>
      </c>
      <c r="C359" s="185">
        <v>1002544.2999999999</v>
      </c>
      <c r="D359" s="282"/>
      <c r="E359" s="28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>
      <c r="A360" s="282" t="s">
        <v>429</v>
      </c>
      <c r="B360" s="298" t="s">
        <v>256</v>
      </c>
      <c r="C360" s="185">
        <v>30946299.679999996</v>
      </c>
      <c r="D360" s="282"/>
      <c r="E360" s="28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>
      <c r="A361" s="282" t="s">
        <v>430</v>
      </c>
      <c r="B361" s="282"/>
      <c r="C361" s="290"/>
      <c r="D361" s="282">
        <f>SUM(C359:C360)</f>
        <v>31948843.979999997</v>
      </c>
      <c r="E361" s="28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>
      <c r="A362" s="302" t="s">
        <v>431</v>
      </c>
      <c r="B362" s="302"/>
      <c r="C362" s="302"/>
      <c r="D362" s="302"/>
      <c r="E362" s="3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>
      <c r="A363" s="282" t="s">
        <v>1253</v>
      </c>
      <c r="B363" s="302"/>
      <c r="C363" s="185">
        <v>260931.18</v>
      </c>
      <c r="D363" s="282"/>
      <c r="E363" s="30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>
      <c r="A364" s="282" t="s">
        <v>432</v>
      </c>
      <c r="B364" s="298" t="s">
        <v>256</v>
      </c>
      <c r="C364" s="185">
        <v>12456830.720000003</v>
      </c>
      <c r="D364" s="282"/>
      <c r="E364" s="28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>
      <c r="A365" s="282" t="s">
        <v>433</v>
      </c>
      <c r="B365" s="298" t="s">
        <v>256</v>
      </c>
      <c r="C365" s="185">
        <v>1299428.5899999999</v>
      </c>
      <c r="D365" s="282"/>
      <c r="E365" s="28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>
      <c r="A366" s="282" t="s">
        <v>434</v>
      </c>
      <c r="B366" s="298" t="s">
        <v>256</v>
      </c>
      <c r="C366" s="185">
        <v>68386.789999999994</v>
      </c>
      <c r="D366" s="282"/>
      <c r="E366" s="28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>
      <c r="A367" s="282" t="s">
        <v>359</v>
      </c>
      <c r="B367" s="282"/>
      <c r="C367" s="290"/>
      <c r="D367" s="282">
        <f>SUM(C363:C366)</f>
        <v>14085577.280000001</v>
      </c>
      <c r="E367" s="28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>
      <c r="A368" s="282" t="s">
        <v>435</v>
      </c>
      <c r="B368" s="282"/>
      <c r="C368" s="290"/>
      <c r="D368" s="282">
        <f>D361-D367</f>
        <v>17863266.699999996</v>
      </c>
      <c r="E368" s="28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>
      <c r="A369" s="302" t="s">
        <v>436</v>
      </c>
      <c r="B369" s="302"/>
      <c r="C369" s="302"/>
      <c r="D369" s="302"/>
      <c r="E369" s="30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>
      <c r="A370" s="282" t="s">
        <v>437</v>
      </c>
      <c r="B370" s="298" t="s">
        <v>256</v>
      </c>
      <c r="C370" s="185">
        <v>3526016.42</v>
      </c>
      <c r="D370" s="282"/>
      <c r="E370" s="28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>
      <c r="A371" s="282" t="s">
        <v>438</v>
      </c>
      <c r="B371" s="298" t="s">
        <v>256</v>
      </c>
      <c r="C371" s="185">
        <v>0</v>
      </c>
      <c r="D371" s="282"/>
      <c r="E371" s="28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>
      <c r="A372" s="282" t="s">
        <v>439</v>
      </c>
      <c r="B372" s="282"/>
      <c r="C372" s="290"/>
      <c r="D372" s="282">
        <f>SUM(C370:C371)</f>
        <v>3526016.42</v>
      </c>
      <c r="E372" s="28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>
      <c r="A373" s="282" t="s">
        <v>440</v>
      </c>
      <c r="B373" s="282"/>
      <c r="C373" s="290"/>
      <c r="D373" s="282">
        <f>D368+D372</f>
        <v>21389283.119999997</v>
      </c>
      <c r="E373" s="28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>
      <c r="A374" s="282"/>
      <c r="B374" s="282"/>
      <c r="C374" s="290"/>
      <c r="D374" s="282"/>
      <c r="E374" s="28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>
      <c r="A375" s="282"/>
      <c r="B375" s="282"/>
      <c r="C375" s="290"/>
      <c r="D375" s="282"/>
      <c r="E375" s="28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>
      <c r="A376" s="282"/>
      <c r="B376" s="282"/>
      <c r="C376" s="290"/>
      <c r="D376" s="282"/>
      <c r="E376" s="28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>
      <c r="A377" s="302" t="s">
        <v>441</v>
      </c>
      <c r="B377" s="302"/>
      <c r="C377" s="302"/>
      <c r="D377" s="302"/>
      <c r="E377" s="30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>
      <c r="A378" s="282" t="s">
        <v>442</v>
      </c>
      <c r="B378" s="298" t="s">
        <v>256</v>
      </c>
      <c r="C378" s="185">
        <v>9407614.2200000007</v>
      </c>
      <c r="D378" s="282"/>
      <c r="E378" s="28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>
      <c r="A379" s="282" t="s">
        <v>3</v>
      </c>
      <c r="B379" s="298" t="s">
        <v>256</v>
      </c>
      <c r="C379" s="185">
        <v>2082540.2499999998</v>
      </c>
      <c r="D379" s="282"/>
      <c r="E379" s="28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>
      <c r="A380" s="282" t="s">
        <v>236</v>
      </c>
      <c r="B380" s="298" t="s">
        <v>256</v>
      </c>
      <c r="C380" s="185">
        <v>200717.16999999998</v>
      </c>
      <c r="D380" s="282"/>
      <c r="E380" s="28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>
      <c r="A381" s="282" t="s">
        <v>443</v>
      </c>
      <c r="B381" s="298" t="s">
        <v>256</v>
      </c>
      <c r="C381" s="185">
        <v>2671245.35</v>
      </c>
      <c r="D381" s="282"/>
      <c r="E381" s="28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>
      <c r="A382" s="282" t="s">
        <v>444</v>
      </c>
      <c r="B382" s="298" t="s">
        <v>256</v>
      </c>
      <c r="C382" s="185">
        <v>202754.11</v>
      </c>
      <c r="D382" s="282"/>
      <c r="E382" s="28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>
      <c r="A383" s="282" t="s">
        <v>445</v>
      </c>
      <c r="B383" s="298" t="s">
        <v>256</v>
      </c>
      <c r="C383" s="185">
        <v>3910186.8</v>
      </c>
      <c r="D383" s="282"/>
      <c r="E383" s="28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>
      <c r="A384" s="282" t="s">
        <v>6</v>
      </c>
      <c r="B384" s="298" t="s">
        <v>256</v>
      </c>
      <c r="C384" s="185">
        <v>1770144.8</v>
      </c>
      <c r="D384" s="282"/>
      <c r="E384" s="28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>
      <c r="A385" s="282" t="s">
        <v>446</v>
      </c>
      <c r="B385" s="298" t="s">
        <v>256</v>
      </c>
      <c r="C385" s="185">
        <v>102428.5</v>
      </c>
      <c r="D385" s="282"/>
      <c r="E385" s="28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>
      <c r="A386" s="282" t="s">
        <v>447</v>
      </c>
      <c r="B386" s="298" t="s">
        <v>256</v>
      </c>
      <c r="C386" s="185">
        <v>131099.76</v>
      </c>
      <c r="D386" s="282"/>
      <c r="E386" s="28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>
      <c r="A387" s="282" t="s">
        <v>448</v>
      </c>
      <c r="B387" s="298" t="s">
        <v>256</v>
      </c>
      <c r="C387" s="185">
        <v>151000.25999999998</v>
      </c>
      <c r="D387" s="282"/>
      <c r="E387" s="28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>
      <c r="A388" s="282" t="s">
        <v>449</v>
      </c>
      <c r="B388" s="298" t="s">
        <v>256</v>
      </c>
      <c r="C388" s="185">
        <v>0</v>
      </c>
      <c r="D388" s="282"/>
      <c r="E388" s="28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>
      <c r="A389" s="282" t="s">
        <v>451</v>
      </c>
      <c r="B389" s="298" t="s">
        <v>256</v>
      </c>
      <c r="C389" s="185">
        <v>321193.57</v>
      </c>
      <c r="D389" s="282"/>
      <c r="E389" s="28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>
      <c r="A390" s="282" t="s">
        <v>452</v>
      </c>
      <c r="B390" s="282"/>
      <c r="C390" s="290"/>
      <c r="D390" s="282">
        <f>SUM(C378:C389)</f>
        <v>20950924.790000003</v>
      </c>
      <c r="E390" s="28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>
      <c r="A391" s="282" t="s">
        <v>453</v>
      </c>
      <c r="B391" s="282"/>
      <c r="C391" s="290"/>
      <c r="D391" s="282">
        <f>D373-D390</f>
        <v>438358.32999999449</v>
      </c>
      <c r="E391" s="28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>
      <c r="A392" s="282" t="s">
        <v>454</v>
      </c>
      <c r="B392" s="298" t="s">
        <v>256</v>
      </c>
      <c r="C392" s="185">
        <v>-40008</v>
      </c>
      <c r="D392" s="282"/>
      <c r="E392" s="28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>
      <c r="A393" s="282" t="s">
        <v>455</v>
      </c>
      <c r="B393" s="282"/>
      <c r="C393" s="290"/>
      <c r="D393" s="282">
        <f>D391+C392</f>
        <v>398350.32999999449</v>
      </c>
      <c r="E393" s="282"/>
      <c r="F393" s="31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>
      <c r="A394" s="282" t="s">
        <v>456</v>
      </c>
      <c r="B394" s="298" t="s">
        <v>256</v>
      </c>
      <c r="C394" s="185">
        <v>0</v>
      </c>
      <c r="D394" s="282"/>
      <c r="E394" s="28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>
      <c r="A395" s="282" t="s">
        <v>457</v>
      </c>
      <c r="B395" s="298" t="s">
        <v>256</v>
      </c>
      <c r="C395" s="185">
        <v>0</v>
      </c>
      <c r="D395" s="282"/>
      <c r="E395" s="28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>
      <c r="A396" s="282" t="s">
        <v>458</v>
      </c>
      <c r="B396" s="282"/>
      <c r="C396" s="290"/>
      <c r="D396" s="282">
        <f>D393+C394-C395</f>
        <v>398350.32999999449</v>
      </c>
      <c r="E396" s="28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>
      <c r="A411" s="2"/>
      <c r="B411" s="2"/>
      <c r="C411" s="313" t="s">
        <v>459</v>
      </c>
      <c r="D411" s="2"/>
      <c r="E411" s="3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>
      <c r="A412" s="2" t="str">
        <f>C84&amp;"   "&amp;"H-"&amp;FIXED(C83,0,TRUE)&amp;"     FYE "&amp;C82</f>
        <v>PeaceHealth Peace Island Medical Center   H-0     FYE 06/30/2020</v>
      </c>
      <c r="B412" s="2"/>
      <c r="C412" s="2"/>
      <c r="D412" s="2"/>
      <c r="E412" s="3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>
      <c r="A413" s="2" t="s">
        <v>460</v>
      </c>
      <c r="B413" s="313" t="s">
        <v>461</v>
      </c>
      <c r="C413" s="313" t="s">
        <v>1241</v>
      </c>
      <c r="D413" s="31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>
      <c r="A414" s="2" t="s">
        <v>463</v>
      </c>
      <c r="B414" s="2">
        <f>C111</f>
        <v>83</v>
      </c>
      <c r="C414" s="2">
        <f>E138</f>
        <v>83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>
      <c r="A415" s="2" t="s">
        <v>464</v>
      </c>
      <c r="B415" s="2">
        <f>D111</f>
        <v>218</v>
      </c>
      <c r="C415" s="2">
        <f>E139</f>
        <v>218</v>
      </c>
      <c r="D415" s="2">
        <f>SUM(C59:H59)+N59</f>
        <v>218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>
      <c r="A422" s="315"/>
      <c r="B422" s="315"/>
      <c r="C422" s="31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>
      <c r="A424" s="2" t="s">
        <v>1242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>
      <c r="A425" s="315"/>
      <c r="B425" s="315"/>
      <c r="C425" s="315"/>
      <c r="D425" s="315"/>
      <c r="E425" s="2"/>
      <c r="F425" s="315"/>
      <c r="G425" s="31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>
      <c r="A426" s="2" t="s">
        <v>470</v>
      </c>
      <c r="B426" s="313" t="s">
        <v>471</v>
      </c>
      <c r="C426" s="313" t="s">
        <v>462</v>
      </c>
      <c r="D426" s="31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>
      <c r="A427" s="2" t="s">
        <v>473</v>
      </c>
      <c r="B427" s="2">
        <f t="shared" ref="B427:B437" si="12">C378</f>
        <v>9407614.2200000007</v>
      </c>
      <c r="C427" s="2">
        <f t="shared" ref="C427:C434" si="13">CE61</f>
        <v>9407614.2200000007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>
      <c r="A428" s="2" t="s">
        <v>3</v>
      </c>
      <c r="B428" s="2">
        <f t="shared" si="12"/>
        <v>2082540.2499999998</v>
      </c>
      <c r="C428" s="2">
        <f t="shared" si="13"/>
        <v>2082540</v>
      </c>
      <c r="D428" s="2">
        <f>D173</f>
        <v>2082540.2499999998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>
      <c r="A429" s="2" t="s">
        <v>236</v>
      </c>
      <c r="B429" s="2">
        <f t="shared" si="12"/>
        <v>200717.16999999998</v>
      </c>
      <c r="C429" s="2">
        <f t="shared" si="13"/>
        <v>200717.16999999998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>
      <c r="A430" s="2" t="s">
        <v>237</v>
      </c>
      <c r="B430" s="2">
        <f t="shared" si="12"/>
        <v>2671245.35</v>
      </c>
      <c r="C430" s="2">
        <f t="shared" si="13"/>
        <v>2671245.35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>
      <c r="A431" s="2" t="s">
        <v>444</v>
      </c>
      <c r="B431" s="2">
        <f t="shared" si="12"/>
        <v>202754.11</v>
      </c>
      <c r="C431" s="2">
        <f t="shared" si="13"/>
        <v>202754.11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>
      <c r="A432" s="2" t="s">
        <v>445</v>
      </c>
      <c r="B432" s="2">
        <f t="shared" si="12"/>
        <v>3910186.8</v>
      </c>
      <c r="C432" s="2">
        <f t="shared" si="13"/>
        <v>3910186.8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>
      <c r="A433" s="2" t="s">
        <v>6</v>
      </c>
      <c r="B433" s="2">
        <f t="shared" si="12"/>
        <v>1770144.8</v>
      </c>
      <c r="C433" s="2">
        <f t="shared" si="13"/>
        <v>1770146</v>
      </c>
      <c r="D433" s="2">
        <f>C217</f>
        <v>138927825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>
      <c r="A434" s="2" t="s">
        <v>474</v>
      </c>
      <c r="B434" s="2">
        <f t="shared" si="12"/>
        <v>102428.5</v>
      </c>
      <c r="C434" s="2">
        <f t="shared" si="13"/>
        <v>102428.49999999999</v>
      </c>
      <c r="D434" s="2">
        <f>D177</f>
        <v>102428.5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>
      <c r="A435" s="2" t="s">
        <v>447</v>
      </c>
      <c r="B435" s="2">
        <f t="shared" si="12"/>
        <v>131099.76</v>
      </c>
      <c r="C435" s="2"/>
      <c r="D435" s="2">
        <f>D181</f>
        <v>131099.76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>
      <c r="A436" s="2" t="s">
        <v>475</v>
      </c>
      <c r="B436" s="2">
        <f t="shared" si="12"/>
        <v>151000.25999999998</v>
      </c>
      <c r="C436" s="2"/>
      <c r="D436" s="2">
        <f>D186</f>
        <v>151000.25999999998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>
      <c r="A437" s="2" t="s">
        <v>449</v>
      </c>
      <c r="B437" s="2">
        <f t="shared" si="12"/>
        <v>0</v>
      </c>
      <c r="C437" s="2"/>
      <c r="D437" s="2">
        <f>D190</f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>
      <c r="A438" s="2" t="s">
        <v>476</v>
      </c>
      <c r="B438" s="2">
        <f>C386+C387+C388</f>
        <v>282100.02</v>
      </c>
      <c r="C438" s="2">
        <f>CD69</f>
        <v>282100.02</v>
      </c>
      <c r="D438" s="2">
        <f>D181+D186+D190</f>
        <v>282100.02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>
      <c r="A439" s="2" t="s">
        <v>451</v>
      </c>
      <c r="B439" s="2">
        <f>C389</f>
        <v>321193.57</v>
      </c>
      <c r="C439" s="2">
        <f>SUM(C69:CC69)</f>
        <v>321193.57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>
      <c r="A440" s="2" t="s">
        <v>477</v>
      </c>
      <c r="B440" s="2">
        <f>B438+B439</f>
        <v>603293.59000000008</v>
      </c>
      <c r="C440" s="2">
        <f>CE69</f>
        <v>603293.59000000008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>
      <c r="A441" s="2" t="s">
        <v>478</v>
      </c>
      <c r="B441" s="2">
        <f>D390</f>
        <v>20950924.790000003</v>
      </c>
      <c r="C441" s="2">
        <f>SUM(C427:C437)+C440</f>
        <v>20950925.739999998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>
      <c r="A442" s="315"/>
      <c r="B442" s="315"/>
      <c r="C442" s="315"/>
      <c r="D442" s="315"/>
      <c r="E442" s="2"/>
      <c r="F442" s="315"/>
      <c r="G442" s="31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>
      <c r="A443" s="2" t="s">
        <v>479</v>
      </c>
      <c r="B443" s="313" t="s">
        <v>480</v>
      </c>
      <c r="C443" s="31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>
      <c r="A444" s="2" t="s">
        <v>1255</v>
      </c>
      <c r="B444" s="2">
        <f>D221</f>
        <v>260931.18</v>
      </c>
      <c r="C444" s="2">
        <f>C363</f>
        <v>260931.18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>
      <c r="A445" s="2" t="s">
        <v>343</v>
      </c>
      <c r="B445" s="2">
        <f>D229</f>
        <v>12456830.720000003</v>
      </c>
      <c r="C445" s="2">
        <f>C364</f>
        <v>12456830.720000003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>
      <c r="A446" s="2" t="s">
        <v>351</v>
      </c>
      <c r="B446" s="2">
        <f>D236</f>
        <v>1299428.5899999999</v>
      </c>
      <c r="C446" s="2">
        <f>C365</f>
        <v>1299428.5899999999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>
      <c r="A447" s="2" t="s">
        <v>356</v>
      </c>
      <c r="B447" s="2">
        <f>D240</f>
        <v>68386.789999999994</v>
      </c>
      <c r="C447" s="2">
        <f>C366</f>
        <v>68386.789999999994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>
      <c r="A448" s="2" t="s">
        <v>358</v>
      </c>
      <c r="B448" s="2">
        <f>D242</f>
        <v>14085577.280000001</v>
      </c>
      <c r="C448" s="2">
        <f>D367</f>
        <v>14085577.280000001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>
      <c r="A449" s="315"/>
      <c r="B449" s="315"/>
      <c r="C449" s="315"/>
      <c r="D449" s="315"/>
      <c r="E449" s="2"/>
      <c r="F449" s="315"/>
      <c r="G449" s="31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>
      <c r="A450" s="2" t="s">
        <v>481</v>
      </c>
      <c r="B450" s="313" t="s">
        <v>482</v>
      </c>
      <c r="C450" s="315"/>
      <c r="D450" s="315"/>
      <c r="E450" s="2"/>
      <c r="F450" s="315"/>
      <c r="G450" s="31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>
      <c r="A451" s="2"/>
      <c r="B451" s="31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>
      <c r="A452" s="2"/>
      <c r="B452" s="31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>
      <c r="A453" s="308" t="s">
        <v>484</v>
      </c>
      <c r="B453" s="2">
        <f>C231</f>
        <v>2384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>
      <c r="A454" s="2" t="s">
        <v>168</v>
      </c>
      <c r="B454" s="2">
        <f>C233</f>
        <v>168139.71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>
      <c r="A455" s="2" t="s">
        <v>131</v>
      </c>
      <c r="B455" s="2">
        <f>C234</f>
        <v>1131288.8799999999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>
      <c r="A456" s="315"/>
      <c r="B456" s="315"/>
      <c r="C456" s="315"/>
      <c r="D456" s="315"/>
      <c r="E456" s="2"/>
      <c r="F456" s="315"/>
      <c r="G456" s="31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>
      <c r="A457" s="2" t="s">
        <v>485</v>
      </c>
      <c r="B457" s="313" t="s">
        <v>471</v>
      </c>
      <c r="C457" s="31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>
      <c r="A458" s="2" t="s">
        <v>487</v>
      </c>
      <c r="B458" s="2">
        <f>C370</f>
        <v>3526016.42</v>
      </c>
      <c r="C458" s="2">
        <f>CE70</f>
        <v>3526016.42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>
      <c r="A460" s="315"/>
      <c r="B460" s="315"/>
      <c r="C460" s="315"/>
      <c r="D460" s="315"/>
      <c r="E460" s="2"/>
      <c r="F460" s="315"/>
      <c r="G460" s="31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>
      <c r="A461" s="2" t="s">
        <v>488</v>
      </c>
      <c r="B461" s="313"/>
      <c r="C461" s="313"/>
      <c r="D461" s="313" t="s">
        <v>1243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>
      <c r="A462" s="2"/>
      <c r="B462" s="313" t="s">
        <v>471</v>
      </c>
      <c r="C462" s="313" t="s">
        <v>486</v>
      </c>
      <c r="D462" s="31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>
      <c r="A463" s="2" t="s">
        <v>245</v>
      </c>
      <c r="B463" s="2">
        <f>C359</f>
        <v>1002544.2999999999</v>
      </c>
      <c r="C463" s="2">
        <f>CE73</f>
        <v>1002544.2999999999</v>
      </c>
      <c r="D463" s="2">
        <f>E141+E147+E153</f>
        <v>1002544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>
      <c r="A464" s="2" t="s">
        <v>246</v>
      </c>
      <c r="B464" s="2">
        <f>C360</f>
        <v>30946299.679999996</v>
      </c>
      <c r="C464" s="2">
        <f>CE74</f>
        <v>30946299.679999996</v>
      </c>
      <c r="D464" s="2">
        <f>E142+E148+E154</f>
        <v>30946299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>
      <c r="A465" s="2" t="s">
        <v>247</v>
      </c>
      <c r="B465" s="2">
        <f>D361</f>
        <v>31948843.979999997</v>
      </c>
      <c r="C465" s="2">
        <f>CE75</f>
        <v>31948843.98</v>
      </c>
      <c r="D465" s="2">
        <f>D463+D464</f>
        <v>31948843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>
      <c r="A466" s="315"/>
      <c r="B466" s="315"/>
      <c r="C466" s="315"/>
      <c r="D466" s="315"/>
      <c r="E466" s="2"/>
      <c r="F466" s="315"/>
      <c r="G466" s="31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>
      <c r="A467" s="2" t="s">
        <v>491</v>
      </c>
      <c r="B467" s="313" t="s">
        <v>492</v>
      </c>
      <c r="C467" s="31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>
      <c r="A468" s="2" t="s">
        <v>332</v>
      </c>
      <c r="B468" s="2">
        <f t="shared" ref="B468:B475" si="14">C267</f>
        <v>125207985</v>
      </c>
      <c r="C468" s="2">
        <f>E195</f>
        <v>125207985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>
      <c r="A469" s="2" t="s">
        <v>333</v>
      </c>
      <c r="B469" s="2">
        <f t="shared" si="14"/>
        <v>27633090</v>
      </c>
      <c r="C469" s="2">
        <f>E196</f>
        <v>27633090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>
      <c r="A470" s="2" t="s">
        <v>334</v>
      </c>
      <c r="B470" s="2">
        <f t="shared" si="14"/>
        <v>1509108653</v>
      </c>
      <c r="C470" s="2">
        <f>E197</f>
        <v>1509108653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>
      <c r="A472" s="2" t="s">
        <v>377</v>
      </c>
      <c r="B472" s="2">
        <f t="shared" si="14"/>
        <v>274271227</v>
      </c>
      <c r="C472" s="2">
        <f>E199</f>
        <v>274271227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>
      <c r="A473" s="2" t="s">
        <v>495</v>
      </c>
      <c r="B473" s="2">
        <f t="shared" si="14"/>
        <v>1003712258</v>
      </c>
      <c r="C473" s="2">
        <f>SUM(E200:E201)</f>
        <v>1003712258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>
      <c r="A474" s="2" t="s">
        <v>339</v>
      </c>
      <c r="B474" s="2">
        <f t="shared" si="14"/>
        <v>67458656</v>
      </c>
      <c r="C474" s="2">
        <f>E202</f>
        <v>67458656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>
      <c r="A475" s="2" t="s">
        <v>340</v>
      </c>
      <c r="B475" s="2">
        <f t="shared" si="14"/>
        <v>93560121</v>
      </c>
      <c r="C475" s="2">
        <f>E203</f>
        <v>93560121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>
      <c r="A476" s="2" t="s">
        <v>203</v>
      </c>
      <c r="B476" s="2">
        <f>D275</f>
        <v>3100951990</v>
      </c>
      <c r="C476" s="2">
        <f>E204</f>
        <v>3100951990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>
      <c r="A478" s="2" t="s">
        <v>496</v>
      </c>
      <c r="B478" s="2">
        <f>C276</f>
        <v>1841715610</v>
      </c>
      <c r="C478" s="2">
        <f>E217</f>
        <v>1841715610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>
      <c r="A481" s="2" t="s">
        <v>498</v>
      </c>
      <c r="B481" s="2"/>
      <c r="C481" s="2">
        <f>D341</f>
        <v>5885733728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>
      <c r="A482" s="2" t="s">
        <v>499</v>
      </c>
      <c r="B482" s="2"/>
      <c r="C482" s="2">
        <f>D339</f>
        <v>4493363431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>
      <c r="A485" s="30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>
      <c r="A486" s="30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>
      <c r="A487" s="30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>
      <c r="A488" s="30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>
      <c r="A489" s="316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>
      <c r="A490" s="30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>
      <c r="A491" s="30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>
      <c r="A493" s="2" t="str">
        <f>C83</f>
        <v>211</v>
      </c>
      <c r="B493" s="317" t="s">
        <v>1276</v>
      </c>
      <c r="C493" s="317" t="str">
        <f>RIGHT(C82,4)</f>
        <v>2020</v>
      </c>
      <c r="D493" s="317" t="s">
        <v>1276</v>
      </c>
      <c r="E493" s="317" t="str">
        <f>RIGHT(C82,4)</f>
        <v>2020</v>
      </c>
      <c r="F493" s="317" t="s">
        <v>1276</v>
      </c>
      <c r="G493" s="317" t="str">
        <f>RIGHT(C82,4)</f>
        <v>2020</v>
      </c>
      <c r="H493" s="317"/>
      <c r="I493" s="2"/>
      <c r="J493" s="2"/>
      <c r="K493" s="317"/>
      <c r="L493" s="31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>
      <c r="A494" s="316"/>
      <c r="B494" s="313" t="s">
        <v>505</v>
      </c>
      <c r="C494" s="313" t="s">
        <v>505</v>
      </c>
      <c r="D494" s="318" t="s">
        <v>506</v>
      </c>
      <c r="E494" s="318" t="s">
        <v>506</v>
      </c>
      <c r="F494" s="317" t="s">
        <v>507</v>
      </c>
      <c r="G494" s="317" t="s">
        <v>507</v>
      </c>
      <c r="H494" s="317" t="s">
        <v>508</v>
      </c>
      <c r="I494" s="2"/>
      <c r="J494" s="2"/>
      <c r="K494" s="317"/>
      <c r="L494" s="31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>
      <c r="A495" s="2"/>
      <c r="B495" s="313" t="s">
        <v>303</v>
      </c>
      <c r="C495" s="313" t="s">
        <v>303</v>
      </c>
      <c r="D495" s="313" t="s">
        <v>509</v>
      </c>
      <c r="E495" s="313" t="s">
        <v>509</v>
      </c>
      <c r="F495" s="317" t="s">
        <v>510</v>
      </c>
      <c r="G495" s="317" t="s">
        <v>510</v>
      </c>
      <c r="H495" s="317" t="s">
        <v>511</v>
      </c>
      <c r="I495" s="2"/>
      <c r="J495" s="2"/>
      <c r="K495" s="317"/>
      <c r="L495" s="31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>
      <c r="A496" s="2" t="s">
        <v>512</v>
      </c>
      <c r="B496" s="319">
        <v>0</v>
      </c>
      <c r="C496" s="319">
        <f>C71</f>
        <v>0</v>
      </c>
      <c r="D496" s="319">
        <v>0</v>
      </c>
      <c r="E496" s="2">
        <f>C59</f>
        <v>0</v>
      </c>
      <c r="F496" s="320" t="str">
        <f t="shared" ref="F496:G511" si="15">IF(B496=0,"",IF(D496=0,"",B496/D496))</f>
        <v/>
      </c>
      <c r="G496" s="320" t="str">
        <f t="shared" si="15"/>
        <v/>
      </c>
      <c r="H496" s="321" t="str">
        <f>IF(B496=0,"",IF(C496=0,"",IF(D496=0,"",IF(E496=0,"",IF(G496/F496-1&lt;-0.25,G496/F496-1,IF(G496/F496-1&gt;0.25,G496/F496-1,""))))))</f>
        <v/>
      </c>
      <c r="I496" s="256"/>
      <c r="J496" s="2"/>
      <c r="K496" s="317"/>
      <c r="L496" s="31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>
      <c r="A497" s="2" t="s">
        <v>513</v>
      </c>
      <c r="B497" s="319">
        <v>0</v>
      </c>
      <c r="C497" s="319">
        <f>D71</f>
        <v>0</v>
      </c>
      <c r="D497" s="319">
        <v>0</v>
      </c>
      <c r="E497" s="2">
        <f>D59</f>
        <v>0</v>
      </c>
      <c r="F497" s="320" t="str">
        <f t="shared" si="15"/>
        <v/>
      </c>
      <c r="G497" s="320" t="str">
        <f t="shared" si="15"/>
        <v/>
      </c>
      <c r="H497" s="321" t="str">
        <f t="shared" ref="H497:H550" si="16">IF(B497=0,"",IF(C497=0,"",IF(D497=0,"",IF(E497=0,"",IF(G497/F497-1&lt;-0.25,G497/F497-1,IF(G497/F497-1&gt;0.25,G497/F497-1,""))))))</f>
        <v/>
      </c>
      <c r="I497" s="256"/>
      <c r="J497" s="2"/>
      <c r="K497" s="317"/>
      <c r="L497" s="31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>
      <c r="A498" s="2" t="s">
        <v>514</v>
      </c>
      <c r="B498" s="319">
        <v>345495.63</v>
      </c>
      <c r="C498" s="319">
        <f>E71</f>
        <v>323886.93999999994</v>
      </c>
      <c r="D498" s="319">
        <v>226</v>
      </c>
      <c r="E498" s="2">
        <f>E59</f>
        <v>218</v>
      </c>
      <c r="F498" s="320">
        <f t="shared" si="15"/>
        <v>1528.7417256637168</v>
      </c>
      <c r="G498" s="320">
        <f t="shared" si="15"/>
        <v>1485.7199082568804</v>
      </c>
      <c r="H498" s="321" t="str">
        <f t="shared" si="16"/>
        <v/>
      </c>
      <c r="I498" s="256"/>
      <c r="J498" s="2"/>
      <c r="K498" s="317"/>
      <c r="L498" s="31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>
      <c r="A499" s="2" t="s">
        <v>515</v>
      </c>
      <c r="B499" s="319">
        <v>0</v>
      </c>
      <c r="C499" s="319">
        <f>F71</f>
        <v>0</v>
      </c>
      <c r="D499" s="319">
        <v>0</v>
      </c>
      <c r="E499" s="2">
        <f>F59</f>
        <v>0</v>
      </c>
      <c r="F499" s="320" t="str">
        <f t="shared" si="15"/>
        <v/>
      </c>
      <c r="G499" s="320" t="str">
        <f t="shared" si="15"/>
        <v/>
      </c>
      <c r="H499" s="321" t="str">
        <f t="shared" si="16"/>
        <v/>
      </c>
      <c r="I499" s="256"/>
      <c r="J499" s="2"/>
      <c r="K499" s="317"/>
      <c r="L499" s="31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>
      <c r="A500" s="2" t="s">
        <v>516</v>
      </c>
      <c r="B500" s="319">
        <v>0</v>
      </c>
      <c r="C500" s="319">
        <f>G71</f>
        <v>0</v>
      </c>
      <c r="D500" s="319">
        <v>0</v>
      </c>
      <c r="E500" s="2">
        <f>G59</f>
        <v>0</v>
      </c>
      <c r="F500" s="320" t="str">
        <f t="shared" si="15"/>
        <v/>
      </c>
      <c r="G500" s="320" t="str">
        <f t="shared" si="15"/>
        <v/>
      </c>
      <c r="H500" s="321" t="str">
        <f t="shared" si="16"/>
        <v/>
      </c>
      <c r="I500" s="256"/>
      <c r="J500" s="2"/>
      <c r="K500" s="317"/>
      <c r="L500" s="31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>
      <c r="A501" s="2" t="s">
        <v>517</v>
      </c>
      <c r="B501" s="319">
        <v>0</v>
      </c>
      <c r="C501" s="319">
        <f>H71</f>
        <v>0</v>
      </c>
      <c r="D501" s="319">
        <v>0</v>
      </c>
      <c r="E501" s="2">
        <f>H59</f>
        <v>0</v>
      </c>
      <c r="F501" s="320" t="str">
        <f t="shared" si="15"/>
        <v/>
      </c>
      <c r="G501" s="320" t="str">
        <f t="shared" si="15"/>
        <v/>
      </c>
      <c r="H501" s="321" t="str">
        <f t="shared" si="16"/>
        <v/>
      </c>
      <c r="I501" s="256"/>
      <c r="J501" s="2"/>
      <c r="K501" s="317"/>
      <c r="L501" s="31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>
      <c r="A502" s="2" t="s">
        <v>518</v>
      </c>
      <c r="B502" s="319">
        <v>0</v>
      </c>
      <c r="C502" s="319">
        <f>I71</f>
        <v>0</v>
      </c>
      <c r="D502" s="319">
        <v>0</v>
      </c>
      <c r="E502" s="2">
        <f>I59</f>
        <v>0</v>
      </c>
      <c r="F502" s="320" t="str">
        <f t="shared" si="15"/>
        <v/>
      </c>
      <c r="G502" s="320" t="str">
        <f t="shared" si="15"/>
        <v/>
      </c>
      <c r="H502" s="321" t="str">
        <f t="shared" si="16"/>
        <v/>
      </c>
      <c r="I502" s="256"/>
      <c r="J502" s="2"/>
      <c r="K502" s="317"/>
      <c r="L502" s="31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>
      <c r="A503" s="2" t="s">
        <v>519</v>
      </c>
      <c r="B503" s="319">
        <v>0</v>
      </c>
      <c r="C503" s="319">
        <f>J71</f>
        <v>0</v>
      </c>
      <c r="D503" s="319">
        <v>0</v>
      </c>
      <c r="E503" s="2">
        <f>J59</f>
        <v>0</v>
      </c>
      <c r="F503" s="320" t="str">
        <f t="shared" si="15"/>
        <v/>
      </c>
      <c r="G503" s="320" t="str">
        <f t="shared" si="15"/>
        <v/>
      </c>
      <c r="H503" s="321" t="str">
        <f t="shared" si="16"/>
        <v/>
      </c>
      <c r="I503" s="256"/>
      <c r="J503" s="2"/>
      <c r="K503" s="317"/>
      <c r="L503" s="31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>
      <c r="A504" s="2" t="s">
        <v>520</v>
      </c>
      <c r="B504" s="319">
        <v>0</v>
      </c>
      <c r="C504" s="319">
        <f>K71</f>
        <v>0</v>
      </c>
      <c r="D504" s="319">
        <v>0</v>
      </c>
      <c r="E504" s="2">
        <f>K59</f>
        <v>0</v>
      </c>
      <c r="F504" s="320" t="str">
        <f t="shared" si="15"/>
        <v/>
      </c>
      <c r="G504" s="320" t="str">
        <f t="shared" si="15"/>
        <v/>
      </c>
      <c r="H504" s="321" t="str">
        <f t="shared" si="16"/>
        <v/>
      </c>
      <c r="I504" s="256"/>
      <c r="J504" s="2"/>
      <c r="K504" s="317"/>
      <c r="L504" s="31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>
      <c r="A505" s="2" t="s">
        <v>521</v>
      </c>
      <c r="B505" s="319">
        <v>0</v>
      </c>
      <c r="C505" s="319">
        <f>L71</f>
        <v>0</v>
      </c>
      <c r="D505" s="319">
        <v>0</v>
      </c>
      <c r="E505" s="2">
        <f>L59</f>
        <v>0</v>
      </c>
      <c r="F505" s="320" t="str">
        <f t="shared" si="15"/>
        <v/>
      </c>
      <c r="G505" s="320" t="str">
        <f t="shared" si="15"/>
        <v/>
      </c>
      <c r="H505" s="321" t="str">
        <f t="shared" si="16"/>
        <v/>
      </c>
      <c r="I505" s="256"/>
      <c r="J505" s="2"/>
      <c r="K505" s="317"/>
      <c r="L505" s="31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>
      <c r="A506" s="2" t="s">
        <v>522</v>
      </c>
      <c r="B506" s="319">
        <v>0</v>
      </c>
      <c r="C506" s="319">
        <f>M71</f>
        <v>0</v>
      </c>
      <c r="D506" s="319">
        <v>0</v>
      </c>
      <c r="E506" s="2">
        <f>M59</f>
        <v>0</v>
      </c>
      <c r="F506" s="320" t="str">
        <f t="shared" si="15"/>
        <v/>
      </c>
      <c r="G506" s="320" t="str">
        <f t="shared" si="15"/>
        <v/>
      </c>
      <c r="H506" s="321" t="str">
        <f t="shared" si="16"/>
        <v/>
      </c>
      <c r="I506" s="256"/>
      <c r="J506" s="2"/>
      <c r="K506" s="317"/>
      <c r="L506" s="31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>
      <c r="A507" s="2" t="s">
        <v>523</v>
      </c>
      <c r="B507" s="319">
        <v>0</v>
      </c>
      <c r="C507" s="319">
        <f>N71</f>
        <v>0</v>
      </c>
      <c r="D507" s="319">
        <v>0</v>
      </c>
      <c r="E507" s="2">
        <f>N59</f>
        <v>0</v>
      </c>
      <c r="F507" s="320" t="str">
        <f t="shared" si="15"/>
        <v/>
      </c>
      <c r="G507" s="320" t="str">
        <f t="shared" si="15"/>
        <v/>
      </c>
      <c r="H507" s="321" t="str">
        <f t="shared" si="16"/>
        <v/>
      </c>
      <c r="I507" s="256"/>
      <c r="J507" s="2"/>
      <c r="K507" s="317"/>
      <c r="L507" s="31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>
      <c r="A508" s="2" t="s">
        <v>524</v>
      </c>
      <c r="B508" s="319">
        <v>0</v>
      </c>
      <c r="C508" s="319">
        <f>O71</f>
        <v>0</v>
      </c>
      <c r="D508" s="319">
        <v>0</v>
      </c>
      <c r="E508" s="2">
        <f>O59</f>
        <v>0</v>
      </c>
      <c r="F508" s="320" t="str">
        <f t="shared" si="15"/>
        <v/>
      </c>
      <c r="G508" s="320" t="str">
        <f t="shared" si="15"/>
        <v/>
      </c>
      <c r="H508" s="321" t="str">
        <f t="shared" si="16"/>
        <v/>
      </c>
      <c r="I508" s="256"/>
      <c r="J508" s="2"/>
      <c r="K508" s="317"/>
      <c r="L508" s="31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>
      <c r="A509" s="2" t="s">
        <v>525</v>
      </c>
      <c r="B509" s="319">
        <v>766198.8899999999</v>
      </c>
      <c r="C509" s="319">
        <f>P71</f>
        <v>710185.06</v>
      </c>
      <c r="D509" s="319">
        <v>14428</v>
      </c>
      <c r="E509" s="2">
        <f>P59</f>
        <v>12013</v>
      </c>
      <c r="F509" s="320">
        <f t="shared" si="15"/>
        <v>53.104996534516211</v>
      </c>
      <c r="G509" s="320">
        <f t="shared" si="15"/>
        <v>59.118043785898614</v>
      </c>
      <c r="H509" s="321" t="str">
        <f t="shared" si="16"/>
        <v/>
      </c>
      <c r="I509" s="256"/>
      <c r="J509" s="2"/>
      <c r="K509" s="317"/>
      <c r="L509" s="31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>
      <c r="A510" s="2" t="s">
        <v>526</v>
      </c>
      <c r="B510" s="319">
        <v>0</v>
      </c>
      <c r="C510" s="319">
        <f>Q71</f>
        <v>0</v>
      </c>
      <c r="D510" s="319">
        <v>0</v>
      </c>
      <c r="E510" s="2">
        <f>Q59</f>
        <v>0</v>
      </c>
      <c r="F510" s="320" t="str">
        <f t="shared" si="15"/>
        <v/>
      </c>
      <c r="G510" s="320" t="str">
        <f t="shared" si="15"/>
        <v/>
      </c>
      <c r="H510" s="321" t="str">
        <f t="shared" si="16"/>
        <v/>
      </c>
      <c r="I510" s="256"/>
      <c r="J510" s="2"/>
      <c r="K510" s="317"/>
      <c r="L510" s="31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>
      <c r="A511" s="2" t="s">
        <v>527</v>
      </c>
      <c r="B511" s="319">
        <v>0</v>
      </c>
      <c r="C511" s="319">
        <f>R71</f>
        <v>0</v>
      </c>
      <c r="D511" s="319">
        <v>0</v>
      </c>
      <c r="E511" s="2">
        <f>R59</f>
        <v>0</v>
      </c>
      <c r="F511" s="320" t="str">
        <f t="shared" si="15"/>
        <v/>
      </c>
      <c r="G511" s="320" t="str">
        <f t="shared" si="15"/>
        <v/>
      </c>
      <c r="H511" s="321" t="str">
        <f t="shared" si="16"/>
        <v/>
      </c>
      <c r="I511" s="256"/>
      <c r="J511" s="2"/>
      <c r="K511" s="317"/>
      <c r="L511" s="31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>
      <c r="A512" s="2" t="s">
        <v>528</v>
      </c>
      <c r="B512" s="319">
        <v>0</v>
      </c>
      <c r="C512" s="319">
        <f>S71</f>
        <v>0</v>
      </c>
      <c r="D512" s="313" t="s">
        <v>529</v>
      </c>
      <c r="E512" s="313" t="s">
        <v>529</v>
      </c>
      <c r="F512" s="320" t="str">
        <f t="shared" ref="F512:G527" si="17">IF(B512=0,"",IF(D512=0,"",B512/D512))</f>
        <v/>
      </c>
      <c r="G512" s="320" t="str">
        <f t="shared" si="17"/>
        <v/>
      </c>
      <c r="H512" s="321" t="str">
        <f t="shared" si="16"/>
        <v/>
      </c>
      <c r="I512" s="256"/>
      <c r="J512" s="2"/>
      <c r="K512" s="317"/>
      <c r="L512" s="31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>
      <c r="A513" s="2" t="s">
        <v>1244</v>
      </c>
      <c r="B513" s="319">
        <v>305719.71999999997</v>
      </c>
      <c r="C513" s="319">
        <f>T71</f>
        <v>335578.15</v>
      </c>
      <c r="D513" s="313" t="s">
        <v>529</v>
      </c>
      <c r="E513" s="313" t="s">
        <v>529</v>
      </c>
      <c r="F513" s="320" t="str">
        <f t="shared" si="17"/>
        <v/>
      </c>
      <c r="G513" s="320" t="str">
        <f t="shared" si="17"/>
        <v/>
      </c>
      <c r="H513" s="321" t="str">
        <f t="shared" si="16"/>
        <v/>
      </c>
      <c r="I513" s="256"/>
      <c r="J513" s="2"/>
      <c r="K513" s="317"/>
      <c r="L513" s="31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>
      <c r="A514" s="2" t="s">
        <v>530</v>
      </c>
      <c r="B514" s="319">
        <v>740115.23</v>
      </c>
      <c r="C514" s="319">
        <f>U71</f>
        <v>794413.65</v>
      </c>
      <c r="D514" s="319">
        <v>44058</v>
      </c>
      <c r="E514" s="2">
        <f>U59</f>
        <v>41006</v>
      </c>
      <c r="F514" s="320">
        <f t="shared" si="17"/>
        <v>16.79865699759408</v>
      </c>
      <c r="G514" s="320">
        <f t="shared" si="17"/>
        <v>19.373107594010634</v>
      </c>
      <c r="H514" s="321" t="str">
        <f t="shared" si="16"/>
        <v/>
      </c>
      <c r="I514" s="256"/>
      <c r="J514" s="2"/>
      <c r="K514" s="317"/>
      <c r="L514" s="31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>
      <c r="A515" s="2" t="s">
        <v>531</v>
      </c>
      <c r="B515" s="319">
        <v>0</v>
      </c>
      <c r="C515" s="319">
        <f>V71</f>
        <v>0</v>
      </c>
      <c r="D515" s="319">
        <v>0</v>
      </c>
      <c r="E515" s="2">
        <f>V59</f>
        <v>0</v>
      </c>
      <c r="F515" s="320" t="str">
        <f t="shared" si="17"/>
        <v/>
      </c>
      <c r="G515" s="320" t="str">
        <f t="shared" si="17"/>
        <v/>
      </c>
      <c r="H515" s="321" t="str">
        <f t="shared" si="16"/>
        <v/>
      </c>
      <c r="I515" s="256"/>
      <c r="J515" s="2"/>
      <c r="K515" s="317"/>
      <c r="L515" s="31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>
      <c r="A516" s="2" t="s">
        <v>532</v>
      </c>
      <c r="B516" s="319">
        <v>100245.34</v>
      </c>
      <c r="C516" s="319">
        <f>W71</f>
        <v>126065.77</v>
      </c>
      <c r="D516" s="319">
        <v>200</v>
      </c>
      <c r="E516" s="2">
        <f>W59</f>
        <v>191</v>
      </c>
      <c r="F516" s="320">
        <f t="shared" si="17"/>
        <v>501.22669999999999</v>
      </c>
      <c r="G516" s="320">
        <f t="shared" si="17"/>
        <v>660.03020942408375</v>
      </c>
      <c r="H516" s="321">
        <f t="shared" si="16"/>
        <v>0.31682970884049833</v>
      </c>
      <c r="I516" s="256"/>
      <c r="J516" s="2"/>
      <c r="K516" s="317"/>
      <c r="L516" s="31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>
      <c r="A517" s="2" t="s">
        <v>533</v>
      </c>
      <c r="B517" s="319">
        <v>0</v>
      </c>
      <c r="C517" s="319">
        <f>X71</f>
        <v>0</v>
      </c>
      <c r="D517" s="319">
        <v>0</v>
      </c>
      <c r="E517" s="2">
        <f>X59</f>
        <v>0</v>
      </c>
      <c r="F517" s="320" t="str">
        <f t="shared" si="17"/>
        <v/>
      </c>
      <c r="G517" s="320" t="str">
        <f t="shared" si="17"/>
        <v/>
      </c>
      <c r="H517" s="321" t="str">
        <f t="shared" si="16"/>
        <v/>
      </c>
      <c r="I517" s="256"/>
      <c r="J517" s="2"/>
      <c r="K517" s="317"/>
      <c r="L517" s="31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>
      <c r="A518" s="2" t="s">
        <v>534</v>
      </c>
      <c r="B518" s="319">
        <v>872491.80999999994</v>
      </c>
      <c r="C518" s="319">
        <f>Y71</f>
        <v>844110.55</v>
      </c>
      <c r="D518" s="319">
        <v>9048</v>
      </c>
      <c r="E518" s="2">
        <f>Y59</f>
        <v>9231</v>
      </c>
      <c r="F518" s="320">
        <f t="shared" si="17"/>
        <v>96.429245137046848</v>
      </c>
      <c r="G518" s="320">
        <f t="shared" si="17"/>
        <v>91.44302350774565</v>
      </c>
      <c r="H518" s="321" t="str">
        <f t="shared" si="16"/>
        <v/>
      </c>
      <c r="I518" s="256"/>
      <c r="J518" s="2"/>
      <c r="K518" s="317"/>
      <c r="L518" s="31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>
      <c r="A519" s="2" t="s">
        <v>535</v>
      </c>
      <c r="B519" s="319">
        <v>0</v>
      </c>
      <c r="C519" s="319">
        <f>Z71</f>
        <v>0</v>
      </c>
      <c r="D519" s="319">
        <v>0</v>
      </c>
      <c r="E519" s="2">
        <f>Z59</f>
        <v>0</v>
      </c>
      <c r="F519" s="320" t="str">
        <f t="shared" si="17"/>
        <v/>
      </c>
      <c r="G519" s="320" t="str">
        <f t="shared" si="17"/>
        <v/>
      </c>
      <c r="H519" s="321" t="str">
        <f t="shared" si="16"/>
        <v/>
      </c>
      <c r="I519" s="256"/>
      <c r="J519" s="2"/>
      <c r="K519" s="317"/>
      <c r="L519" s="31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>
      <c r="A520" s="2" t="s">
        <v>536</v>
      </c>
      <c r="B520" s="319">
        <v>0</v>
      </c>
      <c r="C520" s="319">
        <f>AA71</f>
        <v>0</v>
      </c>
      <c r="D520" s="319">
        <v>0</v>
      </c>
      <c r="E520" s="2">
        <f>AA59</f>
        <v>0</v>
      </c>
      <c r="F520" s="320" t="str">
        <f t="shared" si="17"/>
        <v/>
      </c>
      <c r="G520" s="320" t="str">
        <f t="shared" si="17"/>
        <v/>
      </c>
      <c r="H520" s="321" t="str">
        <f t="shared" si="16"/>
        <v/>
      </c>
      <c r="I520" s="256"/>
      <c r="J520" s="2"/>
      <c r="K520" s="317"/>
      <c r="L520" s="31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>
      <c r="A521" s="2" t="s">
        <v>537</v>
      </c>
      <c r="B521" s="319">
        <v>3566354.99</v>
      </c>
      <c r="C521" s="319">
        <f>AB71</f>
        <v>2779317.93</v>
      </c>
      <c r="D521" s="313" t="s">
        <v>529</v>
      </c>
      <c r="E521" s="313" t="s">
        <v>529</v>
      </c>
      <c r="F521" s="320" t="str">
        <f t="shared" si="17"/>
        <v/>
      </c>
      <c r="G521" s="320" t="str">
        <f t="shared" si="17"/>
        <v/>
      </c>
      <c r="H521" s="321" t="str">
        <f t="shared" si="16"/>
        <v/>
      </c>
      <c r="I521" s="256"/>
      <c r="J521" s="2"/>
      <c r="K521" s="317"/>
      <c r="L521" s="31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>
      <c r="A522" s="2" t="s">
        <v>538</v>
      </c>
      <c r="B522" s="319">
        <v>0</v>
      </c>
      <c r="C522" s="319">
        <f>AC71</f>
        <v>0</v>
      </c>
      <c r="D522" s="319">
        <v>0</v>
      </c>
      <c r="E522" s="2">
        <f>AC59</f>
        <v>0</v>
      </c>
      <c r="F522" s="320" t="str">
        <f t="shared" si="17"/>
        <v/>
      </c>
      <c r="G522" s="320" t="str">
        <f t="shared" si="17"/>
        <v/>
      </c>
      <c r="H522" s="321" t="str">
        <f t="shared" si="16"/>
        <v/>
      </c>
      <c r="I522" s="256"/>
      <c r="J522" s="2"/>
      <c r="K522" s="317"/>
      <c r="L522" s="31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>
      <c r="A523" s="2" t="s">
        <v>539</v>
      </c>
      <c r="B523" s="319">
        <v>0</v>
      </c>
      <c r="C523" s="319">
        <f>AD71</f>
        <v>0</v>
      </c>
      <c r="D523" s="319">
        <v>0</v>
      </c>
      <c r="E523" s="2">
        <f>AD59</f>
        <v>0</v>
      </c>
      <c r="F523" s="320" t="str">
        <f t="shared" si="17"/>
        <v/>
      </c>
      <c r="G523" s="320" t="str">
        <f t="shared" si="17"/>
        <v/>
      </c>
      <c r="H523" s="321" t="str">
        <f t="shared" si="16"/>
        <v/>
      </c>
      <c r="I523" s="256"/>
      <c r="J523" s="2"/>
      <c r="K523" s="317"/>
      <c r="L523" s="31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>
      <c r="A524" s="2" t="s">
        <v>540</v>
      </c>
      <c r="B524" s="319">
        <v>18115.36</v>
      </c>
      <c r="C524" s="319">
        <f>AE71</f>
        <v>71308.7</v>
      </c>
      <c r="D524" s="319">
        <v>0</v>
      </c>
      <c r="E524" s="2">
        <f>AE59</f>
        <v>942</v>
      </c>
      <c r="F524" s="320" t="str">
        <f t="shared" si="17"/>
        <v/>
      </c>
      <c r="G524" s="320">
        <f t="shared" si="17"/>
        <v>75.699256900212305</v>
      </c>
      <c r="H524" s="321" t="str">
        <f t="shared" si="16"/>
        <v/>
      </c>
      <c r="I524" s="256"/>
      <c r="J524" s="2"/>
      <c r="K524" s="317"/>
      <c r="L524" s="31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>
      <c r="A525" s="2" t="s">
        <v>541</v>
      </c>
      <c r="B525" s="319">
        <v>0</v>
      </c>
      <c r="C525" s="319">
        <f>AF71</f>
        <v>0</v>
      </c>
      <c r="D525" s="319">
        <v>0</v>
      </c>
      <c r="E525" s="2">
        <f>AF59</f>
        <v>0</v>
      </c>
      <c r="F525" s="320" t="str">
        <f t="shared" si="17"/>
        <v/>
      </c>
      <c r="G525" s="320" t="str">
        <f t="shared" si="17"/>
        <v/>
      </c>
      <c r="H525" s="321" t="str">
        <f t="shared" si="16"/>
        <v/>
      </c>
      <c r="I525" s="256"/>
      <c r="J525" s="2"/>
      <c r="K525" s="317"/>
      <c r="L525" s="31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>
      <c r="A526" s="2" t="s">
        <v>542</v>
      </c>
      <c r="B526" s="319">
        <v>4875000.82</v>
      </c>
      <c r="C526" s="319">
        <f>AG71</f>
        <v>5117527.4300000006</v>
      </c>
      <c r="D526" s="319">
        <v>3801</v>
      </c>
      <c r="E526" s="2">
        <f>AG59</f>
        <v>3541</v>
      </c>
      <c r="F526" s="320">
        <f t="shared" si="17"/>
        <v>1282.5574375164431</v>
      </c>
      <c r="G526" s="320">
        <f t="shared" si="17"/>
        <v>1445.220963004801</v>
      </c>
      <c r="H526" s="321" t="str">
        <f t="shared" si="16"/>
        <v/>
      </c>
      <c r="I526" s="256"/>
      <c r="J526" s="2"/>
      <c r="K526" s="317"/>
      <c r="L526" s="31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>
      <c r="A527" s="2" t="s">
        <v>543</v>
      </c>
      <c r="B527" s="319">
        <v>0</v>
      </c>
      <c r="C527" s="319">
        <f>AH71</f>
        <v>0</v>
      </c>
      <c r="D527" s="319">
        <v>0</v>
      </c>
      <c r="E527" s="2">
        <f>AH59</f>
        <v>0</v>
      </c>
      <c r="F527" s="320" t="str">
        <f t="shared" si="17"/>
        <v/>
      </c>
      <c r="G527" s="320" t="str">
        <f t="shared" si="17"/>
        <v/>
      </c>
      <c r="H527" s="321" t="str">
        <f t="shared" si="16"/>
        <v/>
      </c>
      <c r="I527" s="256"/>
      <c r="J527" s="2"/>
      <c r="K527" s="317"/>
      <c r="L527" s="31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>
      <c r="A528" s="2" t="s">
        <v>544</v>
      </c>
      <c r="B528" s="319">
        <v>0</v>
      </c>
      <c r="C528" s="319">
        <f>AI71</f>
        <v>0</v>
      </c>
      <c r="D528" s="319">
        <v>0</v>
      </c>
      <c r="E528" s="2">
        <f>AI59</f>
        <v>0</v>
      </c>
      <c r="F528" s="320" t="str">
        <f t="shared" ref="F528:G540" si="18">IF(B528=0,"",IF(D528=0,"",B528/D528))</f>
        <v/>
      </c>
      <c r="G528" s="320" t="str">
        <f t="shared" si="18"/>
        <v/>
      </c>
      <c r="H528" s="321" t="str">
        <f t="shared" si="16"/>
        <v/>
      </c>
      <c r="I528" s="256"/>
      <c r="J528" s="2"/>
      <c r="K528" s="317"/>
      <c r="L528" s="31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>
      <c r="A529" s="2" t="s">
        <v>545</v>
      </c>
      <c r="B529" s="319">
        <v>3146161.36</v>
      </c>
      <c r="C529" s="319">
        <f>AJ71</f>
        <v>3108467.61</v>
      </c>
      <c r="D529" s="319">
        <v>15819</v>
      </c>
      <c r="E529" s="2">
        <f>AJ59</f>
        <v>15668</v>
      </c>
      <c r="F529" s="320">
        <f t="shared" si="18"/>
        <v>198.88497123711991</v>
      </c>
      <c r="G529" s="320">
        <f t="shared" si="18"/>
        <v>198.39594140924177</v>
      </c>
      <c r="H529" s="321" t="str">
        <f t="shared" si="16"/>
        <v/>
      </c>
      <c r="I529" s="256"/>
      <c r="J529" s="2"/>
      <c r="K529" s="317"/>
      <c r="L529" s="31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>
      <c r="A530" s="2" t="s">
        <v>546</v>
      </c>
      <c r="B530" s="319">
        <v>0</v>
      </c>
      <c r="C530" s="319">
        <f>AK71</f>
        <v>0</v>
      </c>
      <c r="D530" s="319">
        <v>0</v>
      </c>
      <c r="E530" s="2">
        <f>AK59</f>
        <v>0</v>
      </c>
      <c r="F530" s="320" t="str">
        <f t="shared" si="18"/>
        <v/>
      </c>
      <c r="G530" s="320" t="str">
        <f t="shared" si="18"/>
        <v/>
      </c>
      <c r="H530" s="321" t="str">
        <f t="shared" si="16"/>
        <v/>
      </c>
      <c r="I530" s="256"/>
      <c r="J530" s="2"/>
      <c r="K530" s="317"/>
      <c r="L530" s="31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>
      <c r="A531" s="2" t="s">
        <v>547</v>
      </c>
      <c r="B531" s="319">
        <v>0</v>
      </c>
      <c r="C531" s="319">
        <f>AL71</f>
        <v>0</v>
      </c>
      <c r="D531" s="319">
        <v>0</v>
      </c>
      <c r="E531" s="2">
        <f>AL59</f>
        <v>0</v>
      </c>
      <c r="F531" s="320" t="str">
        <f t="shared" si="18"/>
        <v/>
      </c>
      <c r="G531" s="320" t="str">
        <f t="shared" si="18"/>
        <v/>
      </c>
      <c r="H531" s="321" t="str">
        <f t="shared" si="16"/>
        <v/>
      </c>
      <c r="I531" s="256"/>
      <c r="J531" s="2"/>
      <c r="K531" s="317"/>
      <c r="L531" s="31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>
      <c r="A532" s="2" t="s">
        <v>548</v>
      </c>
      <c r="B532" s="319">
        <v>0</v>
      </c>
      <c r="C532" s="319">
        <f>AM71</f>
        <v>0</v>
      </c>
      <c r="D532" s="319">
        <v>0</v>
      </c>
      <c r="E532" s="2">
        <f>AM59</f>
        <v>0</v>
      </c>
      <c r="F532" s="320" t="str">
        <f t="shared" si="18"/>
        <v/>
      </c>
      <c r="G532" s="320" t="str">
        <f t="shared" si="18"/>
        <v/>
      </c>
      <c r="H532" s="321" t="str">
        <f t="shared" si="16"/>
        <v/>
      </c>
      <c r="I532" s="256"/>
      <c r="J532" s="2"/>
      <c r="K532" s="317"/>
      <c r="L532" s="31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>
      <c r="A533" s="2" t="s">
        <v>1245</v>
      </c>
      <c r="B533" s="319">
        <v>0</v>
      </c>
      <c r="C533" s="319">
        <f>AN71</f>
        <v>0</v>
      </c>
      <c r="D533" s="319">
        <v>0</v>
      </c>
      <c r="E533" s="2">
        <f>AN59</f>
        <v>0</v>
      </c>
      <c r="F533" s="320" t="str">
        <f t="shared" si="18"/>
        <v/>
      </c>
      <c r="G533" s="320" t="str">
        <f t="shared" si="18"/>
        <v/>
      </c>
      <c r="H533" s="321" t="str">
        <f t="shared" si="16"/>
        <v/>
      </c>
      <c r="I533" s="256"/>
      <c r="J533" s="2"/>
      <c r="K533" s="317"/>
      <c r="L533" s="31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>
      <c r="A534" s="2" t="s">
        <v>549</v>
      </c>
      <c r="B534" s="319">
        <v>0</v>
      </c>
      <c r="C534" s="319">
        <f>AO71</f>
        <v>0</v>
      </c>
      <c r="D534" s="319">
        <v>0</v>
      </c>
      <c r="E534" s="2">
        <f>AO59</f>
        <v>0</v>
      </c>
      <c r="F534" s="320" t="str">
        <f t="shared" si="18"/>
        <v/>
      </c>
      <c r="G534" s="320" t="str">
        <f t="shared" si="18"/>
        <v/>
      </c>
      <c r="H534" s="321" t="str">
        <f t="shared" si="16"/>
        <v/>
      </c>
      <c r="I534" s="256"/>
      <c r="J534" s="2"/>
      <c r="K534" s="317"/>
      <c r="L534" s="31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>
      <c r="A535" s="2" t="s">
        <v>550</v>
      </c>
      <c r="B535" s="319">
        <v>49768.929999999993</v>
      </c>
      <c r="C535" s="319">
        <f>AP71</f>
        <v>41590.730000000003</v>
      </c>
      <c r="D535" s="319">
        <v>0</v>
      </c>
      <c r="E535" s="2">
        <f>AP59</f>
        <v>0</v>
      </c>
      <c r="F535" s="320" t="str">
        <f t="shared" si="18"/>
        <v/>
      </c>
      <c r="G535" s="320" t="str">
        <f t="shared" si="18"/>
        <v/>
      </c>
      <c r="H535" s="321" t="str">
        <f t="shared" si="16"/>
        <v/>
      </c>
      <c r="I535" s="256"/>
      <c r="J535" s="2"/>
      <c r="K535" s="317"/>
      <c r="L535" s="31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>
      <c r="A536" s="2" t="s">
        <v>551</v>
      </c>
      <c r="B536" s="319">
        <v>0</v>
      </c>
      <c r="C536" s="319">
        <f>AQ71</f>
        <v>0</v>
      </c>
      <c r="D536" s="319">
        <v>0</v>
      </c>
      <c r="E536" s="2">
        <f>AQ59</f>
        <v>0</v>
      </c>
      <c r="F536" s="320" t="str">
        <f t="shared" si="18"/>
        <v/>
      </c>
      <c r="G536" s="320" t="str">
        <f t="shared" si="18"/>
        <v/>
      </c>
      <c r="H536" s="321" t="str">
        <f t="shared" si="16"/>
        <v/>
      </c>
      <c r="I536" s="256"/>
      <c r="J536" s="2"/>
      <c r="K536" s="317"/>
      <c r="L536" s="31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>
      <c r="A537" s="2" t="s">
        <v>552</v>
      </c>
      <c r="B537" s="319">
        <v>0</v>
      </c>
      <c r="C537" s="319">
        <f>AR71</f>
        <v>0</v>
      </c>
      <c r="D537" s="319">
        <v>0</v>
      </c>
      <c r="E537" s="2">
        <f>AR59</f>
        <v>0</v>
      </c>
      <c r="F537" s="320" t="str">
        <f t="shared" si="18"/>
        <v/>
      </c>
      <c r="G537" s="320" t="str">
        <f t="shared" si="18"/>
        <v/>
      </c>
      <c r="H537" s="321" t="str">
        <f t="shared" si="16"/>
        <v/>
      </c>
      <c r="I537" s="256"/>
      <c r="J537" s="2"/>
      <c r="K537" s="317"/>
      <c r="L537" s="31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>
      <c r="A538" s="2" t="s">
        <v>553</v>
      </c>
      <c r="B538" s="319">
        <v>0</v>
      </c>
      <c r="C538" s="319">
        <f>AS71</f>
        <v>0</v>
      </c>
      <c r="D538" s="319">
        <v>0</v>
      </c>
      <c r="E538" s="2">
        <f>AS59</f>
        <v>0</v>
      </c>
      <c r="F538" s="320" t="str">
        <f t="shared" si="18"/>
        <v/>
      </c>
      <c r="G538" s="320" t="str">
        <f t="shared" si="18"/>
        <v/>
      </c>
      <c r="H538" s="321" t="str">
        <f t="shared" si="16"/>
        <v/>
      </c>
      <c r="I538" s="256"/>
      <c r="J538" s="2"/>
      <c r="K538" s="317"/>
      <c r="L538" s="31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>
      <c r="A539" s="2" t="s">
        <v>554</v>
      </c>
      <c r="B539" s="319">
        <v>0</v>
      </c>
      <c r="C539" s="319">
        <f>AT71</f>
        <v>0</v>
      </c>
      <c r="D539" s="319">
        <v>0</v>
      </c>
      <c r="E539" s="2">
        <f>AT59</f>
        <v>0</v>
      </c>
      <c r="F539" s="320" t="str">
        <f t="shared" si="18"/>
        <v/>
      </c>
      <c r="G539" s="320" t="str">
        <f t="shared" si="18"/>
        <v/>
      </c>
      <c r="H539" s="321" t="str">
        <f t="shared" si="16"/>
        <v/>
      </c>
      <c r="I539" s="256"/>
      <c r="J539" s="2"/>
      <c r="K539" s="317"/>
      <c r="L539" s="31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>
      <c r="A540" s="2" t="s">
        <v>555</v>
      </c>
      <c r="B540" s="319">
        <v>0</v>
      </c>
      <c r="C540" s="319">
        <f>AU71</f>
        <v>0</v>
      </c>
      <c r="D540" s="319">
        <v>0</v>
      </c>
      <c r="E540" s="2">
        <f>AU59</f>
        <v>0</v>
      </c>
      <c r="F540" s="320" t="str">
        <f t="shared" si="18"/>
        <v/>
      </c>
      <c r="G540" s="320" t="str">
        <f t="shared" si="18"/>
        <v/>
      </c>
      <c r="H540" s="321" t="str">
        <f t="shared" si="16"/>
        <v/>
      </c>
      <c r="I540" s="256"/>
      <c r="J540" s="2"/>
      <c r="K540" s="317"/>
      <c r="L540" s="31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>
      <c r="A541" s="2" t="s">
        <v>556</v>
      </c>
      <c r="B541" s="319">
        <v>0</v>
      </c>
      <c r="C541" s="319">
        <f>AV71</f>
        <v>0</v>
      </c>
      <c r="D541" s="313" t="s">
        <v>529</v>
      </c>
      <c r="E541" s="313" t="s">
        <v>529</v>
      </c>
      <c r="F541" s="320"/>
      <c r="G541" s="320"/>
      <c r="H541" s="321"/>
      <c r="I541" s="256"/>
      <c r="J541" s="2"/>
      <c r="K541" s="317"/>
      <c r="L541" s="31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>
      <c r="A542" s="2" t="s">
        <v>1246</v>
      </c>
      <c r="B542" s="319">
        <v>0</v>
      </c>
      <c r="C542" s="319">
        <f>AW71</f>
        <v>0</v>
      </c>
      <c r="D542" s="313" t="s">
        <v>529</v>
      </c>
      <c r="E542" s="313" t="s">
        <v>529</v>
      </c>
      <c r="F542" s="320"/>
      <c r="G542" s="320"/>
      <c r="H542" s="321"/>
      <c r="I542" s="256"/>
      <c r="J542" s="2"/>
      <c r="K542" s="317"/>
      <c r="L542" s="31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>
      <c r="A543" s="2" t="s">
        <v>557</v>
      </c>
      <c r="B543" s="319">
        <v>0</v>
      </c>
      <c r="C543" s="319">
        <f>AX71</f>
        <v>0</v>
      </c>
      <c r="D543" s="313" t="s">
        <v>529</v>
      </c>
      <c r="E543" s="313" t="s">
        <v>529</v>
      </c>
      <c r="F543" s="320"/>
      <c r="G543" s="320"/>
      <c r="H543" s="321"/>
      <c r="I543" s="256"/>
      <c r="J543" s="2"/>
      <c r="K543" s="317"/>
      <c r="L543" s="31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>
      <c r="A544" s="2" t="s">
        <v>558</v>
      </c>
      <c r="B544" s="319">
        <v>0</v>
      </c>
      <c r="C544" s="319">
        <f>AY71</f>
        <v>0</v>
      </c>
      <c r="D544" s="319">
        <v>0</v>
      </c>
      <c r="E544" s="2">
        <f>AY59</f>
        <v>0</v>
      </c>
      <c r="F544" s="320" t="str">
        <f t="shared" ref="F544:G550" si="19">IF(B544=0,"",IF(D544=0,"",B544/D544))</f>
        <v/>
      </c>
      <c r="G544" s="320" t="str">
        <f t="shared" si="19"/>
        <v/>
      </c>
      <c r="H544" s="321" t="str">
        <f t="shared" si="16"/>
        <v/>
      </c>
      <c r="I544" s="256"/>
      <c r="J544" s="2"/>
      <c r="K544" s="317"/>
      <c r="L544" s="31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>
      <c r="A545" s="2" t="s">
        <v>559</v>
      </c>
      <c r="B545" s="319">
        <v>0</v>
      </c>
      <c r="C545" s="319">
        <f>AZ71</f>
        <v>0</v>
      </c>
      <c r="D545" s="319">
        <v>0</v>
      </c>
      <c r="E545" s="2">
        <f>AZ59</f>
        <v>0</v>
      </c>
      <c r="F545" s="320" t="str">
        <f t="shared" si="19"/>
        <v/>
      </c>
      <c r="G545" s="320" t="str">
        <f t="shared" si="19"/>
        <v/>
      </c>
      <c r="H545" s="321" t="str">
        <f t="shared" si="16"/>
        <v/>
      </c>
      <c r="I545" s="256"/>
      <c r="J545" s="2"/>
      <c r="K545" s="317"/>
      <c r="L545" s="31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>
      <c r="A546" s="2" t="s">
        <v>560</v>
      </c>
      <c r="B546" s="319">
        <v>0</v>
      </c>
      <c r="C546" s="319">
        <f>BA71</f>
        <v>0</v>
      </c>
      <c r="D546" s="319">
        <v>0</v>
      </c>
      <c r="E546" s="2">
        <f>BA59</f>
        <v>0</v>
      </c>
      <c r="F546" s="320" t="str">
        <f t="shared" si="19"/>
        <v/>
      </c>
      <c r="G546" s="320" t="str">
        <f t="shared" si="19"/>
        <v/>
      </c>
      <c r="H546" s="321" t="str">
        <f t="shared" si="16"/>
        <v/>
      </c>
      <c r="I546" s="256"/>
      <c r="J546" s="2"/>
      <c r="K546" s="317"/>
      <c r="L546" s="31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>
      <c r="A547" s="2" t="s">
        <v>561</v>
      </c>
      <c r="B547" s="319">
        <v>0</v>
      </c>
      <c r="C547" s="319">
        <f>BB71</f>
        <v>0</v>
      </c>
      <c r="D547" s="313" t="s">
        <v>529</v>
      </c>
      <c r="E547" s="313" t="s">
        <v>529</v>
      </c>
      <c r="F547" s="320"/>
      <c r="G547" s="320"/>
      <c r="H547" s="321"/>
      <c r="I547" s="256"/>
      <c r="J547" s="2"/>
      <c r="K547" s="317"/>
      <c r="L547" s="31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>
      <c r="A548" s="2" t="s">
        <v>562</v>
      </c>
      <c r="B548" s="319">
        <v>0</v>
      </c>
      <c r="C548" s="319">
        <f>BC71</f>
        <v>0</v>
      </c>
      <c r="D548" s="313" t="s">
        <v>529</v>
      </c>
      <c r="E548" s="313" t="s">
        <v>529</v>
      </c>
      <c r="F548" s="320"/>
      <c r="G548" s="320"/>
      <c r="H548" s="321"/>
      <c r="I548" s="256"/>
      <c r="J548" s="2"/>
      <c r="K548" s="317"/>
      <c r="L548" s="31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>
      <c r="A549" s="2" t="s">
        <v>563</v>
      </c>
      <c r="B549" s="319">
        <v>0</v>
      </c>
      <c r="C549" s="319">
        <f>BD71</f>
        <v>0</v>
      </c>
      <c r="D549" s="313" t="s">
        <v>529</v>
      </c>
      <c r="E549" s="313" t="s">
        <v>529</v>
      </c>
      <c r="F549" s="320"/>
      <c r="G549" s="320"/>
      <c r="H549" s="321"/>
      <c r="I549" s="256"/>
      <c r="J549" s="2"/>
      <c r="K549" s="317"/>
      <c r="L549" s="31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>
      <c r="A550" s="2" t="s">
        <v>564</v>
      </c>
      <c r="B550" s="319">
        <v>1043544.55</v>
      </c>
      <c r="C550" s="319">
        <f>BE71</f>
        <v>933561.63000000012</v>
      </c>
      <c r="D550" s="319">
        <v>31664</v>
      </c>
      <c r="E550" s="2">
        <f>BE59</f>
        <v>31664</v>
      </c>
      <c r="F550" s="320">
        <f t="shared" si="19"/>
        <v>32.956813731682672</v>
      </c>
      <c r="G550" s="320">
        <f t="shared" si="19"/>
        <v>29.483376389590706</v>
      </c>
      <c r="H550" s="321" t="str">
        <f t="shared" si="16"/>
        <v/>
      </c>
      <c r="I550" s="256"/>
      <c r="J550" s="2"/>
      <c r="K550" s="317"/>
      <c r="L550" s="31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>
      <c r="A551" s="2" t="s">
        <v>565</v>
      </c>
      <c r="B551" s="319">
        <v>294020.14</v>
      </c>
      <c r="C551" s="319">
        <f>BF71</f>
        <v>276856.40999999997</v>
      </c>
      <c r="D551" s="313" t="s">
        <v>529</v>
      </c>
      <c r="E551" s="313" t="s">
        <v>529</v>
      </c>
      <c r="F551" s="320"/>
      <c r="G551" s="320"/>
      <c r="H551" s="321"/>
      <c r="I551" s="256"/>
      <c r="J551" s="308"/>
      <c r="K551" s="2"/>
      <c r="L551" s="2"/>
      <c r="M551" s="32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>
      <c r="A552" s="2" t="s">
        <v>566</v>
      </c>
      <c r="B552" s="319">
        <v>8120.61</v>
      </c>
      <c r="C552" s="319">
        <f>BG71</f>
        <v>8024</v>
      </c>
      <c r="D552" s="313" t="s">
        <v>529</v>
      </c>
      <c r="E552" s="313" t="s">
        <v>529</v>
      </c>
      <c r="F552" s="320"/>
      <c r="G552" s="320"/>
      <c r="H552" s="321"/>
      <c r="I552" s="2"/>
      <c r="J552" s="308"/>
      <c r="K552" s="2"/>
      <c r="L552" s="2"/>
      <c r="M552" s="32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>
      <c r="A553" s="2" t="s">
        <v>567</v>
      </c>
      <c r="B553" s="319">
        <v>0</v>
      </c>
      <c r="C553" s="319">
        <f>BH71</f>
        <v>0</v>
      </c>
      <c r="D553" s="313" t="s">
        <v>529</v>
      </c>
      <c r="E553" s="313" t="s">
        <v>529</v>
      </c>
      <c r="F553" s="320"/>
      <c r="G553" s="320"/>
      <c r="H553" s="321"/>
      <c r="I553" s="2"/>
      <c r="J553" s="308"/>
      <c r="K553" s="2"/>
      <c r="L553" s="2"/>
      <c r="M553" s="32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>
      <c r="A554" s="2" t="s">
        <v>568</v>
      </c>
      <c r="B554" s="319">
        <v>16419.680000000004</v>
      </c>
      <c r="C554" s="319">
        <f>BI71</f>
        <v>14066.890000000001</v>
      </c>
      <c r="D554" s="313" t="s">
        <v>529</v>
      </c>
      <c r="E554" s="313" t="s">
        <v>529</v>
      </c>
      <c r="F554" s="320"/>
      <c r="G554" s="320"/>
      <c r="H554" s="321"/>
      <c r="I554" s="2"/>
      <c r="J554" s="308"/>
      <c r="K554" s="2"/>
      <c r="L554" s="2"/>
      <c r="M554" s="32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>
      <c r="A555" s="2" t="s">
        <v>569</v>
      </c>
      <c r="B555" s="319">
        <v>0</v>
      </c>
      <c r="C555" s="319">
        <f>BJ71</f>
        <v>0</v>
      </c>
      <c r="D555" s="313" t="s">
        <v>529</v>
      </c>
      <c r="E555" s="313" t="s">
        <v>529</v>
      </c>
      <c r="F555" s="320"/>
      <c r="G555" s="320"/>
      <c r="H555" s="321"/>
      <c r="I555" s="2"/>
      <c r="J555" s="308"/>
      <c r="K555" s="2"/>
      <c r="L555" s="2"/>
      <c r="M555" s="32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>
      <c r="A556" s="2" t="s">
        <v>570</v>
      </c>
      <c r="B556" s="319">
        <v>0</v>
      </c>
      <c r="C556" s="319">
        <f>BK71</f>
        <v>0</v>
      </c>
      <c r="D556" s="313" t="s">
        <v>529</v>
      </c>
      <c r="E556" s="313" t="s">
        <v>529</v>
      </c>
      <c r="F556" s="320"/>
      <c r="G556" s="320"/>
      <c r="H556" s="321"/>
      <c r="I556" s="2"/>
      <c r="J556" s="308"/>
      <c r="K556" s="2"/>
      <c r="L556" s="2"/>
      <c r="M556" s="32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>
      <c r="A557" s="2" t="s">
        <v>571</v>
      </c>
      <c r="B557" s="319">
        <v>0</v>
      </c>
      <c r="C557" s="319">
        <f>BL71</f>
        <v>0</v>
      </c>
      <c r="D557" s="313" t="s">
        <v>529</v>
      </c>
      <c r="E557" s="313" t="s">
        <v>529</v>
      </c>
      <c r="F557" s="320"/>
      <c r="G557" s="320"/>
      <c r="H557" s="321"/>
      <c r="I557" s="2"/>
      <c r="J557" s="308"/>
      <c r="K557" s="2"/>
      <c r="L557" s="2"/>
      <c r="M557" s="32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>
      <c r="A558" s="2" t="s">
        <v>572</v>
      </c>
      <c r="B558" s="319">
        <v>0</v>
      </c>
      <c r="C558" s="319">
        <f>BM71</f>
        <v>0</v>
      </c>
      <c r="D558" s="313" t="s">
        <v>529</v>
      </c>
      <c r="E558" s="313" t="s">
        <v>529</v>
      </c>
      <c r="F558" s="320"/>
      <c r="G558" s="320"/>
      <c r="H558" s="321"/>
      <c r="I558" s="2"/>
      <c r="J558" s="308"/>
      <c r="K558" s="2"/>
      <c r="L558" s="2"/>
      <c r="M558" s="32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>
      <c r="A559" s="2" t="s">
        <v>573</v>
      </c>
      <c r="B559" s="319">
        <v>4586443.5000000009</v>
      </c>
      <c r="C559" s="319">
        <f>BN71</f>
        <v>4903809.8500000006</v>
      </c>
      <c r="D559" s="313" t="s">
        <v>529</v>
      </c>
      <c r="E559" s="313" t="s">
        <v>529</v>
      </c>
      <c r="F559" s="320"/>
      <c r="G559" s="320"/>
      <c r="H559" s="321"/>
      <c r="I559" s="2"/>
      <c r="J559" s="308"/>
      <c r="K559" s="2"/>
      <c r="L559" s="2"/>
      <c r="M559" s="32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>
      <c r="A560" s="2" t="s">
        <v>574</v>
      </c>
      <c r="B560" s="319">
        <v>0</v>
      </c>
      <c r="C560" s="319">
        <f>BO71</f>
        <v>0</v>
      </c>
      <c r="D560" s="313" t="s">
        <v>529</v>
      </c>
      <c r="E560" s="313" t="s">
        <v>529</v>
      </c>
      <c r="F560" s="320"/>
      <c r="G560" s="320"/>
      <c r="H560" s="321"/>
      <c r="I560" s="2"/>
      <c r="J560" s="308"/>
      <c r="K560" s="2"/>
      <c r="L560" s="2"/>
      <c r="M560" s="32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>
      <c r="A561" s="2" t="s">
        <v>575</v>
      </c>
      <c r="B561" s="319">
        <v>0</v>
      </c>
      <c r="C561" s="319">
        <f>BP71</f>
        <v>0</v>
      </c>
      <c r="D561" s="313" t="s">
        <v>529</v>
      </c>
      <c r="E561" s="313" t="s">
        <v>529</v>
      </c>
      <c r="F561" s="320"/>
      <c r="G561" s="320"/>
      <c r="H561" s="321"/>
      <c r="I561" s="2"/>
      <c r="J561" s="308"/>
      <c r="K561" s="2"/>
      <c r="L561" s="2"/>
      <c r="M561" s="32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>
      <c r="A562" s="2" t="s">
        <v>576</v>
      </c>
      <c r="B562" s="319">
        <v>0</v>
      </c>
      <c r="C562" s="319">
        <f>BQ71</f>
        <v>0</v>
      </c>
      <c r="D562" s="313" t="s">
        <v>529</v>
      </c>
      <c r="E562" s="313" t="s">
        <v>529</v>
      </c>
      <c r="F562" s="320"/>
      <c r="G562" s="320"/>
      <c r="H562" s="321"/>
      <c r="I562" s="2"/>
      <c r="J562" s="308"/>
      <c r="K562" s="2"/>
      <c r="L562" s="2"/>
      <c r="M562" s="32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>
      <c r="A563" s="2" t="s">
        <v>577</v>
      </c>
      <c r="B563" s="319">
        <v>15977.99</v>
      </c>
      <c r="C563" s="319">
        <f>BR71</f>
        <v>13452.39</v>
      </c>
      <c r="D563" s="313" t="s">
        <v>529</v>
      </c>
      <c r="E563" s="313" t="s">
        <v>529</v>
      </c>
      <c r="F563" s="320"/>
      <c r="G563" s="320"/>
      <c r="H563" s="321"/>
      <c r="I563" s="2"/>
      <c r="J563" s="308"/>
      <c r="K563" s="2"/>
      <c r="L563" s="2"/>
      <c r="M563" s="32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>
      <c r="A564" s="2" t="s">
        <v>1247</v>
      </c>
      <c r="B564" s="319">
        <v>0</v>
      </c>
      <c r="C564" s="319">
        <f>BS71</f>
        <v>0</v>
      </c>
      <c r="D564" s="313" t="s">
        <v>529</v>
      </c>
      <c r="E564" s="313" t="s">
        <v>529</v>
      </c>
      <c r="F564" s="320"/>
      <c r="G564" s="320"/>
      <c r="H564" s="321"/>
      <c r="I564" s="2"/>
      <c r="J564" s="308"/>
      <c r="K564" s="2"/>
      <c r="L564" s="2"/>
      <c r="M564" s="32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>
      <c r="A565" s="2" t="s">
        <v>578</v>
      </c>
      <c r="B565" s="319">
        <v>13577.36</v>
      </c>
      <c r="C565" s="319">
        <f>BT71</f>
        <v>3110.66</v>
      </c>
      <c r="D565" s="313" t="s">
        <v>529</v>
      </c>
      <c r="E565" s="313" t="s">
        <v>529</v>
      </c>
      <c r="F565" s="320"/>
      <c r="G565" s="320"/>
      <c r="H565" s="321"/>
      <c r="I565" s="2"/>
      <c r="J565" s="308"/>
      <c r="K565" s="2"/>
      <c r="L565" s="2"/>
      <c r="M565" s="32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>
      <c r="A566" s="2" t="s">
        <v>579</v>
      </c>
      <c r="B566" s="319">
        <v>0</v>
      </c>
      <c r="C566" s="319">
        <f>BU71</f>
        <v>0</v>
      </c>
      <c r="D566" s="313" t="s">
        <v>529</v>
      </c>
      <c r="E566" s="313" t="s">
        <v>529</v>
      </c>
      <c r="F566" s="320"/>
      <c r="G566" s="320"/>
      <c r="H566" s="321"/>
      <c r="I566" s="2"/>
      <c r="J566" s="308"/>
      <c r="K566" s="2"/>
      <c r="L566" s="2"/>
      <c r="M566" s="32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>
      <c r="A567" s="2" t="s">
        <v>580</v>
      </c>
      <c r="B567" s="319">
        <v>0</v>
      </c>
      <c r="C567" s="319">
        <f>BV71</f>
        <v>0</v>
      </c>
      <c r="D567" s="313" t="s">
        <v>529</v>
      </c>
      <c r="E567" s="313" t="s">
        <v>529</v>
      </c>
      <c r="F567" s="320"/>
      <c r="G567" s="320"/>
      <c r="H567" s="321"/>
      <c r="I567" s="2"/>
      <c r="J567" s="308"/>
      <c r="K567" s="2"/>
      <c r="L567" s="2"/>
      <c r="M567" s="32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>
      <c r="A568" s="2" t="s">
        <v>581</v>
      </c>
      <c r="B568" s="319">
        <v>85368.87</v>
      </c>
      <c r="C568" s="319">
        <f>BW71</f>
        <v>76682.73000000001</v>
      </c>
      <c r="D568" s="313" t="s">
        <v>529</v>
      </c>
      <c r="E568" s="313" t="s">
        <v>529</v>
      </c>
      <c r="F568" s="320"/>
      <c r="G568" s="320"/>
      <c r="H568" s="321"/>
      <c r="I568" s="2"/>
      <c r="J568" s="308"/>
      <c r="K568" s="2"/>
      <c r="L568" s="2"/>
      <c r="M568" s="32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>
      <c r="A569" s="2" t="s">
        <v>582</v>
      </c>
      <c r="B569" s="319">
        <v>0</v>
      </c>
      <c r="C569" s="319">
        <f>BX71</f>
        <v>-2300965.9300000002</v>
      </c>
      <c r="D569" s="313" t="s">
        <v>529</v>
      </c>
      <c r="E569" s="313" t="s">
        <v>529</v>
      </c>
      <c r="F569" s="320"/>
      <c r="G569" s="320"/>
      <c r="H569" s="321"/>
      <c r="I569" s="2"/>
      <c r="J569" s="308"/>
      <c r="K569" s="2"/>
      <c r="L569" s="2"/>
      <c r="M569" s="32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>
      <c r="A570" s="2" t="s">
        <v>583</v>
      </c>
      <c r="B570" s="319">
        <v>0</v>
      </c>
      <c r="C570" s="319">
        <f>BY71</f>
        <v>0</v>
      </c>
      <c r="D570" s="313" t="s">
        <v>529</v>
      </c>
      <c r="E570" s="313" t="s">
        <v>529</v>
      </c>
      <c r="F570" s="320"/>
      <c r="G570" s="320"/>
      <c r="H570" s="321"/>
      <c r="I570" s="2"/>
      <c r="J570" s="308"/>
      <c r="K570" s="2"/>
      <c r="L570" s="2"/>
      <c r="M570" s="32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>
      <c r="A571" s="2" t="s">
        <v>584</v>
      </c>
      <c r="B571" s="319">
        <v>0</v>
      </c>
      <c r="C571" s="319">
        <f>BZ71</f>
        <v>0</v>
      </c>
      <c r="D571" s="313" t="s">
        <v>529</v>
      </c>
      <c r="E571" s="313" t="s">
        <v>529</v>
      </c>
      <c r="F571" s="320"/>
      <c r="G571" s="320"/>
      <c r="H571" s="321"/>
      <c r="I571" s="2"/>
      <c r="J571" s="308"/>
      <c r="K571" s="2"/>
      <c r="L571" s="2"/>
      <c r="M571" s="32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>
      <c r="A572" s="2" t="s">
        <v>585</v>
      </c>
      <c r="B572" s="319">
        <v>0</v>
      </c>
      <c r="C572" s="319">
        <f>CA71</f>
        <v>0</v>
      </c>
      <c r="D572" s="313" t="s">
        <v>529</v>
      </c>
      <c r="E572" s="313" t="s">
        <v>529</v>
      </c>
      <c r="F572" s="320"/>
      <c r="G572" s="320"/>
      <c r="H572" s="321"/>
      <c r="I572" s="2"/>
      <c r="J572" s="308"/>
      <c r="K572" s="2"/>
      <c r="L572" s="2"/>
      <c r="M572" s="32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>
      <c r="A573" s="2" t="s">
        <v>586</v>
      </c>
      <c r="B573" s="319">
        <v>0</v>
      </c>
      <c r="C573" s="319">
        <f>CB71</f>
        <v>0</v>
      </c>
      <c r="D573" s="313" t="s">
        <v>529</v>
      </c>
      <c r="E573" s="313" t="s">
        <v>529</v>
      </c>
      <c r="F573" s="320"/>
      <c r="G573" s="320"/>
      <c r="H573" s="321"/>
      <c r="I573" s="2"/>
      <c r="J573" s="308"/>
      <c r="K573" s="2"/>
      <c r="L573" s="2"/>
      <c r="M573" s="32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>
      <c r="A574" s="2" t="s">
        <v>587</v>
      </c>
      <c r="B574" s="319">
        <v>-159961.10999999999</v>
      </c>
      <c r="C574" s="319">
        <f>CC71</f>
        <v>-15653.83</v>
      </c>
      <c r="D574" s="313" t="s">
        <v>529</v>
      </c>
      <c r="E574" s="313" t="s">
        <v>529</v>
      </c>
      <c r="F574" s="320"/>
      <c r="G574" s="320"/>
      <c r="H574" s="321"/>
      <c r="I574" s="2"/>
      <c r="J574" s="308"/>
      <c r="K574" s="2"/>
      <c r="L574" s="2"/>
      <c r="M574" s="32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>
      <c r="A575" s="2" t="s">
        <v>588</v>
      </c>
      <c r="B575" s="319">
        <v>-756967.14000000013</v>
      </c>
      <c r="C575" s="319">
        <f>CD71</f>
        <v>-740488</v>
      </c>
      <c r="D575" s="313" t="s">
        <v>529</v>
      </c>
      <c r="E575" s="313" t="s">
        <v>529</v>
      </c>
      <c r="F575" s="320"/>
      <c r="G575" s="320"/>
      <c r="H575" s="32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2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2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2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>
      <c r="A612" s="322"/>
      <c r="B612" s="2"/>
      <c r="C612" s="313" t="s">
        <v>589</v>
      </c>
      <c r="D612" s="2">
        <f>CE76-(BE76+CD76)</f>
        <v>29706</v>
      </c>
      <c r="E612" s="2">
        <f>SUM(C624:D647)+SUM(C668:D713)</f>
        <v>12469532.012514645</v>
      </c>
      <c r="F612" s="2">
        <f>CE64-(AX64+BD64+BE64+BG64+BJ64+BN64+BP64+BQ64+CB64+CC64+CD64)</f>
        <v>2612254.79</v>
      </c>
      <c r="G612" s="2">
        <f>CE77-(AX77+AY77+BD77+BE77+BG77+BJ77+BN77+BP77+BQ77+CB77+CC77+CD77)</f>
        <v>0</v>
      </c>
      <c r="H612" s="312">
        <f>CE60-(AX60+AY60+AZ60+BD60+BE60+BG60+BJ60+BN60+BO60+BP60+BQ60+BR60+CB60+CC60+CD60)</f>
        <v>61.029878698108057</v>
      </c>
      <c r="I612" s="2">
        <f>CE78-(AX78+AY78+AZ78+BD78+BE78+BF78+BG78+BJ78+BN78+BO78+BP78+BQ78+BR78+CB78+CC78+CD78)</f>
        <v>8051</v>
      </c>
      <c r="J612" s="2">
        <f>CE79-(AX79+AY79+AZ79+BA79+BD79+BE79+BF79+BG79+BJ79+BN79+BO79+BP79+BQ79+BR79+CB79+CC79+CD79)</f>
        <v>31817</v>
      </c>
      <c r="K612" s="2">
        <f>CE75-(AW75+AX75+AY75+AZ75+BA75+BB75+BC75+BD75+BE75+BF75+BG75+BH75+BI75+BJ75+BK75+BL75+BM75+BN75+BO75+BP75+BQ75+BR75+BS75+BT75+BU75+BV75+BW75+BX75+CB75+CC75+CD75)</f>
        <v>31948843.98</v>
      </c>
      <c r="L612" s="312">
        <f>CE80-(AW80+AX80+AY80+AZ80+BA80+BB80+BC80+BD80+BE80+BF80+BG80+BH80+BI80+BJ80+BK80+BL80+BM80+BN80+BO80+BP80+BQ80+BR80+BS80+BT80+BU80+BV80+BW80+BX80+BY80+BZ80+CA80+CB80+CC80+CD80)</f>
        <v>18.865600445246596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>
      <c r="A613" s="322"/>
      <c r="B613" s="2"/>
      <c r="C613" s="313" t="s">
        <v>590</v>
      </c>
      <c r="D613" s="313" t="s">
        <v>591</v>
      </c>
      <c r="E613" s="316" t="s">
        <v>592</v>
      </c>
      <c r="F613" s="313" t="s">
        <v>593</v>
      </c>
      <c r="G613" s="313" t="s">
        <v>594</v>
      </c>
      <c r="H613" s="313" t="s">
        <v>595</v>
      </c>
      <c r="I613" s="313" t="s">
        <v>596</v>
      </c>
      <c r="J613" s="313" t="s">
        <v>597</v>
      </c>
      <c r="K613" s="313" t="s">
        <v>598</v>
      </c>
      <c r="L613" s="316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>
      <c r="A614" s="322">
        <v>8430</v>
      </c>
      <c r="B614" s="316" t="s">
        <v>140</v>
      </c>
      <c r="C614" s="2">
        <f>BE71</f>
        <v>933561.63000000012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0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>
      <c r="A615" s="322"/>
      <c r="B615" s="316" t="s">
        <v>601</v>
      </c>
      <c r="C615" s="323">
        <f>CD69-CD70</f>
        <v>-740488</v>
      </c>
      <c r="D615" s="324">
        <f>SUM(C614:C615)</f>
        <v>193073.63000000012</v>
      </c>
      <c r="E615" s="2"/>
      <c r="F615" s="2"/>
      <c r="G615" s="2"/>
      <c r="H615" s="2"/>
      <c r="I615" s="2"/>
      <c r="J615" s="2"/>
      <c r="K615" s="2"/>
      <c r="L615" s="2"/>
      <c r="M615" s="2"/>
      <c r="N615" s="30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>
      <c r="A616" s="322">
        <v>8310</v>
      </c>
      <c r="B616" s="325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0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>
      <c r="A617" s="322">
        <v>8510</v>
      </c>
      <c r="B617" s="325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0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>
      <c r="A618" s="322">
        <v>8470</v>
      </c>
      <c r="B618" s="325" t="s">
        <v>606</v>
      </c>
      <c r="C618" s="2">
        <f>BG71</f>
        <v>8024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0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>
      <c r="A619" s="322">
        <v>8610</v>
      </c>
      <c r="B619" s="325" t="s">
        <v>608</v>
      </c>
      <c r="C619" s="2">
        <f>BN71</f>
        <v>4903809.8500000006</v>
      </c>
      <c r="D619" s="2">
        <f>(D615/D612)*BN76</f>
        <v>59197.28748535653</v>
      </c>
      <c r="E619" s="2"/>
      <c r="F619" s="2"/>
      <c r="G619" s="2"/>
      <c r="H619" s="2"/>
      <c r="I619" s="2"/>
      <c r="J619" s="2"/>
      <c r="K619" s="2"/>
      <c r="L619" s="2"/>
      <c r="M619" s="2"/>
      <c r="N619" s="30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>
      <c r="A620" s="322">
        <v>8790</v>
      </c>
      <c r="B620" s="325" t="s">
        <v>610</v>
      </c>
      <c r="C620" s="2">
        <f>CC71</f>
        <v>-15653.83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0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>
      <c r="A621" s="322">
        <v>8630</v>
      </c>
      <c r="B621" s="325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0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>
      <c r="A622" s="322">
        <v>8770</v>
      </c>
      <c r="B622" s="316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0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>
      <c r="A623" s="322">
        <v>8640</v>
      </c>
      <c r="B623" s="325" t="s">
        <v>616</v>
      </c>
      <c r="C623" s="2">
        <f>BQ71</f>
        <v>0</v>
      </c>
      <c r="D623" s="2">
        <f>(D615/D612)*BQ76</f>
        <v>0</v>
      </c>
      <c r="E623" s="2">
        <f>SUM(C616:D623)</f>
        <v>4955377.3074853569</v>
      </c>
      <c r="F623" s="2"/>
      <c r="G623" s="2"/>
      <c r="H623" s="2"/>
      <c r="I623" s="2"/>
      <c r="J623" s="2"/>
      <c r="K623" s="2"/>
      <c r="L623" s="2"/>
      <c r="M623" s="2"/>
      <c r="N623" s="30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>
      <c r="A624" s="322">
        <v>8420</v>
      </c>
      <c r="B624" s="325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G624" s="2"/>
      <c r="H624" s="2"/>
      <c r="I624" s="2"/>
      <c r="J624" s="2"/>
      <c r="K624" s="2"/>
      <c r="L624" s="2"/>
      <c r="M624" s="2"/>
      <c r="N624" s="30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>
      <c r="A625" s="322">
        <v>8320</v>
      </c>
      <c r="B625" s="325" t="s">
        <v>135</v>
      </c>
      <c r="C625" s="2">
        <f>AY71</f>
        <v>0</v>
      </c>
      <c r="D625" s="2">
        <f>(D615/D612)*AY76</f>
        <v>0</v>
      </c>
      <c r="E625" s="2">
        <f>(E623/E612)*SUM(C625:D625)</f>
        <v>0</v>
      </c>
      <c r="F625" s="2">
        <f>(F624/F612)*AY64</f>
        <v>0</v>
      </c>
      <c r="G625" s="2">
        <f>SUM(C625:F625)</f>
        <v>0</v>
      </c>
      <c r="H625" s="2"/>
      <c r="I625" s="2"/>
      <c r="J625" s="2"/>
      <c r="K625" s="2"/>
      <c r="L625" s="2"/>
      <c r="M625" s="2"/>
      <c r="N625" s="30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>
      <c r="A626" s="322">
        <v>8650</v>
      </c>
      <c r="B626" s="325" t="s">
        <v>152</v>
      </c>
      <c r="C626" s="2">
        <f>BR71</f>
        <v>13452.39</v>
      </c>
      <c r="D626" s="2">
        <f>(D615/D612)*BR76</f>
        <v>0</v>
      </c>
      <c r="E626" s="2">
        <f>(E623/E612)*SUM(C626:D626)</f>
        <v>5345.9639119206795</v>
      </c>
      <c r="F626" s="2">
        <f>(F624/F612)*BR64</f>
        <v>0</v>
      </c>
      <c r="G626" s="2" t="e">
        <f>(G625/G612)*BR77</f>
        <v>#DIV/0!</v>
      </c>
      <c r="H626" s="2"/>
      <c r="I626" s="2"/>
      <c r="J626" s="2"/>
      <c r="K626" s="2"/>
      <c r="L626" s="2"/>
      <c r="M626" s="2"/>
      <c r="N626" s="30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>
      <c r="A627" s="322">
        <v>8620</v>
      </c>
      <c r="B627" s="316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 t="e">
        <f>(G625/G612)*BO77</f>
        <v>#DIV/0!</v>
      </c>
      <c r="H627" s="2"/>
      <c r="I627" s="2"/>
      <c r="J627" s="2"/>
      <c r="K627" s="2"/>
      <c r="L627" s="2"/>
      <c r="M627" s="2"/>
      <c r="N627" s="30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>
      <c r="A628" s="322">
        <v>8330</v>
      </c>
      <c r="B628" s="325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 t="e">
        <f>(G625/G612)*AZ77</f>
        <v>#DIV/0!</v>
      </c>
      <c r="H628" s="2" t="e">
        <f>SUM(C626:G628)</f>
        <v>#DIV/0!</v>
      </c>
      <c r="I628" s="2"/>
      <c r="J628" s="2"/>
      <c r="K628" s="2"/>
      <c r="L628" s="2"/>
      <c r="M628" s="2"/>
      <c r="N628" s="30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>
      <c r="A629" s="322">
        <v>8460</v>
      </c>
      <c r="B629" s="325" t="s">
        <v>141</v>
      </c>
      <c r="C629" s="2">
        <f>BF71</f>
        <v>276856.40999999997</v>
      </c>
      <c r="D629" s="2">
        <f>(D615/D612)*BF76</f>
        <v>2222.8230478691189</v>
      </c>
      <c r="E629" s="2">
        <f>(E623/E612)*SUM(C629:D629)</f>
        <v>110905.75789435257</v>
      </c>
      <c r="F629" s="2">
        <f>(F624/F612)*BF64</f>
        <v>0</v>
      </c>
      <c r="G629" s="2" t="e">
        <f>(G625/G612)*BF77</f>
        <v>#DIV/0!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30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>
      <c r="A630" s="322">
        <v>8350</v>
      </c>
      <c r="B630" s="325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 t="e">
        <f>(G625/G612)*BA77</f>
        <v>#DIV/0!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0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>
      <c r="A631" s="322">
        <v>8200</v>
      </c>
      <c r="B631" s="325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 t="e">
        <f>(G625/G612)*AW77</f>
        <v>#DIV/0!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0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>
      <c r="A632" s="322">
        <v>8360</v>
      </c>
      <c r="B632" s="325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 t="e">
        <f>(G625/G612)*BB77</f>
        <v>#DIV/0!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0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>
      <c r="A633" s="322">
        <v>8370</v>
      </c>
      <c r="B633" s="325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 t="e">
        <f>(G625/G612)*BC77</f>
        <v>#DIV/0!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0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>
      <c r="A634" s="322">
        <v>8490</v>
      </c>
      <c r="B634" s="325" t="s">
        <v>633</v>
      </c>
      <c r="C634" s="2">
        <f>BI71</f>
        <v>14066.890000000001</v>
      </c>
      <c r="D634" s="2">
        <f>(D615/D612)*BI76</f>
        <v>0</v>
      </c>
      <c r="E634" s="2">
        <f>(E623/E612)*SUM(C634:D634)</f>
        <v>5590.1654867988445</v>
      </c>
      <c r="F634" s="2">
        <f>(F624/F612)*BI64</f>
        <v>0</v>
      </c>
      <c r="G634" s="2" t="e">
        <f>(G625/G612)*BI77</f>
        <v>#DIV/0!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0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>
      <c r="A635" s="322">
        <v>8530</v>
      </c>
      <c r="B635" s="325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 t="e">
        <f>(G625/G612)*BK77</f>
        <v>#DIV/0!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0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>
      <c r="A636" s="322">
        <v>8480</v>
      </c>
      <c r="B636" s="325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 t="e">
        <f>(G625/G612)*BH77</f>
        <v>#DIV/0!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0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>
      <c r="A637" s="322">
        <v>8560</v>
      </c>
      <c r="B637" s="325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 t="e">
        <f>(G625/G612)*BL77</f>
        <v>#DIV/0!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0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>
      <c r="A638" s="322">
        <v>8590</v>
      </c>
      <c r="B638" s="32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 t="e">
        <f>(G625/G612)*BM77</f>
        <v>#DIV/0!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0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>
      <c r="A639" s="322">
        <v>8660</v>
      </c>
      <c r="B639" s="325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 t="e">
        <f>(G625/G612)*BS77</f>
        <v>#DIV/0!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0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>
      <c r="A640" s="322">
        <v>8670</v>
      </c>
      <c r="B640" s="325" t="s">
        <v>644</v>
      </c>
      <c r="C640" s="2">
        <f>BT71</f>
        <v>3110.66</v>
      </c>
      <c r="D640" s="2">
        <f>(D615/D612)*BT76</f>
        <v>0</v>
      </c>
      <c r="E640" s="2">
        <f>(E623/E612)*SUM(C640:D640)</f>
        <v>1236.1726133612824</v>
      </c>
      <c r="F640" s="2">
        <f>(F624/F612)*BT64</f>
        <v>0</v>
      </c>
      <c r="G640" s="2" t="e">
        <f>(G625/G612)*BT77</f>
        <v>#DIV/0!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0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>
      <c r="A641" s="322">
        <v>8680</v>
      </c>
      <c r="B641" s="32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 t="e">
        <f>(G625/G612)*BU77</f>
        <v>#DIV/0!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0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>
      <c r="A642" s="322">
        <v>8690</v>
      </c>
      <c r="B642" s="325" t="s">
        <v>648</v>
      </c>
      <c r="C642" s="2">
        <f>BV71</f>
        <v>0</v>
      </c>
      <c r="D642" s="2">
        <f>(D615/D612)*BV76</f>
        <v>0</v>
      </c>
      <c r="E642" s="2">
        <f>(E623/E612)*SUM(C642:D642)</f>
        <v>0</v>
      </c>
      <c r="F642" s="2">
        <f>(F624/F612)*BV64</f>
        <v>0</v>
      </c>
      <c r="G642" s="2" t="e">
        <f>(G625/G612)*BV77</f>
        <v>#DIV/0!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0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>
      <c r="A643" s="322">
        <v>8700</v>
      </c>
      <c r="B643" s="325" t="s">
        <v>650</v>
      </c>
      <c r="C643" s="2">
        <f>BW71</f>
        <v>76682.73000000001</v>
      </c>
      <c r="D643" s="2">
        <f>(D615/D612)*BW76</f>
        <v>0</v>
      </c>
      <c r="E643" s="2">
        <f>(E623/E612)*SUM(C643:D643)</f>
        <v>30473.626414901541</v>
      </c>
      <c r="F643" s="2">
        <f>(F624/F612)*BW64</f>
        <v>0</v>
      </c>
      <c r="G643" s="2" t="e">
        <f>(G625/G612)*BW77</f>
        <v>#DIV/0!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0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>
      <c r="A644" s="322">
        <v>8710</v>
      </c>
      <c r="B644" s="325" t="s">
        <v>652</v>
      </c>
      <c r="C644" s="2">
        <f>BX71</f>
        <v>-2300965.9300000002</v>
      </c>
      <c r="D644" s="2">
        <f>(D615/D612)*BX76</f>
        <v>0</v>
      </c>
      <c r="E644" s="2">
        <f>(E623/E612)*SUM(C644:D644)</f>
        <v>-914401.14539788151</v>
      </c>
      <c r="F644" s="2">
        <f>(F624/F612)*BX64</f>
        <v>0</v>
      </c>
      <c r="G644" s="2" t="e">
        <f>(G625/G612)*BX77</f>
        <v>#DIV/0!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0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>
      <c r="A645" s="322">
        <v>8720</v>
      </c>
      <c r="B645" s="325" t="s">
        <v>654</v>
      </c>
      <c r="C645" s="2">
        <f>BY71</f>
        <v>0</v>
      </c>
      <c r="D645" s="2">
        <f>(D615/D612)*BY76</f>
        <v>0</v>
      </c>
      <c r="E645" s="2">
        <f>(E623/E612)*SUM(C645:D645)</f>
        <v>0</v>
      </c>
      <c r="F645" s="2">
        <f>(F624/F612)*BY64</f>
        <v>0</v>
      </c>
      <c r="G645" s="2" t="e">
        <f>(G625/G612)*BY77</f>
        <v>#DIV/0!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0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>
      <c r="A646" s="322">
        <v>8730</v>
      </c>
      <c r="B646" s="32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 t="e">
        <f>(G625/G612)*BZ77</f>
        <v>#DIV/0!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0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>
      <c r="A647" s="322">
        <v>8740</v>
      </c>
      <c r="B647" s="325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 t="e">
        <f>(G625/G612)*CA77</f>
        <v>#DIV/0!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0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>
      <c r="A648" s="322"/>
      <c r="B648" s="322"/>
      <c r="C648" s="2">
        <f>SUM(C614:C647)</f>
        <v>3172456.8000000003</v>
      </c>
      <c r="D648" s="2"/>
      <c r="E648" s="2"/>
      <c r="F648" s="2"/>
      <c r="G648" s="2"/>
      <c r="H648" s="2"/>
      <c r="I648" s="2"/>
      <c r="J648" s="2"/>
      <c r="K648" s="2"/>
      <c r="L648" s="32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>
      <c r="A666" s="2"/>
      <c r="B666" s="2"/>
      <c r="C666" s="31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1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>
      <c r="A667" s="2"/>
      <c r="B667" s="2"/>
      <c r="C667" s="313" t="s">
        <v>590</v>
      </c>
      <c r="D667" s="313" t="s">
        <v>591</v>
      </c>
      <c r="E667" s="316" t="s">
        <v>592</v>
      </c>
      <c r="F667" s="313" t="s">
        <v>593</v>
      </c>
      <c r="G667" s="313" t="s">
        <v>594</v>
      </c>
      <c r="H667" s="313" t="s">
        <v>595</v>
      </c>
      <c r="I667" s="313" t="s">
        <v>596</v>
      </c>
      <c r="J667" s="313" t="s">
        <v>597</v>
      </c>
      <c r="K667" s="313" t="s">
        <v>598</v>
      </c>
      <c r="L667" s="316" t="s">
        <v>599</v>
      </c>
      <c r="M667" s="31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>
      <c r="A668" s="322">
        <v>6010</v>
      </c>
      <c r="B668" s="316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 t="e">
        <f>(G625/G612)*C77</f>
        <v>#DIV/0!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16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>
      <c r="A669" s="322">
        <v>6030</v>
      </c>
      <c r="B669" s="316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 t="e">
        <f>(G625/G612)*D77</f>
        <v>#DIV/0!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16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>
      <c r="A670" s="322">
        <v>6070</v>
      </c>
      <c r="B670" s="316" t="s">
        <v>665</v>
      </c>
      <c r="C670" s="2">
        <f>E71</f>
        <v>323886.93999999994</v>
      </c>
      <c r="D670" s="2">
        <f>(D615/D612)*E76</f>
        <v>32471.415050158237</v>
      </c>
      <c r="E670" s="2">
        <f>(E623/E612)*SUM(C670:D670)</f>
        <v>141616.38978720971</v>
      </c>
      <c r="F670" s="2">
        <f>(F624/F612)*E64</f>
        <v>0</v>
      </c>
      <c r="G670" s="2" t="e">
        <f>(G625/G612)*E77</f>
        <v>#DIV/0!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16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>
      <c r="A671" s="322">
        <v>6100</v>
      </c>
      <c r="B671" s="316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 t="e">
        <f>(G625/G612)*F77</f>
        <v>#DIV/0!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16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>
      <c r="A672" s="322">
        <v>6120</v>
      </c>
      <c r="B672" s="316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 t="e">
        <f>(G625/G612)*G77</f>
        <v>#DIV/0!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16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>
      <c r="A673" s="322">
        <v>6140</v>
      </c>
      <c r="B673" s="316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 t="e">
        <f>(G625/G612)*H77</f>
        <v>#DIV/0!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16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>
      <c r="A674" s="322">
        <v>6150</v>
      </c>
      <c r="B674" s="316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 t="e">
        <f>(G625/G612)*I77</f>
        <v>#DIV/0!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16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>
      <c r="A675" s="322">
        <v>6170</v>
      </c>
      <c r="B675" s="316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 t="e">
        <f>(G625/G612)*J77</f>
        <v>#DIV/0!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16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>
      <c r="A676" s="322">
        <v>6200</v>
      </c>
      <c r="B676" s="316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 t="e">
        <f>(G625/G612)*K77</f>
        <v>#DIV/0!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16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>
      <c r="A677" s="322">
        <v>6210</v>
      </c>
      <c r="B677" s="316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 t="e">
        <f>(G625/G612)*L77</f>
        <v>#DIV/0!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16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>
      <c r="A678" s="322">
        <v>6330</v>
      </c>
      <c r="B678" s="316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 t="e">
        <f>(G625/G612)*M77</f>
        <v>#DIV/0!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16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>
      <c r="A679" s="322">
        <v>6400</v>
      </c>
      <c r="B679" s="316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 t="e">
        <f>(G625/G612)*N77</f>
        <v>#DIV/0!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16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>
      <c r="A680" s="322">
        <v>7010</v>
      </c>
      <c r="B680" s="316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 t="e">
        <f>(G625/G612)*O77</f>
        <v>#DIV/0!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16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>
      <c r="A681" s="322">
        <v>7020</v>
      </c>
      <c r="B681" s="316" t="s">
        <v>684</v>
      </c>
      <c r="C681" s="2">
        <f>P71</f>
        <v>710185.06</v>
      </c>
      <c r="D681" s="2">
        <f>(D615/D612)*P76</f>
        <v>26797.366743755487</v>
      </c>
      <c r="E681" s="2">
        <f>(E623/E612)*SUM(C681:D681)</f>
        <v>292875.94673450914</v>
      </c>
      <c r="F681" s="2">
        <f>(F624/F612)*P64</f>
        <v>0</v>
      </c>
      <c r="G681" s="2" t="e">
        <f>(G625/G612)*P77</f>
        <v>#DIV/0!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16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>
      <c r="A682" s="322">
        <v>7030</v>
      </c>
      <c r="B682" s="316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 t="e">
        <f>(G625/G612)*Q77</f>
        <v>#DIV/0!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16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>
      <c r="A683" s="322">
        <v>7040</v>
      </c>
      <c r="B683" s="316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 t="e">
        <f>(G625/G612)*R77</f>
        <v>#DIV/0!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16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>
      <c r="A684" s="322">
        <v>7050</v>
      </c>
      <c r="B684" s="316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 t="e">
        <f>(G625/G612)*S77</f>
        <v>#DIV/0!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16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>
      <c r="A685" s="322">
        <v>7060</v>
      </c>
      <c r="B685" s="316" t="s">
        <v>691</v>
      </c>
      <c r="C685" s="2">
        <f>T71</f>
        <v>335578.15</v>
      </c>
      <c r="D685" s="2">
        <f>(D615/D612)*T76</f>
        <v>2177.3266696963592</v>
      </c>
      <c r="E685" s="2">
        <f>(E623/E612)*SUM(C685:D685)</f>
        <v>134223.62787056903</v>
      </c>
      <c r="F685" s="2">
        <f>(F624/F612)*T64</f>
        <v>0</v>
      </c>
      <c r="G685" s="2" t="e">
        <f>(G625/G612)*T77</f>
        <v>#DIV/0!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16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>
      <c r="A686" s="322">
        <v>7070</v>
      </c>
      <c r="B686" s="316" t="s">
        <v>109</v>
      </c>
      <c r="C686" s="2">
        <f>U71</f>
        <v>794413.65</v>
      </c>
      <c r="D686" s="2">
        <f>(D615/D612)*U76</f>
        <v>3633.2107712246707</v>
      </c>
      <c r="E686" s="2">
        <f>(E623/E612)*SUM(C686:D686)</f>
        <v>317142.88075981702</v>
      </c>
      <c r="F686" s="2">
        <f>(F624/F612)*U64</f>
        <v>0</v>
      </c>
      <c r="G686" s="2" t="e">
        <f>(G625/G612)*U77</f>
        <v>#DIV/0!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16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>
      <c r="A687" s="322">
        <v>7110</v>
      </c>
      <c r="B687" s="316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 t="e">
        <f>(G625/G612)*V77</f>
        <v>#DIV/0!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16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>
      <c r="A688" s="322">
        <v>7120</v>
      </c>
      <c r="B688" s="316" t="s">
        <v>696</v>
      </c>
      <c r="C688" s="2">
        <f>W71</f>
        <v>126065.77</v>
      </c>
      <c r="D688" s="2">
        <f>(D615/D612)*W76</f>
        <v>0</v>
      </c>
      <c r="E688" s="2">
        <f>(E623/E612)*SUM(C688:D688)</f>
        <v>50098.388237963125</v>
      </c>
      <c r="F688" s="2">
        <f>(F624/F612)*W64</f>
        <v>0</v>
      </c>
      <c r="G688" s="2" t="e">
        <f>(G625/G612)*W77</f>
        <v>#DIV/0!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16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>
      <c r="A689" s="322">
        <v>7130</v>
      </c>
      <c r="B689" s="316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 t="e">
        <f>(G625/G612)*X77</f>
        <v>#DIV/0!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16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>
      <c r="A690" s="322">
        <v>7140</v>
      </c>
      <c r="B690" s="316" t="s">
        <v>1248</v>
      </c>
      <c r="C690" s="2">
        <f>Y71</f>
        <v>844110.55</v>
      </c>
      <c r="D690" s="2">
        <f>(D615/D612)*Y76</f>
        <v>11016.623000403966</v>
      </c>
      <c r="E690" s="2">
        <f>(E623/E612)*SUM(C690:D690)</f>
        <v>339826.52948382497</v>
      </c>
      <c r="F690" s="2">
        <f>(F624/F612)*Y64</f>
        <v>0</v>
      </c>
      <c r="G690" s="2" t="e">
        <f>(G625/G612)*Y77</f>
        <v>#DIV/0!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16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>
      <c r="A691" s="322">
        <v>7150</v>
      </c>
      <c r="B691" s="316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 t="e">
        <f>(G625/G612)*Z77</f>
        <v>#DIV/0!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16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>
      <c r="A692" s="322">
        <v>7160</v>
      </c>
      <c r="B692" s="316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 t="e">
        <f>(G625/G612)*AA77</f>
        <v>#DIV/0!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16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>
      <c r="A693" s="322">
        <v>7170</v>
      </c>
      <c r="B693" s="316" t="s">
        <v>115</v>
      </c>
      <c r="C693" s="2">
        <f>AB71</f>
        <v>2779317.93</v>
      </c>
      <c r="D693" s="2">
        <f>(D615/D612)*AB76</f>
        <v>3230.2428502659418</v>
      </c>
      <c r="E693" s="2">
        <f>(E623/E612)*SUM(C693:D693)</f>
        <v>1105781.3604302544</v>
      </c>
      <c r="F693" s="2">
        <f>(F624/F612)*AB64</f>
        <v>0</v>
      </c>
      <c r="G693" s="2" t="e">
        <f>(G625/G612)*AB77</f>
        <v>#DIV/0!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16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>
      <c r="A694" s="322">
        <v>7180</v>
      </c>
      <c r="B694" s="316" t="s">
        <v>706</v>
      </c>
      <c r="C694" s="2">
        <f>AC71</f>
        <v>0</v>
      </c>
      <c r="D694" s="2">
        <f>(D615/D612)*AC76</f>
        <v>0</v>
      </c>
      <c r="E694" s="2">
        <f>(E623/E612)*SUM(C694:D694)</f>
        <v>0</v>
      </c>
      <c r="F694" s="2">
        <f>(F624/F612)*AC64</f>
        <v>0</v>
      </c>
      <c r="G694" s="2" t="e">
        <f>(G625/G612)*AC77</f>
        <v>#DIV/0!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16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>
      <c r="A695" s="322">
        <v>7190</v>
      </c>
      <c r="B695" s="316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 t="e">
        <f>(G625/G612)*AD77</f>
        <v>#DIV/0!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16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>
      <c r="A696" s="322">
        <v>7200</v>
      </c>
      <c r="B696" s="316" t="s">
        <v>709</v>
      </c>
      <c r="C696" s="2">
        <f>AE71</f>
        <v>71308.7</v>
      </c>
      <c r="D696" s="2">
        <f>(D615/D612)*AE76</f>
        <v>0</v>
      </c>
      <c r="E696" s="2">
        <f>(E623/E612)*SUM(C696:D696)</f>
        <v>28337.993234360452</v>
      </c>
      <c r="F696" s="2">
        <f>(F624/F612)*AE64</f>
        <v>0</v>
      </c>
      <c r="G696" s="2" t="e">
        <f>(G625/G612)*AE77</f>
        <v>#DIV/0!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16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>
      <c r="A697" s="322">
        <v>7220</v>
      </c>
      <c r="B697" s="316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 t="e">
        <f>(G625/G612)*AF77</f>
        <v>#DIV/0!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16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>
      <c r="A698" s="322">
        <v>7230</v>
      </c>
      <c r="B698" s="316" t="s">
        <v>713</v>
      </c>
      <c r="C698" s="2">
        <f>AG71</f>
        <v>5117527.4300000006</v>
      </c>
      <c r="D698" s="2">
        <f>(D615/D612)*AG76</f>
        <v>26394.39882279676</v>
      </c>
      <c r="E698" s="2">
        <f>(E623/E612)*SUM(C698:D698)</f>
        <v>2044188.4648473393</v>
      </c>
      <c r="F698" s="2">
        <f>(F624/F612)*AG64</f>
        <v>0</v>
      </c>
      <c r="G698" s="2" t="e">
        <f>(G625/G612)*AG77</f>
        <v>#DIV/0!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16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>
      <c r="A699" s="322">
        <v>7240</v>
      </c>
      <c r="B699" s="316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 t="e">
        <f>(G625/G612)*AH77</f>
        <v>#DIV/0!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16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>
      <c r="A700" s="322">
        <v>7250</v>
      </c>
      <c r="B700" s="316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 t="e">
        <f>(G625/G612)*AI77</f>
        <v>#DIV/0!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16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>
      <c r="A701" s="322">
        <v>7260</v>
      </c>
      <c r="B701" s="316" t="s">
        <v>121</v>
      </c>
      <c r="C701" s="2">
        <f>AJ71</f>
        <v>3108467.61</v>
      </c>
      <c r="D701" s="2">
        <f>(D615/D612)*AJ76</f>
        <v>25932.935558473051</v>
      </c>
      <c r="E701" s="2">
        <f>(E623/E612)*SUM(C701:D701)</f>
        <v>1245607.0781519187</v>
      </c>
      <c r="F701" s="2">
        <f>(F624/F612)*AJ64</f>
        <v>0</v>
      </c>
      <c r="G701" s="2" t="e">
        <f>(G625/G612)*AJ77</f>
        <v>#DIV/0!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16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>
      <c r="A702" s="322">
        <v>7310</v>
      </c>
      <c r="B702" s="316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 t="e">
        <f>(G625/G612)*AK77</f>
        <v>#DIV/0!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16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>
      <c r="A703" s="322">
        <v>7320</v>
      </c>
      <c r="B703" s="316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 t="e">
        <f>(G625/G612)*AL77</f>
        <v>#DIV/0!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16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>
      <c r="A704" s="322">
        <v>7330</v>
      </c>
      <c r="B704" s="316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 t="e">
        <f>(G625/G612)*AM77</f>
        <v>#DIV/0!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16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>
      <c r="A705" s="322">
        <v>7340</v>
      </c>
      <c r="B705" s="316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 t="e">
        <f>(G625/G612)*AN77</f>
        <v>#DIV/0!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16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>
      <c r="A706" s="322">
        <v>7350</v>
      </c>
      <c r="B706" s="316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 t="e">
        <f>(G625/G612)*AO77</f>
        <v>#DIV/0!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16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>
      <c r="A707" s="322">
        <v>7380</v>
      </c>
      <c r="B707" s="316" t="s">
        <v>729</v>
      </c>
      <c r="C707" s="2">
        <f>AP71</f>
        <v>41590.730000000003</v>
      </c>
      <c r="D707" s="2">
        <f>(D615/D612)*AP76</f>
        <v>0</v>
      </c>
      <c r="E707" s="2">
        <f>(E623/E612)*SUM(C707:D707)</f>
        <v>16528.10702413748</v>
      </c>
      <c r="F707" s="2">
        <f>(F624/F612)*AP64</f>
        <v>0</v>
      </c>
      <c r="G707" s="2" t="e">
        <f>(G625/G612)*AP77</f>
        <v>#DIV/0!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16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>
      <c r="A708" s="322">
        <v>7390</v>
      </c>
      <c r="B708" s="316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 t="e">
        <f>(G625/G612)*AQ77</f>
        <v>#DIV/0!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16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>
      <c r="A709" s="322">
        <v>7400</v>
      </c>
      <c r="B709" s="316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 t="e">
        <f>(G625/G612)*AR77</f>
        <v>#DIV/0!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16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>
      <c r="A710" s="322">
        <v>7410</v>
      </c>
      <c r="B710" s="316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 t="e">
        <f>(G625/G612)*AS77</f>
        <v>#DIV/0!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16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>
      <c r="A711" s="322">
        <v>7420</v>
      </c>
      <c r="B711" s="316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 t="e">
        <f>(G625/G612)*AT77</f>
        <v>#DIV/0!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16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>
      <c r="A712" s="322">
        <v>7430</v>
      </c>
      <c r="B712" s="316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 t="e">
        <f>(G625/G612)*AU77</f>
        <v>#DIV/0!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16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>
      <c r="A713" s="322">
        <v>7490</v>
      </c>
      <c r="B713" s="316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 t="e">
        <f>(G625/G612)*AV77</f>
        <v>#DIV/0!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0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>
      <c r="A715" s="2"/>
      <c r="B715" s="2"/>
      <c r="C715" s="2">
        <f>SUM(C614:C647)+SUM(C668:C713)</f>
        <v>17424909.32</v>
      </c>
      <c r="D715" s="2">
        <f>SUM(D616:D647)+SUM(D668:D713)</f>
        <v>193073.63000000012</v>
      </c>
      <c r="E715" s="2">
        <f>SUM(E624:E647)+SUM(E668:E713)</f>
        <v>4955377.3074853569</v>
      </c>
      <c r="F715" s="2">
        <f>SUM(F625:F648)+SUM(F668:F713)</f>
        <v>0</v>
      </c>
      <c r="G715" s="2" t="e">
        <f>SUM(G626:G647)+SUM(G668:G713)</f>
        <v>#DIV/0!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16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>
      <c r="A716" s="2"/>
      <c r="B716" s="2"/>
      <c r="C716" s="2">
        <f>CE71</f>
        <v>17424909.32</v>
      </c>
      <c r="D716" s="2">
        <f>D615</f>
        <v>193073.63000000012</v>
      </c>
      <c r="E716" s="2">
        <f>E623</f>
        <v>4955377.3074853569</v>
      </c>
      <c r="F716" s="2">
        <f>F624</f>
        <v>0</v>
      </c>
      <c r="G716" s="2">
        <f>G625</f>
        <v>0</v>
      </c>
      <c r="H716" s="2" t="e">
        <f>H628</f>
        <v>#DIV/0!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3172456.8000000003</v>
      </c>
      <c r="N716" s="316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>
      <c r="O717" s="194"/>
    </row>
    <row r="718" spans="1:84" ht="12.65" customHeight="1">
      <c r="O718" s="194"/>
    </row>
    <row r="719" spans="1:84" ht="12.65" customHeight="1">
      <c r="A719" s="197" t="s">
        <v>744</v>
      </c>
      <c r="B719" s="197"/>
      <c r="C719" s="197"/>
      <c r="D719" s="197"/>
      <c r="E719" s="197"/>
      <c r="F719" s="197"/>
      <c r="G719" s="197"/>
      <c r="H719" s="197"/>
      <c r="I719" s="269"/>
      <c r="J719" s="269"/>
      <c r="K719" s="269"/>
      <c r="L719" s="269"/>
      <c r="M719" s="269"/>
      <c r="N719" s="269"/>
      <c r="O719" s="198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  <c r="AA719" s="269"/>
      <c r="AB719" s="269"/>
      <c r="AC719" s="269"/>
      <c r="AD719" s="269"/>
      <c r="AE719" s="269"/>
      <c r="AF719" s="269"/>
      <c r="AG719" s="269"/>
      <c r="AH719" s="269"/>
      <c r="AI719" s="269"/>
      <c r="AJ719" s="269"/>
      <c r="AK719" s="269"/>
      <c r="AL719" s="269"/>
      <c r="AM719" s="269"/>
      <c r="AN719" s="269"/>
      <c r="AO719" s="269"/>
      <c r="AP719" s="269"/>
      <c r="AQ719" s="269"/>
      <c r="AR719" s="269"/>
      <c r="AS719" s="269"/>
      <c r="AT719" s="269"/>
      <c r="AU719" s="269"/>
      <c r="AV719" s="269"/>
      <c r="AW719" s="269"/>
      <c r="AX719" s="269"/>
      <c r="AY719" s="269"/>
      <c r="AZ719" s="269"/>
      <c r="BA719" s="269"/>
      <c r="BB719" s="269"/>
      <c r="BC719" s="269"/>
      <c r="BD719" s="269"/>
      <c r="BE719" s="269"/>
      <c r="BF719" s="269"/>
      <c r="BG719" s="269"/>
      <c r="BH719" s="269"/>
      <c r="BI719" s="269"/>
      <c r="BJ719" s="269"/>
      <c r="BK719" s="269"/>
      <c r="BL719" s="269"/>
      <c r="BM719" s="269"/>
      <c r="BN719" s="269"/>
      <c r="BO719" s="269"/>
      <c r="BP719" s="269"/>
      <c r="BQ719" s="269"/>
      <c r="BR719" s="269"/>
      <c r="BS719" s="269"/>
      <c r="BT719" s="269"/>
      <c r="BU719" s="269"/>
      <c r="BV719" s="269"/>
      <c r="BW719" s="269"/>
      <c r="BX719" s="269"/>
      <c r="BY719" s="269"/>
      <c r="BZ719" s="269"/>
      <c r="CA719" s="269"/>
      <c r="CB719" s="269"/>
      <c r="CC719" s="269"/>
      <c r="CD719" s="269"/>
    </row>
    <row r="720" spans="1:84" ht="12.65" customHeight="1">
      <c r="A720" s="199" t="s">
        <v>745</v>
      </c>
      <c r="B720" s="199" t="s">
        <v>746</v>
      </c>
      <c r="C720" s="199" t="s">
        <v>747</v>
      </c>
      <c r="D720" s="199" t="s">
        <v>748</v>
      </c>
      <c r="E720" s="199" t="s">
        <v>749</v>
      </c>
      <c r="F720" s="199" t="s">
        <v>750</v>
      </c>
      <c r="G720" s="199" t="s">
        <v>751</v>
      </c>
      <c r="H720" s="199" t="s">
        <v>752</v>
      </c>
      <c r="I720" s="199" t="s">
        <v>753</v>
      </c>
      <c r="J720" s="199" t="s">
        <v>754</v>
      </c>
      <c r="K720" s="199" t="s">
        <v>755</v>
      </c>
      <c r="L720" s="199" t="s">
        <v>756</v>
      </c>
      <c r="M720" s="199" t="s">
        <v>757</v>
      </c>
      <c r="N720" s="199" t="s">
        <v>758</v>
      </c>
      <c r="O720" s="199" t="s">
        <v>759</v>
      </c>
      <c r="P720" s="199" t="s">
        <v>760</v>
      </c>
      <c r="Q720" s="199" t="s">
        <v>761</v>
      </c>
      <c r="R720" s="199" t="s">
        <v>762</v>
      </c>
      <c r="S720" s="199" t="s">
        <v>763</v>
      </c>
      <c r="T720" s="199" t="s">
        <v>764</v>
      </c>
      <c r="U720" s="199" t="s">
        <v>765</v>
      </c>
      <c r="V720" s="199" t="s">
        <v>766</v>
      </c>
      <c r="W720" s="199" t="s">
        <v>767</v>
      </c>
      <c r="X720" s="199" t="s">
        <v>768</v>
      </c>
      <c r="Y720" s="199" t="s">
        <v>769</v>
      </c>
      <c r="Z720" s="199" t="s">
        <v>770</v>
      </c>
      <c r="AA720" s="199" t="s">
        <v>771</v>
      </c>
      <c r="AB720" s="199" t="s">
        <v>772</v>
      </c>
      <c r="AC720" s="199" t="s">
        <v>773</v>
      </c>
      <c r="AD720" s="199" t="s">
        <v>774</v>
      </c>
      <c r="AE720" s="199" t="s">
        <v>775</v>
      </c>
      <c r="AF720" s="199" t="s">
        <v>776</v>
      </c>
      <c r="AG720" s="199" t="s">
        <v>777</v>
      </c>
      <c r="AH720" s="199" t="s">
        <v>778</v>
      </c>
      <c r="AI720" s="199" t="s">
        <v>779</v>
      </c>
      <c r="AJ720" s="199" t="s">
        <v>780</v>
      </c>
      <c r="AK720" s="199" t="s">
        <v>781</v>
      </c>
      <c r="AL720" s="199" t="s">
        <v>782</v>
      </c>
      <c r="AM720" s="199" t="s">
        <v>783</v>
      </c>
      <c r="AN720" s="199" t="s">
        <v>784</v>
      </c>
      <c r="AO720" s="199" t="s">
        <v>785</v>
      </c>
      <c r="AP720" s="199" t="s">
        <v>786</v>
      </c>
      <c r="AQ720" s="199" t="s">
        <v>787</v>
      </c>
      <c r="AR720" s="199" t="s">
        <v>788</v>
      </c>
      <c r="AS720" s="199" t="s">
        <v>789</v>
      </c>
      <c r="AT720" s="199" t="s">
        <v>790</v>
      </c>
      <c r="AU720" s="199" t="s">
        <v>791</v>
      </c>
      <c r="AV720" s="199" t="s">
        <v>792</v>
      </c>
      <c r="AW720" s="199" t="s">
        <v>793</v>
      </c>
      <c r="AX720" s="199" t="s">
        <v>794</v>
      </c>
      <c r="AY720" s="199" t="s">
        <v>795</v>
      </c>
      <c r="AZ720" s="199" t="s">
        <v>796</v>
      </c>
      <c r="BA720" s="199" t="s">
        <v>797</v>
      </c>
      <c r="BB720" s="199" t="s">
        <v>798</v>
      </c>
      <c r="BC720" s="199" t="s">
        <v>799</v>
      </c>
      <c r="BD720" s="199" t="s">
        <v>800</v>
      </c>
      <c r="BE720" s="199" t="s">
        <v>801</v>
      </c>
      <c r="BF720" s="199" t="s">
        <v>802</v>
      </c>
      <c r="BG720" s="199" t="s">
        <v>803</v>
      </c>
      <c r="BH720" s="199" t="s">
        <v>804</v>
      </c>
      <c r="BI720" s="199" t="s">
        <v>805</v>
      </c>
      <c r="BJ720" s="199" t="s">
        <v>806</v>
      </c>
      <c r="BK720" s="199" t="s">
        <v>807</v>
      </c>
      <c r="BL720" s="199" t="s">
        <v>808</v>
      </c>
      <c r="BM720" s="199" t="s">
        <v>809</v>
      </c>
      <c r="BN720" s="199" t="s">
        <v>810</v>
      </c>
      <c r="BO720" s="199" t="s">
        <v>811</v>
      </c>
      <c r="BP720" s="199" t="s">
        <v>812</v>
      </c>
      <c r="BQ720" s="199" t="s">
        <v>813</v>
      </c>
      <c r="BR720" s="199" t="s">
        <v>814</v>
      </c>
      <c r="BS720" s="199" t="s">
        <v>815</v>
      </c>
      <c r="BT720" s="199" t="s">
        <v>816</v>
      </c>
      <c r="BU720" s="199" t="s">
        <v>817</v>
      </c>
      <c r="BV720" s="199" t="s">
        <v>818</v>
      </c>
      <c r="BW720" s="199" t="s">
        <v>819</v>
      </c>
      <c r="BX720" s="199" t="s">
        <v>820</v>
      </c>
      <c r="BY720" s="199" t="s">
        <v>821</v>
      </c>
      <c r="BZ720" s="270" t="s">
        <v>822</v>
      </c>
      <c r="CA720" s="199" t="s">
        <v>823</v>
      </c>
      <c r="CB720" s="199" t="s">
        <v>824</v>
      </c>
      <c r="CC720" s="199" t="s">
        <v>825</v>
      </c>
    </row>
    <row r="721" spans="1:84" ht="12.65" customHeight="1">
      <c r="A721" s="271" t="str">
        <f>RIGHT(C84,3)&amp;"*"&amp;RIGHT(C83,4)&amp;"*"&amp;"A"</f>
        <v>ter*211*A</v>
      </c>
      <c r="B721" s="269">
        <f>ROUND(C166,0)</f>
        <v>1833</v>
      </c>
      <c r="C721" s="269">
        <f>ROUND(C167,0)</f>
        <v>62907</v>
      </c>
      <c r="D721" s="269">
        <f>ROUND(C168,0)</f>
        <v>850818</v>
      </c>
      <c r="E721" s="269">
        <f>ROUND(C169,0)</f>
        <v>6285</v>
      </c>
      <c r="F721" s="269">
        <f>ROUND(C170,0)</f>
        <v>524600</v>
      </c>
      <c r="G721" s="269">
        <f>ROUND(C171,0)</f>
        <v>75288</v>
      </c>
      <c r="H721" s="269">
        <f>ROUND(C172+C173,0)</f>
        <v>306</v>
      </c>
      <c r="I721" s="269">
        <f>ROUND(C176,0)</f>
        <v>102429</v>
      </c>
      <c r="J721" s="269">
        <f>ROUND(C177,0)</f>
        <v>0</v>
      </c>
      <c r="K721" s="269">
        <f>ROUND(C180,0)</f>
        <v>45432</v>
      </c>
      <c r="L721" s="269">
        <f>ROUND(C181,0)</f>
        <v>0</v>
      </c>
      <c r="M721" s="269">
        <f>ROUND(C184,0)</f>
        <v>132641</v>
      </c>
      <c r="N721" s="269">
        <f>ROUND(C185,0)</f>
        <v>0</v>
      </c>
      <c r="O721" s="269">
        <f>ROUND(C186,0)</f>
        <v>0</v>
      </c>
      <c r="P721" s="269">
        <f>ROUND(C189,0)</f>
        <v>0</v>
      </c>
      <c r="Q721" s="269">
        <f>ROUND(C190,0)</f>
        <v>0</v>
      </c>
      <c r="R721" s="269">
        <f>ROUND(B196,0)</f>
        <v>26747734</v>
      </c>
      <c r="S721" s="269">
        <f>ROUND(C196,0)</f>
        <v>885356</v>
      </c>
      <c r="T721" s="269">
        <f>ROUND(D196,0)</f>
        <v>0</v>
      </c>
      <c r="U721" s="269">
        <f>ROUND(B197,0)</f>
        <v>1482077363</v>
      </c>
      <c r="V721" s="269">
        <f>ROUND(C197,0)</f>
        <v>27043814</v>
      </c>
      <c r="W721" s="269">
        <f>ROUND(D197,0)</f>
        <v>12524</v>
      </c>
      <c r="X721" s="269">
        <f>ROUND(B198,0)</f>
        <v>0</v>
      </c>
      <c r="Y721" s="269">
        <f>ROUND(C198,0)</f>
        <v>0</v>
      </c>
      <c r="Z721" s="269">
        <f>ROUND(D198,0)</f>
        <v>0</v>
      </c>
      <c r="AA721" s="269">
        <f>ROUND(B199,0)</f>
        <v>239837880</v>
      </c>
      <c r="AB721" s="269">
        <f>ROUND(C199,0)</f>
        <v>34433347</v>
      </c>
      <c r="AC721" s="269">
        <f>ROUND(D199,0)</f>
        <v>0</v>
      </c>
      <c r="AD721" s="269">
        <f>ROUND(B200,0)</f>
        <v>930731617</v>
      </c>
      <c r="AE721" s="269">
        <f>ROUND(C200,0)</f>
        <v>111289292</v>
      </c>
      <c r="AF721" s="269">
        <f>ROUND(D200,0)</f>
        <v>38308651</v>
      </c>
      <c r="AG721" s="269">
        <f>ROUND(B201,0)</f>
        <v>0</v>
      </c>
      <c r="AH721" s="269">
        <f>ROUND(C201,0)</f>
        <v>0</v>
      </c>
      <c r="AI721" s="269">
        <f>ROUND(D201,0)</f>
        <v>0</v>
      </c>
      <c r="AJ721" s="269">
        <f>ROUND(B202,0)</f>
        <v>57735524</v>
      </c>
      <c r="AK721" s="269">
        <f>ROUND(C202,0)</f>
        <v>9723132</v>
      </c>
      <c r="AL721" s="269">
        <f>ROUND(D202,0)</f>
        <v>0</v>
      </c>
      <c r="AM721" s="269">
        <f>ROUND(B203,0)</f>
        <v>151440475</v>
      </c>
      <c r="AN721" s="269">
        <f>ROUND(C203,0)</f>
        <v>-57880354</v>
      </c>
      <c r="AO721" s="269">
        <f>ROUND(D203,0)</f>
        <v>0</v>
      </c>
      <c r="AP721" s="269">
        <f>ROUND(B204,0)</f>
        <v>3004174248</v>
      </c>
      <c r="AQ721" s="269">
        <f>ROUND(C204,0)</f>
        <v>135098917</v>
      </c>
      <c r="AR721" s="269">
        <f>ROUND(D204,0)</f>
        <v>38321175</v>
      </c>
      <c r="AS721" s="269"/>
      <c r="AT721" s="269"/>
      <c r="AU721" s="269"/>
      <c r="AV721" s="269">
        <f>ROUND(B210,0)</f>
        <v>869802365</v>
      </c>
      <c r="AW721" s="269">
        <f>ROUND(C210,0)</f>
        <v>42231544</v>
      </c>
      <c r="AX721" s="269">
        <f>ROUND(D210,0)</f>
        <v>0</v>
      </c>
      <c r="AY721" s="269">
        <f>ROUND(B211,0)</f>
        <v>0</v>
      </c>
      <c r="AZ721" s="269">
        <f>ROUND(C211,0)</f>
        <v>0</v>
      </c>
      <c r="BA721" s="269">
        <f>ROUND(D211,0)</f>
        <v>0</v>
      </c>
      <c r="BB721" s="269">
        <f>ROUND(B212,0)</f>
        <v>149665328</v>
      </c>
      <c r="BC721" s="269">
        <f>ROUND(C212,0)</f>
        <v>10798350</v>
      </c>
      <c r="BD721" s="269">
        <f>ROUND(D212,0)</f>
        <v>0</v>
      </c>
      <c r="BE721" s="269">
        <f>ROUND(B213,0)</f>
        <v>664166372</v>
      </c>
      <c r="BF721" s="269">
        <f>ROUND(C213,0)</f>
        <v>82097178</v>
      </c>
      <c r="BG721" s="269">
        <f>ROUND(D213,0)</f>
        <v>36994530</v>
      </c>
      <c r="BH721" s="269">
        <f>ROUND(B214,0)</f>
        <v>0</v>
      </c>
      <c r="BI721" s="269">
        <f>ROUND(C214,0)</f>
        <v>0</v>
      </c>
      <c r="BJ721" s="269">
        <f>ROUND(D214,0)</f>
        <v>0</v>
      </c>
      <c r="BK721" s="269">
        <f>ROUND(B215,0)</f>
        <v>36334204</v>
      </c>
      <c r="BL721" s="269">
        <f>ROUND(C215,0)</f>
        <v>2783145</v>
      </c>
      <c r="BM721" s="269">
        <f>ROUND(D215,0)</f>
        <v>0</v>
      </c>
      <c r="BN721" s="269">
        <f>ROUND(B216,0)</f>
        <v>0</v>
      </c>
      <c r="BO721" s="269">
        <f>ROUND(C216,0)</f>
        <v>0</v>
      </c>
      <c r="BP721" s="269">
        <f>ROUND(D216,0)</f>
        <v>0</v>
      </c>
      <c r="BQ721" s="269">
        <f>ROUND(B217,0)</f>
        <v>1739782315</v>
      </c>
      <c r="BR721" s="269">
        <f>ROUND(C217,0)</f>
        <v>138927825</v>
      </c>
      <c r="BS721" s="269">
        <f>ROUND(D217,0)</f>
        <v>36994530</v>
      </c>
      <c r="BT721" s="269">
        <f>ROUND(C222,0)</f>
        <v>0</v>
      </c>
      <c r="BU721" s="269">
        <f>ROUND(C223,0)</f>
        <v>7270135</v>
      </c>
      <c r="BV721" s="269">
        <f>ROUND(C224,0)</f>
        <v>3042239</v>
      </c>
      <c r="BW721" s="269">
        <f>ROUND(C225,0)</f>
        <v>37005</v>
      </c>
      <c r="BX721" s="269">
        <f>ROUND(C226,0)</f>
        <v>158214</v>
      </c>
      <c r="BY721" s="269">
        <f>ROUND(C227,0)</f>
        <v>2262769</v>
      </c>
      <c r="BZ721" s="269">
        <f>ROUND(C230,0)</f>
        <v>0</v>
      </c>
      <c r="CA721" s="269">
        <f>ROUND(C232,0)</f>
        <v>0</v>
      </c>
      <c r="CB721" s="269">
        <f>ROUND(C233,0)</f>
        <v>168140</v>
      </c>
      <c r="CC721" s="269">
        <f>ROUND(C237+C238,0)</f>
        <v>68387</v>
      </c>
    </row>
    <row r="723" spans="1:84" ht="12.65" customHeight="1">
      <c r="A723" s="197" t="s">
        <v>148</v>
      </c>
      <c r="B723" s="197"/>
      <c r="C723" s="197"/>
      <c r="D723" s="197"/>
      <c r="E723" s="197"/>
      <c r="F723" s="197"/>
      <c r="G723" s="197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</row>
    <row r="724" spans="1:84" ht="12.65" customHeight="1">
      <c r="A724" s="199" t="s">
        <v>745</v>
      </c>
      <c r="B724" s="199" t="s">
        <v>826</v>
      </c>
      <c r="C724" s="199" t="s">
        <v>827</v>
      </c>
      <c r="D724" s="199" t="s">
        <v>828</v>
      </c>
      <c r="E724" s="199" t="s">
        <v>829</v>
      </c>
      <c r="F724" s="199" t="s">
        <v>830</v>
      </c>
      <c r="G724" s="199" t="s">
        <v>831</v>
      </c>
      <c r="H724" s="199" t="s">
        <v>832</v>
      </c>
      <c r="I724" s="199" t="s">
        <v>833</v>
      </c>
      <c r="J724" s="199" t="s">
        <v>834</v>
      </c>
      <c r="K724" s="199" t="s">
        <v>835</v>
      </c>
      <c r="L724" s="199" t="s">
        <v>836</v>
      </c>
      <c r="M724" s="199" t="s">
        <v>837</v>
      </c>
      <c r="N724" s="199" t="s">
        <v>838</v>
      </c>
      <c r="O724" s="199" t="s">
        <v>839</v>
      </c>
      <c r="P724" s="199" t="s">
        <v>840</v>
      </c>
      <c r="Q724" s="199" t="s">
        <v>841</v>
      </c>
      <c r="R724" s="199" t="s">
        <v>842</v>
      </c>
      <c r="S724" s="199" t="s">
        <v>843</v>
      </c>
      <c r="T724" s="199" t="s">
        <v>844</v>
      </c>
      <c r="U724" s="199" t="s">
        <v>845</v>
      </c>
      <c r="V724" s="199" t="s">
        <v>846</v>
      </c>
      <c r="W724" s="199" t="s">
        <v>847</v>
      </c>
      <c r="X724" s="199" t="s">
        <v>848</v>
      </c>
      <c r="Y724" s="199" t="s">
        <v>849</v>
      </c>
      <c r="Z724" s="199" t="s">
        <v>850</v>
      </c>
      <c r="AA724" s="199" t="s">
        <v>851</v>
      </c>
      <c r="AB724" s="199" t="s">
        <v>852</v>
      </c>
      <c r="AC724" s="199" t="s">
        <v>853</v>
      </c>
      <c r="AD724" s="199" t="s">
        <v>854</v>
      </c>
      <c r="AE724" s="199" t="s">
        <v>855</v>
      </c>
      <c r="AF724" s="199" t="s">
        <v>856</v>
      </c>
      <c r="AG724" s="199" t="s">
        <v>857</v>
      </c>
      <c r="AH724" s="199" t="s">
        <v>858</v>
      </c>
      <c r="AI724" s="199" t="s">
        <v>859</v>
      </c>
      <c r="AJ724" s="199" t="s">
        <v>860</v>
      </c>
      <c r="AK724" s="199" t="s">
        <v>861</v>
      </c>
      <c r="AL724" s="199" t="s">
        <v>862</v>
      </c>
      <c r="AM724" s="199" t="s">
        <v>863</v>
      </c>
      <c r="AN724" s="199" t="s">
        <v>864</v>
      </c>
      <c r="AO724" s="199" t="s">
        <v>865</v>
      </c>
      <c r="AP724" s="199" t="s">
        <v>866</v>
      </c>
      <c r="AQ724" s="199" t="s">
        <v>867</v>
      </c>
      <c r="AR724" s="199" t="s">
        <v>868</v>
      </c>
      <c r="AS724" s="199" t="s">
        <v>869</v>
      </c>
      <c r="AT724" s="199" t="s">
        <v>870</v>
      </c>
      <c r="AU724" s="199" t="s">
        <v>871</v>
      </c>
      <c r="AV724" s="199" t="s">
        <v>872</v>
      </c>
      <c r="AW724" s="199" t="s">
        <v>873</v>
      </c>
      <c r="AX724" s="199" t="s">
        <v>874</v>
      </c>
      <c r="AY724" s="199" t="s">
        <v>875</v>
      </c>
      <c r="AZ724" s="199" t="s">
        <v>876</v>
      </c>
      <c r="BA724" s="199" t="s">
        <v>877</v>
      </c>
      <c r="BB724" s="199" t="s">
        <v>878</v>
      </c>
      <c r="BC724" s="199" t="s">
        <v>879</v>
      </c>
      <c r="BD724" s="199" t="s">
        <v>880</v>
      </c>
      <c r="BE724" s="199" t="s">
        <v>881</v>
      </c>
      <c r="BF724" s="199" t="s">
        <v>882</v>
      </c>
      <c r="BG724" s="199" t="s">
        <v>883</v>
      </c>
      <c r="BH724" s="199" t="s">
        <v>884</v>
      </c>
      <c r="BI724" s="199" t="s">
        <v>885</v>
      </c>
      <c r="BJ724" s="199" t="s">
        <v>886</v>
      </c>
      <c r="BK724" s="199" t="s">
        <v>887</v>
      </c>
      <c r="BL724" s="199" t="s">
        <v>888</v>
      </c>
      <c r="BM724" s="199" t="s">
        <v>889</v>
      </c>
      <c r="BN724" s="199" t="s">
        <v>890</v>
      </c>
      <c r="BO724" s="199" t="s">
        <v>891</v>
      </c>
      <c r="BP724" s="199" t="s">
        <v>892</v>
      </c>
      <c r="BQ724" s="199" t="s">
        <v>893</v>
      </c>
      <c r="BR724" s="199" t="s">
        <v>894</v>
      </c>
    </row>
    <row r="725" spans="1:84" ht="12.65" customHeight="1">
      <c r="A725" s="271" t="str">
        <f>RIGHT(C84,3)&amp;"*"&amp;RIGHT(C83,4)&amp;"*"&amp;"A"</f>
        <v>ter*211*A</v>
      </c>
      <c r="B725" s="269">
        <f>ROUND(C112,0)</f>
        <v>0</v>
      </c>
      <c r="C725" s="269">
        <f>ROUND(C113,0)</f>
        <v>0</v>
      </c>
      <c r="D725" s="269">
        <f>ROUND(C114,0)</f>
        <v>0</v>
      </c>
      <c r="E725" s="269">
        <f>ROUND(C115,0)</f>
        <v>0</v>
      </c>
      <c r="F725" s="269">
        <f>ROUND(D112,0)</f>
        <v>0</v>
      </c>
      <c r="G725" s="269">
        <f>ROUND(D113,0)</f>
        <v>0</v>
      </c>
      <c r="H725" s="269">
        <f>ROUND(D114,0)</f>
        <v>0</v>
      </c>
      <c r="I725" s="269">
        <f>ROUND(D115,0)</f>
        <v>0</v>
      </c>
      <c r="J725" s="269">
        <f>ROUND(C117,0)</f>
        <v>10</v>
      </c>
      <c r="K725" s="269">
        <f>ROUND(C118,0)</f>
        <v>0</v>
      </c>
      <c r="L725" s="269">
        <f>ROUND(C119,0)</f>
        <v>0</v>
      </c>
      <c r="M725" s="269">
        <f>ROUND(C120,0)</f>
        <v>0</v>
      </c>
      <c r="N725" s="269">
        <f>ROUND(C121,0)</f>
        <v>0</v>
      </c>
      <c r="O725" s="269">
        <f>ROUND(C122,0)</f>
        <v>0</v>
      </c>
      <c r="P725" s="269">
        <f>ROUND(C123,0)</f>
        <v>0</v>
      </c>
      <c r="Q725" s="269">
        <f>ROUND(C124,0)</f>
        <v>0</v>
      </c>
      <c r="R725" s="269">
        <f>ROUND(C125,0)</f>
        <v>0</v>
      </c>
      <c r="S725" s="269">
        <f>ROUND(C126,0)</f>
        <v>0</v>
      </c>
      <c r="T725" s="269"/>
      <c r="U725" s="269">
        <f>ROUND(C127,0)</f>
        <v>0</v>
      </c>
      <c r="V725" s="269">
        <f>ROUND(C129,0)</f>
        <v>0</v>
      </c>
      <c r="W725" s="269">
        <f>ROUND(C130,0)</f>
        <v>0</v>
      </c>
      <c r="X725" s="269">
        <f>ROUND(B139,0)</f>
        <v>191</v>
      </c>
      <c r="Y725" s="269">
        <f>ROUND(B140,0)</f>
        <v>7422</v>
      </c>
      <c r="Z725" s="269">
        <f>ROUND(B141,0)</f>
        <v>776234</v>
      </c>
      <c r="AA725" s="269">
        <f>ROUND(B142,0)</f>
        <v>17022113</v>
      </c>
      <c r="AB725" s="269">
        <f>ROUND(B143,0)</f>
        <v>0</v>
      </c>
      <c r="AC725" s="269">
        <f>ROUND(C139,0)</f>
        <v>9</v>
      </c>
      <c r="AD725" s="269">
        <f>ROUND(C140,0)</f>
        <v>1737</v>
      </c>
      <c r="AE725" s="269">
        <f>ROUND(C141,0)</f>
        <v>78456</v>
      </c>
      <c r="AF725" s="269">
        <f>ROUND(C142,0)</f>
        <v>3540012</v>
      </c>
      <c r="AG725" s="269">
        <f>ROUND(C143,0)</f>
        <v>0</v>
      </c>
      <c r="AH725" s="269">
        <f>ROUND(D139,0)</f>
        <v>18</v>
      </c>
      <c r="AI725" s="269">
        <f>ROUND(D140,0)</f>
        <v>5510</v>
      </c>
      <c r="AJ725" s="269">
        <f>ROUND(D141,0)</f>
        <v>147854</v>
      </c>
      <c r="AK725" s="269">
        <f>ROUND(D142,0)</f>
        <v>10384174</v>
      </c>
      <c r="AL725" s="269">
        <f>ROUND(D143,0)</f>
        <v>0</v>
      </c>
      <c r="AM725" s="269">
        <f>ROUND(B145,0)</f>
        <v>0</v>
      </c>
      <c r="AN725" s="269">
        <f>ROUND(B146,0)</f>
        <v>0</v>
      </c>
      <c r="AO725" s="269">
        <f>ROUND(B147,0)</f>
        <v>0</v>
      </c>
      <c r="AP725" s="269">
        <f>ROUND(B148,0)</f>
        <v>0</v>
      </c>
      <c r="AQ725" s="269">
        <f>ROUND(B149,0)</f>
        <v>0</v>
      </c>
      <c r="AR725" s="269">
        <f>ROUND(C145,0)</f>
        <v>0</v>
      </c>
      <c r="AS725" s="269">
        <f>ROUND(C146,0)</f>
        <v>0</v>
      </c>
      <c r="AT725" s="269">
        <f>ROUND(C147,0)</f>
        <v>0</v>
      </c>
      <c r="AU725" s="269">
        <f>ROUND(C148,0)</f>
        <v>0</v>
      </c>
      <c r="AV725" s="269">
        <f>ROUND(C149,0)</f>
        <v>0</v>
      </c>
      <c r="AW725" s="269">
        <f>ROUND(D145,0)</f>
        <v>0</v>
      </c>
      <c r="AX725" s="269">
        <f>ROUND(D146,0)</f>
        <v>0</v>
      </c>
      <c r="AY725" s="269">
        <f>ROUND(D147,0)</f>
        <v>0</v>
      </c>
      <c r="AZ725" s="269">
        <f>ROUND(D148,0)</f>
        <v>0</v>
      </c>
      <c r="BA725" s="269">
        <f>ROUND(D149,0)</f>
        <v>0</v>
      </c>
      <c r="BB725" s="269">
        <f>ROUND(B151,0)</f>
        <v>0</v>
      </c>
      <c r="BC725" s="269">
        <f>ROUND(B152,0)</f>
        <v>0</v>
      </c>
      <c r="BD725" s="269">
        <f>ROUND(B153,0)</f>
        <v>0</v>
      </c>
      <c r="BE725" s="269">
        <f>ROUND(B154,0)</f>
        <v>0</v>
      </c>
      <c r="BF725" s="269">
        <f>ROUND(B155,0)</f>
        <v>0</v>
      </c>
      <c r="BG725" s="269">
        <f>ROUND(C151,0)</f>
        <v>0</v>
      </c>
      <c r="BH725" s="269">
        <f>ROUND(C152,0)</f>
        <v>0</v>
      </c>
      <c r="BI725" s="269">
        <f>ROUND(C153,0)</f>
        <v>0</v>
      </c>
      <c r="BJ725" s="269">
        <f>ROUND(C154,0)</f>
        <v>0</v>
      </c>
      <c r="BK725" s="269">
        <f>ROUND(C155,0)</f>
        <v>0</v>
      </c>
      <c r="BL725" s="269">
        <f>ROUND(D151,0)</f>
        <v>0</v>
      </c>
      <c r="BM725" s="269">
        <f>ROUND(D152,0)</f>
        <v>0</v>
      </c>
      <c r="BN725" s="269">
        <f>ROUND(D153,0)</f>
        <v>0</v>
      </c>
      <c r="BO725" s="269">
        <f>ROUND(D154,0)</f>
        <v>0</v>
      </c>
      <c r="BP725" s="269">
        <f>ROUND(D155,0)</f>
        <v>0</v>
      </c>
      <c r="BQ725" s="269">
        <f>ROUND(B158,0)</f>
        <v>0</v>
      </c>
      <c r="BR725" s="269">
        <f>ROUND(C158,0)</f>
        <v>0</v>
      </c>
    </row>
    <row r="727" spans="1:84" ht="12.65" customHeight="1">
      <c r="A727" s="197" t="s">
        <v>895</v>
      </c>
      <c r="B727" s="197"/>
      <c r="C727" s="197"/>
      <c r="D727" s="197"/>
      <c r="E727" s="197"/>
      <c r="F727" s="197"/>
      <c r="G727" s="197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  <c r="CA727" s="269"/>
      <c r="CB727" s="269"/>
      <c r="CC727" s="269"/>
      <c r="CD727" s="269"/>
      <c r="CE727" s="269"/>
      <c r="CF727" s="269"/>
    </row>
    <row r="728" spans="1:84" ht="12.65" customHeight="1">
      <c r="A728" s="199" t="s">
        <v>745</v>
      </c>
      <c r="B728" s="199" t="s">
        <v>896</v>
      </c>
      <c r="C728" s="199" t="s">
        <v>897</v>
      </c>
      <c r="D728" s="199" t="s">
        <v>898</v>
      </c>
      <c r="E728" s="199" t="s">
        <v>899</v>
      </c>
      <c r="F728" s="199" t="s">
        <v>900</v>
      </c>
      <c r="G728" s="199" t="s">
        <v>901</v>
      </c>
      <c r="H728" s="199" t="s">
        <v>902</v>
      </c>
      <c r="I728" s="199" t="s">
        <v>903</v>
      </c>
      <c r="J728" s="199" t="s">
        <v>904</v>
      </c>
      <c r="K728" s="199" t="s">
        <v>905</v>
      </c>
      <c r="L728" s="199" t="s">
        <v>906</v>
      </c>
      <c r="M728" s="199" t="s">
        <v>907</v>
      </c>
      <c r="N728" s="199" t="s">
        <v>908</v>
      </c>
      <c r="O728" s="199" t="s">
        <v>909</v>
      </c>
      <c r="P728" s="199" t="s">
        <v>910</v>
      </c>
      <c r="Q728" s="199" t="s">
        <v>911</v>
      </c>
      <c r="R728" s="199" t="s">
        <v>912</v>
      </c>
      <c r="S728" s="199" t="s">
        <v>913</v>
      </c>
      <c r="T728" s="199" t="s">
        <v>914</v>
      </c>
      <c r="U728" s="199" t="s">
        <v>915</v>
      </c>
      <c r="V728" s="199" t="s">
        <v>916</v>
      </c>
      <c r="W728" s="199" t="s">
        <v>917</v>
      </c>
      <c r="X728" s="199" t="s">
        <v>918</v>
      </c>
      <c r="Y728" s="199" t="s">
        <v>919</v>
      </c>
      <c r="Z728" s="199" t="s">
        <v>920</v>
      </c>
      <c r="AA728" s="199" t="s">
        <v>921</v>
      </c>
      <c r="AB728" s="199" t="s">
        <v>922</v>
      </c>
      <c r="AC728" s="199" t="s">
        <v>923</v>
      </c>
      <c r="AD728" s="199" t="s">
        <v>924</v>
      </c>
      <c r="AE728" s="199" t="s">
        <v>925</v>
      </c>
      <c r="AF728" s="199" t="s">
        <v>926</v>
      </c>
      <c r="AG728" s="199" t="s">
        <v>927</v>
      </c>
      <c r="AH728" s="199" t="s">
        <v>928</v>
      </c>
      <c r="AI728" s="199" t="s">
        <v>929</v>
      </c>
      <c r="AJ728" s="199" t="s">
        <v>930</v>
      </c>
      <c r="AK728" s="199" t="s">
        <v>931</v>
      </c>
      <c r="AL728" s="199" t="s">
        <v>932</v>
      </c>
      <c r="AM728" s="199" t="s">
        <v>933</v>
      </c>
      <c r="AN728" s="199" t="s">
        <v>934</v>
      </c>
      <c r="AO728" s="199" t="s">
        <v>935</v>
      </c>
      <c r="AP728" s="199" t="s">
        <v>936</v>
      </c>
      <c r="AQ728" s="199" t="s">
        <v>937</v>
      </c>
      <c r="AR728" s="199" t="s">
        <v>938</v>
      </c>
      <c r="AS728" s="199" t="s">
        <v>939</v>
      </c>
      <c r="AT728" s="199" t="s">
        <v>940</v>
      </c>
      <c r="AU728" s="199" t="s">
        <v>941</v>
      </c>
      <c r="AV728" s="199" t="s">
        <v>942</v>
      </c>
      <c r="AW728" s="199" t="s">
        <v>943</v>
      </c>
      <c r="AX728" s="199" t="s">
        <v>944</v>
      </c>
      <c r="AY728" s="199" t="s">
        <v>945</v>
      </c>
      <c r="AZ728" s="199" t="s">
        <v>946</v>
      </c>
      <c r="BA728" s="199" t="s">
        <v>947</v>
      </c>
      <c r="BB728" s="199" t="s">
        <v>948</v>
      </c>
      <c r="BC728" s="199" t="s">
        <v>949</v>
      </c>
      <c r="BD728" s="199" t="s">
        <v>950</v>
      </c>
      <c r="BE728" s="199" t="s">
        <v>951</v>
      </c>
      <c r="BF728" s="199" t="s">
        <v>952</v>
      </c>
      <c r="BG728" s="199" t="s">
        <v>953</v>
      </c>
      <c r="BH728" s="199" t="s">
        <v>954</v>
      </c>
      <c r="BI728" s="199" t="s">
        <v>955</v>
      </c>
      <c r="BJ728" s="199" t="s">
        <v>956</v>
      </c>
      <c r="BK728" s="199" t="s">
        <v>957</v>
      </c>
      <c r="BL728" s="199" t="s">
        <v>958</v>
      </c>
      <c r="BM728" s="199" t="s">
        <v>959</v>
      </c>
      <c r="BN728" s="199" t="s">
        <v>960</v>
      </c>
      <c r="BO728" s="199" t="s">
        <v>961</v>
      </c>
      <c r="BP728" s="199" t="s">
        <v>962</v>
      </c>
      <c r="BQ728" s="199" t="s">
        <v>963</v>
      </c>
      <c r="BR728" s="199" t="s">
        <v>964</v>
      </c>
      <c r="BS728" s="199" t="s">
        <v>965</v>
      </c>
      <c r="BT728" s="199" t="s">
        <v>966</v>
      </c>
      <c r="BU728" s="199" t="s">
        <v>967</v>
      </c>
      <c r="BV728" s="199" t="s">
        <v>968</v>
      </c>
      <c r="BW728" s="199" t="s">
        <v>969</v>
      </c>
      <c r="BX728" s="199" t="s">
        <v>970</v>
      </c>
      <c r="BY728" s="199" t="s">
        <v>971</v>
      </c>
      <c r="BZ728" s="199" t="s">
        <v>972</v>
      </c>
      <c r="CA728" s="199" t="s">
        <v>973</v>
      </c>
      <c r="CB728" s="199" t="s">
        <v>974</v>
      </c>
      <c r="CC728" s="199" t="s">
        <v>975</v>
      </c>
      <c r="CD728" s="199" t="s">
        <v>976</v>
      </c>
      <c r="CE728" s="199" t="s">
        <v>977</v>
      </c>
      <c r="CF728" s="199" t="s">
        <v>978</v>
      </c>
    </row>
    <row r="729" spans="1:84" ht="12.65" customHeight="1">
      <c r="A729" s="271" t="str">
        <f>RIGHT(C84,3)&amp;"*"&amp;RIGHT(C83,4)&amp;"*"&amp;"A"</f>
        <v>ter*211*A</v>
      </c>
      <c r="B729" s="269">
        <f>ROUND(C249,0)</f>
        <v>0</v>
      </c>
      <c r="C729" s="269">
        <f>ROUND(C250,0)</f>
        <v>420907222</v>
      </c>
      <c r="D729" s="269">
        <f>ROUND(C251,0)</f>
        <v>815519366</v>
      </c>
      <c r="E729" s="269">
        <f>ROUND(C252,0)</f>
        <v>958628761</v>
      </c>
      <c r="F729" s="269">
        <f>ROUND(C253,0)</f>
        <v>-684130565</v>
      </c>
      <c r="G729" s="269">
        <f>ROUND(C254,0)</f>
        <v>0</v>
      </c>
      <c r="H729" s="269">
        <f>ROUND(C255,0)</f>
        <v>56937613</v>
      </c>
      <c r="I729" s="269">
        <f>ROUND(C256,0)</f>
        <v>0</v>
      </c>
      <c r="J729" s="269">
        <f>ROUND(C257,0)</f>
        <v>64217683</v>
      </c>
      <c r="K729" s="269">
        <f>ROUND(C258,0)</f>
        <v>35389895</v>
      </c>
      <c r="L729" s="269">
        <f>ROUND(C261,0)</f>
        <v>0</v>
      </c>
      <c r="M729" s="269">
        <f>ROUND(C262,0)</f>
        <v>0</v>
      </c>
      <c r="N729" s="269">
        <f>ROUND(C263,0)</f>
        <v>0</v>
      </c>
      <c r="O729" s="269">
        <f>ROUND(C266,0)</f>
        <v>0</v>
      </c>
      <c r="P729" s="269">
        <f>ROUND(C267,0)</f>
        <v>125207985</v>
      </c>
      <c r="Q729" s="269">
        <f>ROUND(C268,0)</f>
        <v>27633090</v>
      </c>
      <c r="R729" s="269">
        <f>ROUND(C269,0)</f>
        <v>1509108653</v>
      </c>
      <c r="S729" s="269">
        <f>ROUND(C270,0)</f>
        <v>0</v>
      </c>
      <c r="T729" s="269">
        <f>ROUND(C271,0)</f>
        <v>274271227</v>
      </c>
      <c r="U729" s="269">
        <f>ROUND(C272,0)</f>
        <v>1003712258</v>
      </c>
      <c r="V729" s="269">
        <f>ROUND(C273,0)</f>
        <v>67458656</v>
      </c>
      <c r="W729" s="269">
        <f>ROUND(C274,0)</f>
        <v>93560121</v>
      </c>
      <c r="X729" s="269">
        <f>ROUND(C275,0)</f>
        <v>0</v>
      </c>
      <c r="Y729" s="269">
        <f>ROUND(C278,0)</f>
        <v>0</v>
      </c>
      <c r="Z729" s="269">
        <f>ROUND(C279,0)</f>
        <v>0</v>
      </c>
      <c r="AA729" s="269">
        <f>ROUND(C280,0)</f>
        <v>0</v>
      </c>
      <c r="AB729" s="269">
        <f>ROUND(C281,0)</f>
        <v>1415471785</v>
      </c>
      <c r="AC729" s="269">
        <f>ROUND(C285,0)</f>
        <v>0</v>
      </c>
      <c r="AD729" s="269">
        <f>ROUND(C286,0)</f>
        <v>63906859</v>
      </c>
      <c r="AE729" s="269">
        <f>ROUND(C287,0)</f>
        <v>0</v>
      </c>
      <c r="AF729" s="269">
        <f>ROUND(C288,0)</f>
        <v>173981</v>
      </c>
      <c r="AG729" s="269">
        <f>ROUND(C303,0)</f>
        <v>0</v>
      </c>
      <c r="AH729" s="269">
        <f>ROUND(C304,0)</f>
        <v>0</v>
      </c>
      <c r="AI729" s="269">
        <f>ROUND(C305,0)</f>
        <v>69261335</v>
      </c>
      <c r="AJ729" s="269">
        <f>ROUND(C306,0)</f>
        <v>188420953</v>
      </c>
      <c r="AK729" s="269">
        <f>ROUND(C307,0)</f>
        <v>71407710</v>
      </c>
      <c r="AL729" s="269">
        <f>ROUND(C308,0)</f>
        <v>297861049</v>
      </c>
      <c r="AM729" s="269">
        <f>ROUND(C309,0)</f>
        <v>30348190</v>
      </c>
      <c r="AN729" s="269">
        <f>ROUND(C310,0)</f>
        <v>0</v>
      </c>
      <c r="AO729" s="269">
        <f>ROUND(C311,0)</f>
        <v>0</v>
      </c>
      <c r="AP729" s="269">
        <f>ROUND(C312,0)</f>
        <v>56616005</v>
      </c>
      <c r="AQ729" s="269">
        <f>ROUND(C315,0)</f>
        <v>0</v>
      </c>
      <c r="AR729" s="269">
        <f>ROUND(C316,0)</f>
        <v>0</v>
      </c>
      <c r="AS729" s="269">
        <f>ROUND(C317,0)</f>
        <v>0</v>
      </c>
      <c r="AT729" s="269">
        <f>ROUND(C320,0)</f>
        <v>0</v>
      </c>
      <c r="AU729" s="269">
        <f>ROUND(C321,0)</f>
        <v>0</v>
      </c>
      <c r="AV729" s="269">
        <f>ROUND(C322,0)</f>
        <v>0</v>
      </c>
      <c r="AW729" s="269">
        <f>ROUND(C323,0)</f>
        <v>0</v>
      </c>
      <c r="AX729" s="269">
        <f>ROUND(C324,0)</f>
        <v>9045413</v>
      </c>
      <c r="AY729" s="269">
        <f>ROUND(C325,0)</f>
        <v>945421983</v>
      </c>
      <c r="AZ729" s="269">
        <f>ROUND(C326,0)</f>
        <v>0</v>
      </c>
      <c r="BA729" s="269">
        <f>ROUND(C327,0)</f>
        <v>416651330</v>
      </c>
      <c r="BB729" s="269">
        <f>ROUND(C331,0)</f>
        <v>0</v>
      </c>
      <c r="BC729" s="269"/>
      <c r="BD729" s="269"/>
      <c r="BE729" s="269">
        <f>ROUND(C336,0)</f>
        <v>0</v>
      </c>
      <c r="BF729" s="269">
        <f>ROUND(C335,0)</f>
        <v>0</v>
      </c>
      <c r="BG729" s="269"/>
      <c r="BH729" s="269"/>
      <c r="BI729" s="272">
        <f>ROUND(CE60,2)</f>
        <v>66.510000000000005</v>
      </c>
      <c r="BJ729" s="269">
        <f>ROUND(C358,0)</f>
        <v>0</v>
      </c>
      <c r="BK729" s="269">
        <f>ROUND(C359,0)</f>
        <v>1002544</v>
      </c>
      <c r="BL729" s="269">
        <f>ROUND(C362,0)</f>
        <v>0</v>
      </c>
      <c r="BM729" s="269">
        <f>ROUND(C363,0)</f>
        <v>260931</v>
      </c>
      <c r="BN729" s="269">
        <f>ROUND(C364,0)</f>
        <v>12456831</v>
      </c>
      <c r="BO729" s="269">
        <f>ROUND(C368,0)</f>
        <v>0</v>
      </c>
      <c r="BP729" s="269">
        <f>ROUND(C369,0)</f>
        <v>0</v>
      </c>
      <c r="BQ729" s="269">
        <f>ROUND(C376,0)</f>
        <v>0</v>
      </c>
      <c r="BR729" s="269">
        <f>ROUND(C377,0)</f>
        <v>0</v>
      </c>
      <c r="BS729" s="269">
        <f>ROUND(C378,0)</f>
        <v>9407614</v>
      </c>
      <c r="BT729" s="269">
        <f>ROUND(C379,0)</f>
        <v>2082540</v>
      </c>
      <c r="BU729" s="269">
        <f>ROUND(C380,0)</f>
        <v>200717</v>
      </c>
      <c r="BV729" s="269">
        <f>ROUND(C381,0)</f>
        <v>2671245</v>
      </c>
      <c r="BW729" s="269">
        <f>ROUND(C382,0)</f>
        <v>202754</v>
      </c>
      <c r="BX729" s="269">
        <f>ROUND(C383,0)</f>
        <v>3910187</v>
      </c>
      <c r="BY729" s="269">
        <f>ROUND(C384,0)</f>
        <v>1770145</v>
      </c>
      <c r="BZ729" s="269">
        <f>ROUND(C385,0)</f>
        <v>102429</v>
      </c>
      <c r="CA729" s="269">
        <f>ROUND(C386,0)</f>
        <v>131100</v>
      </c>
      <c r="CB729" s="269">
        <f>ROUND(C387,0)</f>
        <v>151000</v>
      </c>
      <c r="CC729" s="269">
        <f>ROUND(C388,0)</f>
        <v>0</v>
      </c>
      <c r="CD729" s="269">
        <f>ROUND(C391,0)</f>
        <v>0</v>
      </c>
      <c r="CE729" s="269">
        <f>ROUND(C393,0)</f>
        <v>0</v>
      </c>
      <c r="CF729" s="269">
        <f>ROUND(C394,0)</f>
        <v>0</v>
      </c>
    </row>
    <row r="731" spans="1:84" ht="12.65" customHeight="1">
      <c r="A731" s="197" t="s">
        <v>979</v>
      </c>
      <c r="B731" s="197"/>
      <c r="C731" s="197"/>
      <c r="D731" s="197"/>
      <c r="E731" s="197"/>
      <c r="F731" s="197"/>
      <c r="G731" s="197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BL731" s="193"/>
    </row>
    <row r="732" spans="1:84" ht="12.65" customHeight="1">
      <c r="A732" s="199" t="s">
        <v>745</v>
      </c>
      <c r="B732" s="199" t="s">
        <v>980</v>
      </c>
      <c r="C732" s="199" t="s">
        <v>981</v>
      </c>
      <c r="D732" s="199" t="s">
        <v>982</v>
      </c>
      <c r="E732" s="199" t="s">
        <v>983</v>
      </c>
      <c r="F732" s="199" t="s">
        <v>984</v>
      </c>
      <c r="G732" s="199" t="s">
        <v>985</v>
      </c>
      <c r="H732" s="199" t="s">
        <v>986</v>
      </c>
      <c r="I732" s="199" t="s">
        <v>987</v>
      </c>
      <c r="J732" s="199" t="s">
        <v>988</v>
      </c>
      <c r="K732" s="199" t="s">
        <v>989</v>
      </c>
      <c r="L732" s="199" t="s">
        <v>990</v>
      </c>
      <c r="M732" s="199" t="s">
        <v>991</v>
      </c>
      <c r="N732" s="199" t="s">
        <v>992</v>
      </c>
      <c r="O732" s="199" t="s">
        <v>993</v>
      </c>
      <c r="P732" s="199" t="s">
        <v>994</v>
      </c>
      <c r="Q732" s="199" t="s">
        <v>995</v>
      </c>
      <c r="R732" s="199" t="s">
        <v>996</v>
      </c>
      <c r="S732" s="199" t="s">
        <v>997</v>
      </c>
      <c r="T732" s="199" t="s">
        <v>998</v>
      </c>
      <c r="U732" s="199" t="s">
        <v>999</v>
      </c>
      <c r="V732" s="199" t="s">
        <v>1258</v>
      </c>
      <c r="W732" s="199" t="s">
        <v>1000</v>
      </c>
      <c r="X732" s="199" t="s">
        <v>1001</v>
      </c>
      <c r="Y732" s="199" t="s">
        <v>1002</v>
      </c>
      <c r="Z732" s="199" t="s">
        <v>1003</v>
      </c>
    </row>
    <row r="733" spans="1:84" ht="12.65" customHeight="1">
      <c r="A733" s="205" t="str">
        <f>RIGHT($C$84,3)&amp;"*"&amp;RIGHT($C$83,4)&amp;"*"&amp;C$55&amp;"*"&amp;"A"</f>
        <v>ter*211*6010*A</v>
      </c>
      <c r="B733" s="269">
        <f>ROUND(C59,0)</f>
        <v>0</v>
      </c>
      <c r="C733" s="272">
        <f>ROUND(C60,2)</f>
        <v>0</v>
      </c>
      <c r="D733" s="269">
        <f>ROUND(C61,0)</f>
        <v>0</v>
      </c>
      <c r="E733" s="269">
        <f>ROUND(C62,0)</f>
        <v>0</v>
      </c>
      <c r="F733" s="269">
        <f>ROUND(C63,0)</f>
        <v>0</v>
      </c>
      <c r="G733" s="269">
        <f>ROUND(C64,0)</f>
        <v>0</v>
      </c>
      <c r="H733" s="269">
        <f>ROUND(C65,0)</f>
        <v>0</v>
      </c>
      <c r="I733" s="269">
        <f>ROUND(C66,0)</f>
        <v>0</v>
      </c>
      <c r="J733" s="269">
        <f>ROUND(C67,0)</f>
        <v>0</v>
      </c>
      <c r="K733" s="269">
        <f>ROUND(C68,0)</f>
        <v>0</v>
      </c>
      <c r="L733" s="269">
        <f>ROUND(C70,0)</f>
        <v>0</v>
      </c>
      <c r="M733" s="269">
        <f>ROUND(C71,0)</f>
        <v>0</v>
      </c>
      <c r="N733" s="269">
        <f>ROUND(C76,0)</f>
        <v>0</v>
      </c>
      <c r="O733" s="269">
        <f>ROUND(C74,0)</f>
        <v>0</v>
      </c>
      <c r="P733" s="269">
        <f>IF(C77&gt;0,ROUND(C77,0),0)</f>
        <v>0</v>
      </c>
      <c r="Q733" s="269">
        <f>IF(C78&gt;0,ROUND(C78,0),0)</f>
        <v>0</v>
      </c>
      <c r="R733" s="269">
        <f>IF(C79&gt;0,ROUND(C79,0),0)</f>
        <v>0</v>
      </c>
      <c r="S733" s="269">
        <f>IF(C80&gt;0,ROUND(C80,0),0)</f>
        <v>0</v>
      </c>
      <c r="T733" s="272">
        <f>IF(C81&gt;0,ROUND(C81,2),0)</f>
        <v>0</v>
      </c>
      <c r="U733" s="269"/>
      <c r="X733" s="269"/>
      <c r="Y733" s="269"/>
      <c r="Z733" s="269">
        <f>IF(M667&lt;&gt;0,ROUND(M667,0),0)</f>
        <v>0</v>
      </c>
    </row>
    <row r="734" spans="1:84" ht="12.65" customHeight="1">
      <c r="A734" s="205" t="str">
        <f>RIGHT($C$84,3)&amp;"*"&amp;RIGHT($C$83,4)&amp;"*"&amp;D$55&amp;"*"&amp;"A"</f>
        <v>ter*211*6030*A</v>
      </c>
      <c r="B734" s="269">
        <f>ROUND(D59,0)</f>
        <v>0</v>
      </c>
      <c r="C734" s="272">
        <f>ROUND(D60,2)</f>
        <v>0</v>
      </c>
      <c r="D734" s="269">
        <f>ROUND(D61,0)</f>
        <v>0</v>
      </c>
      <c r="E734" s="269">
        <f>ROUND(D62,0)</f>
        <v>0</v>
      </c>
      <c r="F734" s="269">
        <f>ROUND(D63,0)</f>
        <v>0</v>
      </c>
      <c r="G734" s="269">
        <f>ROUND(D64,0)</f>
        <v>0</v>
      </c>
      <c r="H734" s="269">
        <f>ROUND(D65,0)</f>
        <v>0</v>
      </c>
      <c r="I734" s="269">
        <f>ROUND(D66,0)</f>
        <v>0</v>
      </c>
      <c r="J734" s="269">
        <f>ROUND(D67,0)</f>
        <v>0</v>
      </c>
      <c r="K734" s="269">
        <f>ROUND(D68,0)</f>
        <v>0</v>
      </c>
      <c r="L734" s="269">
        <f>ROUND(D70,0)</f>
        <v>0</v>
      </c>
      <c r="M734" s="269">
        <f>ROUND(D71,0)</f>
        <v>0</v>
      </c>
      <c r="N734" s="269">
        <f>ROUND(D76,0)</f>
        <v>0</v>
      </c>
      <c r="O734" s="269">
        <f>ROUND(D74,0)</f>
        <v>0</v>
      </c>
      <c r="P734" s="269">
        <f>IF(D77&gt;0,ROUND(D77,0),0)</f>
        <v>0</v>
      </c>
      <c r="Q734" s="269">
        <f>IF(D78&gt;0,ROUND(D78,0),0)</f>
        <v>0</v>
      </c>
      <c r="R734" s="269">
        <f>IF(D79&gt;0,ROUND(D79,0),0)</f>
        <v>0</v>
      </c>
      <c r="S734" s="269">
        <f>IF(D80&gt;0,ROUND(D80,0),0)</f>
        <v>0</v>
      </c>
      <c r="T734" s="272">
        <f>IF(D81&gt;0,ROUND(D81,2),0)</f>
        <v>0</v>
      </c>
      <c r="U734" s="269"/>
      <c r="X734" s="269"/>
      <c r="Y734" s="269"/>
      <c r="Z734" s="269" t="e">
        <f t="shared" ref="Z734:Z778" si="21">IF(M668&lt;&gt;0,ROUND(M668,0),0)</f>
        <v>#DIV/0!</v>
      </c>
    </row>
    <row r="735" spans="1:84" ht="12.65" customHeight="1">
      <c r="A735" s="205" t="str">
        <f>RIGHT($C$84,3)&amp;"*"&amp;RIGHT($C$83,4)&amp;"*"&amp;E$55&amp;"*"&amp;"A"</f>
        <v>ter*211*6070*A</v>
      </c>
      <c r="B735" s="269">
        <f>ROUND(E59,0)</f>
        <v>218</v>
      </c>
      <c r="C735" s="272">
        <f>ROUND(E60,2)</f>
        <v>0.21</v>
      </c>
      <c r="D735" s="269">
        <f>ROUND(E61,0)</f>
        <v>129143</v>
      </c>
      <c r="E735" s="269">
        <f>ROUND(E62,0)</f>
        <v>15946</v>
      </c>
      <c r="F735" s="269">
        <f>ROUND(E63,0)</f>
        <v>0</v>
      </c>
      <c r="G735" s="269">
        <f>ROUND(E64,0)</f>
        <v>13556</v>
      </c>
      <c r="H735" s="269">
        <f>ROUND(E65,0)</f>
        <v>0</v>
      </c>
      <c r="I735" s="269">
        <f>ROUND(E66,0)</f>
        <v>2</v>
      </c>
      <c r="J735" s="269">
        <f>ROUND(E67,0)</f>
        <v>164539</v>
      </c>
      <c r="K735" s="269">
        <f>ROUND(E68,0)</f>
        <v>0</v>
      </c>
      <c r="L735" s="269">
        <f>ROUND(E70,0)</f>
        <v>0</v>
      </c>
      <c r="M735" s="269">
        <f>ROUND(E71,0)</f>
        <v>323887</v>
      </c>
      <c r="N735" s="269">
        <f>ROUND(E76,0)</f>
        <v>4996</v>
      </c>
      <c r="O735" s="269">
        <f>ROUND(E74,0)</f>
        <v>77038</v>
      </c>
      <c r="P735" s="269">
        <f>IF(E77&gt;0,ROUND(E77,0),0)</f>
        <v>0</v>
      </c>
      <c r="Q735" s="269">
        <f>IF(E78&gt;0,ROUND(E78,0),0)</f>
        <v>2046</v>
      </c>
      <c r="R735" s="269">
        <f>IF(E79&gt;0,ROUND(E79,0),0)</f>
        <v>2547</v>
      </c>
      <c r="S735" s="269">
        <f>IF(E80&gt;0,ROUND(E80,0),0)</f>
        <v>0</v>
      </c>
      <c r="T735" s="272">
        <f>IF(E81&gt;0,ROUND(E81,2),0)</f>
        <v>0</v>
      </c>
      <c r="U735" s="269"/>
      <c r="X735" s="269"/>
      <c r="Y735" s="269"/>
      <c r="Z735" s="269" t="e">
        <f t="shared" si="21"/>
        <v>#DIV/0!</v>
      </c>
    </row>
    <row r="736" spans="1:84" ht="12.65" customHeight="1">
      <c r="A736" s="205" t="str">
        <f>RIGHT($C$84,3)&amp;"*"&amp;RIGHT($C$83,4)&amp;"*"&amp;F$55&amp;"*"&amp;"A"</f>
        <v>ter*211*6100*A</v>
      </c>
      <c r="B736" s="269">
        <f>ROUND(F59,0)</f>
        <v>0</v>
      </c>
      <c r="C736" s="272">
        <f>ROUND(F60,2)</f>
        <v>0</v>
      </c>
      <c r="D736" s="269">
        <f>ROUND(F61,0)</f>
        <v>0</v>
      </c>
      <c r="E736" s="269">
        <f>ROUND(F62,0)</f>
        <v>0</v>
      </c>
      <c r="F736" s="269">
        <f>ROUND(F63,0)</f>
        <v>0</v>
      </c>
      <c r="G736" s="269">
        <f>ROUND(F64,0)</f>
        <v>0</v>
      </c>
      <c r="H736" s="269">
        <f>ROUND(F65,0)</f>
        <v>0</v>
      </c>
      <c r="I736" s="269">
        <f>ROUND(F66,0)</f>
        <v>0</v>
      </c>
      <c r="J736" s="269">
        <f>ROUND(F67,0)</f>
        <v>0</v>
      </c>
      <c r="K736" s="269">
        <f>ROUND(F68,0)</f>
        <v>0</v>
      </c>
      <c r="L736" s="269">
        <f>ROUND(F70,0)</f>
        <v>0</v>
      </c>
      <c r="M736" s="269">
        <f>ROUND(F71,0)</f>
        <v>0</v>
      </c>
      <c r="N736" s="269">
        <f>ROUND(F76,0)</f>
        <v>0</v>
      </c>
      <c r="O736" s="269">
        <f>ROUND(F74,0)</f>
        <v>0</v>
      </c>
      <c r="P736" s="269">
        <f>IF(F77&gt;0,ROUND(F77,0),0)</f>
        <v>0</v>
      </c>
      <c r="Q736" s="269">
        <f>IF(F78&gt;0,ROUND(F78,0),0)</f>
        <v>0</v>
      </c>
      <c r="R736" s="269">
        <f>IF(F79&gt;0,ROUND(F79,0),0)</f>
        <v>0</v>
      </c>
      <c r="S736" s="269">
        <f>IF(F80&gt;0,ROUND(F80,0),0)</f>
        <v>0</v>
      </c>
      <c r="T736" s="272">
        <f>IF(F81&gt;0,ROUND(F81,2),0)</f>
        <v>0</v>
      </c>
      <c r="U736" s="269"/>
      <c r="X736" s="269"/>
      <c r="Y736" s="269"/>
      <c r="Z736" s="269" t="e">
        <f t="shared" si="21"/>
        <v>#DIV/0!</v>
      </c>
    </row>
    <row r="737" spans="1:26" ht="12.65" customHeight="1">
      <c r="A737" s="205" t="str">
        <f>RIGHT($C$84,3)&amp;"*"&amp;RIGHT($C$83,4)&amp;"*"&amp;G$55&amp;"*"&amp;"A"</f>
        <v>ter*211*6120*A</v>
      </c>
      <c r="B737" s="269">
        <f>ROUND(G59,0)</f>
        <v>0</v>
      </c>
      <c r="C737" s="272">
        <f>ROUND(G60,2)</f>
        <v>0</v>
      </c>
      <c r="D737" s="269">
        <f>ROUND(G61,0)</f>
        <v>0</v>
      </c>
      <c r="E737" s="269">
        <f>ROUND(G62,0)</f>
        <v>0</v>
      </c>
      <c r="F737" s="269">
        <f>ROUND(G63,0)</f>
        <v>0</v>
      </c>
      <c r="G737" s="269">
        <f>ROUND(G64,0)</f>
        <v>0</v>
      </c>
      <c r="H737" s="269">
        <f>ROUND(G65,0)</f>
        <v>0</v>
      </c>
      <c r="I737" s="269">
        <f>ROUND(G66,0)</f>
        <v>0</v>
      </c>
      <c r="J737" s="269">
        <f>ROUND(G67,0)</f>
        <v>0</v>
      </c>
      <c r="K737" s="269">
        <f>ROUND(G68,0)</f>
        <v>0</v>
      </c>
      <c r="L737" s="269">
        <f>ROUND(G70,0)</f>
        <v>0</v>
      </c>
      <c r="M737" s="269">
        <f>ROUND(G71,0)</f>
        <v>0</v>
      </c>
      <c r="N737" s="269">
        <f>ROUND(G76,0)</f>
        <v>0</v>
      </c>
      <c r="O737" s="269">
        <f>ROUND(G74,0)</f>
        <v>0</v>
      </c>
      <c r="P737" s="269">
        <f>IF(G77&gt;0,ROUND(G77,0),0)</f>
        <v>0</v>
      </c>
      <c r="Q737" s="269">
        <f>IF(G78&gt;0,ROUND(G78,0),0)</f>
        <v>0</v>
      </c>
      <c r="R737" s="269">
        <f>IF(G79&gt;0,ROUND(G79,0),0)</f>
        <v>0</v>
      </c>
      <c r="S737" s="269">
        <f>IF(G80&gt;0,ROUND(G80,0),0)</f>
        <v>0</v>
      </c>
      <c r="T737" s="272">
        <f>IF(G81&gt;0,ROUND(G81,2),0)</f>
        <v>0</v>
      </c>
      <c r="U737" s="269"/>
      <c r="X737" s="269"/>
      <c r="Y737" s="269"/>
      <c r="Z737" s="269" t="e">
        <f t="shared" si="21"/>
        <v>#DIV/0!</v>
      </c>
    </row>
    <row r="738" spans="1:26" ht="12.65" customHeight="1">
      <c r="A738" s="205" t="str">
        <f>RIGHT($C$84,3)&amp;"*"&amp;RIGHT($C$83,4)&amp;"*"&amp;H$55&amp;"*"&amp;"A"</f>
        <v>ter*211*6140*A</v>
      </c>
      <c r="B738" s="269">
        <f>ROUND(H59,0)</f>
        <v>0</v>
      </c>
      <c r="C738" s="272">
        <f>ROUND(H60,2)</f>
        <v>0</v>
      </c>
      <c r="D738" s="269">
        <f>ROUND(H61,0)</f>
        <v>0</v>
      </c>
      <c r="E738" s="269">
        <f>ROUND(H62,0)</f>
        <v>0</v>
      </c>
      <c r="F738" s="269">
        <f>ROUND(H63,0)</f>
        <v>0</v>
      </c>
      <c r="G738" s="269">
        <f>ROUND(H64,0)</f>
        <v>0</v>
      </c>
      <c r="H738" s="269">
        <f>ROUND(H65,0)</f>
        <v>0</v>
      </c>
      <c r="I738" s="269">
        <f>ROUND(H66,0)</f>
        <v>0</v>
      </c>
      <c r="J738" s="269">
        <f>ROUND(H67,0)</f>
        <v>0</v>
      </c>
      <c r="K738" s="269">
        <f>ROUND(H68,0)</f>
        <v>0</v>
      </c>
      <c r="L738" s="269">
        <f>ROUND(H70,0)</f>
        <v>0</v>
      </c>
      <c r="M738" s="269">
        <f>ROUND(H71,0)</f>
        <v>0</v>
      </c>
      <c r="N738" s="269">
        <f>ROUND(H76,0)</f>
        <v>0</v>
      </c>
      <c r="O738" s="269">
        <f>ROUND(H74,0)</f>
        <v>0</v>
      </c>
      <c r="P738" s="269">
        <f>IF(H77&gt;0,ROUND(H77,0),0)</f>
        <v>0</v>
      </c>
      <c r="Q738" s="269">
        <f>IF(H78&gt;0,ROUND(H78,0),0)</f>
        <v>0</v>
      </c>
      <c r="R738" s="269">
        <f>IF(H79&gt;0,ROUND(H79,0),0)</f>
        <v>0</v>
      </c>
      <c r="S738" s="269">
        <f>IF(H80&gt;0,ROUND(H80,0),0)</f>
        <v>0</v>
      </c>
      <c r="T738" s="272">
        <f>IF(H81&gt;0,ROUND(H81,2),0)</f>
        <v>0</v>
      </c>
      <c r="U738" s="269"/>
      <c r="X738" s="269"/>
      <c r="Y738" s="269"/>
      <c r="Z738" s="269" t="e">
        <f t="shared" si="21"/>
        <v>#DIV/0!</v>
      </c>
    </row>
    <row r="739" spans="1:26" ht="12.65" customHeight="1">
      <c r="A739" s="205" t="str">
        <f>RIGHT($C$84,3)&amp;"*"&amp;RIGHT($C$83,4)&amp;"*"&amp;I$55&amp;"*"&amp;"A"</f>
        <v>ter*211*6150*A</v>
      </c>
      <c r="B739" s="269">
        <f>ROUND(I59,0)</f>
        <v>0</v>
      </c>
      <c r="C739" s="272">
        <f>ROUND(I60,2)</f>
        <v>0</v>
      </c>
      <c r="D739" s="269">
        <f>ROUND(I61,0)</f>
        <v>0</v>
      </c>
      <c r="E739" s="269">
        <f>ROUND(I62,0)</f>
        <v>0</v>
      </c>
      <c r="F739" s="269">
        <f>ROUND(I63,0)</f>
        <v>0</v>
      </c>
      <c r="G739" s="269">
        <f>ROUND(I64,0)</f>
        <v>0</v>
      </c>
      <c r="H739" s="269">
        <f>ROUND(I65,0)</f>
        <v>0</v>
      </c>
      <c r="I739" s="269">
        <f>ROUND(I66,0)</f>
        <v>0</v>
      </c>
      <c r="J739" s="269">
        <f>ROUND(I67,0)</f>
        <v>0</v>
      </c>
      <c r="K739" s="269">
        <f>ROUND(I68,0)</f>
        <v>0</v>
      </c>
      <c r="L739" s="269">
        <f>ROUND(I70,0)</f>
        <v>0</v>
      </c>
      <c r="M739" s="269">
        <f>ROUND(I71,0)</f>
        <v>0</v>
      </c>
      <c r="N739" s="269">
        <f>ROUND(I76,0)</f>
        <v>0</v>
      </c>
      <c r="O739" s="269">
        <f>ROUND(I74,0)</f>
        <v>0</v>
      </c>
      <c r="P739" s="269">
        <f>IF(I77&gt;0,ROUND(I77,0),0)</f>
        <v>0</v>
      </c>
      <c r="Q739" s="269">
        <f>IF(I78&gt;0,ROUND(I78,0),0)</f>
        <v>0</v>
      </c>
      <c r="R739" s="269">
        <f>IF(I79&gt;0,ROUND(I79,0),0)</f>
        <v>0</v>
      </c>
      <c r="S739" s="269">
        <f>IF(I80&gt;0,ROUND(I80,0),0)</f>
        <v>0</v>
      </c>
      <c r="T739" s="272">
        <f>IF(I81&gt;0,ROUND(I81,2),0)</f>
        <v>0</v>
      </c>
      <c r="U739" s="269"/>
      <c r="X739" s="269"/>
      <c r="Y739" s="269"/>
      <c r="Z739" s="269" t="e">
        <f t="shared" si="21"/>
        <v>#DIV/0!</v>
      </c>
    </row>
    <row r="740" spans="1:26" ht="12.65" customHeight="1">
      <c r="A740" s="205" t="str">
        <f>RIGHT($C$84,3)&amp;"*"&amp;RIGHT($C$83,4)&amp;"*"&amp;J$55&amp;"*"&amp;"A"</f>
        <v>ter*211*6170*A</v>
      </c>
      <c r="B740" s="269">
        <f>ROUND(J59,0)</f>
        <v>0</v>
      </c>
      <c r="C740" s="272">
        <f>ROUND(J60,2)</f>
        <v>0</v>
      </c>
      <c r="D740" s="269">
        <f>ROUND(J61,0)</f>
        <v>0</v>
      </c>
      <c r="E740" s="269">
        <f>ROUND(J62,0)</f>
        <v>0</v>
      </c>
      <c r="F740" s="269">
        <f>ROUND(J63,0)</f>
        <v>0</v>
      </c>
      <c r="G740" s="269">
        <f>ROUND(J64,0)</f>
        <v>0</v>
      </c>
      <c r="H740" s="269">
        <f>ROUND(J65,0)</f>
        <v>0</v>
      </c>
      <c r="I740" s="269">
        <f>ROUND(J66,0)</f>
        <v>0</v>
      </c>
      <c r="J740" s="269">
        <f>ROUND(J67,0)</f>
        <v>0</v>
      </c>
      <c r="K740" s="269">
        <f>ROUND(J68,0)</f>
        <v>0</v>
      </c>
      <c r="L740" s="269">
        <f>ROUND(J70,0)</f>
        <v>0</v>
      </c>
      <c r="M740" s="269">
        <f>ROUND(J71,0)</f>
        <v>0</v>
      </c>
      <c r="N740" s="269">
        <f>ROUND(J76,0)</f>
        <v>0</v>
      </c>
      <c r="O740" s="269">
        <f>ROUND(J74,0)</f>
        <v>0</v>
      </c>
      <c r="P740" s="269">
        <f>IF(J77&gt;0,ROUND(J77,0),0)</f>
        <v>0</v>
      </c>
      <c r="Q740" s="269">
        <f>IF(J78&gt;0,ROUND(J78,0),0)</f>
        <v>0</v>
      </c>
      <c r="R740" s="269">
        <f>IF(J79&gt;0,ROUND(J79,0),0)</f>
        <v>0</v>
      </c>
      <c r="S740" s="269">
        <f>IF(J80&gt;0,ROUND(J80,0),0)</f>
        <v>0</v>
      </c>
      <c r="T740" s="272">
        <f>IF(J81&gt;0,ROUND(J81,2),0)</f>
        <v>0</v>
      </c>
      <c r="U740" s="269"/>
      <c r="X740" s="269"/>
      <c r="Y740" s="269"/>
      <c r="Z740" s="269" t="e">
        <f t="shared" si="21"/>
        <v>#DIV/0!</v>
      </c>
    </row>
    <row r="741" spans="1:26" ht="12.65" customHeight="1">
      <c r="A741" s="205" t="str">
        <f>RIGHT($C$84,3)&amp;"*"&amp;RIGHT($C$83,4)&amp;"*"&amp;K$55&amp;"*"&amp;"A"</f>
        <v>ter*211*6200*A</v>
      </c>
      <c r="B741" s="269">
        <f>ROUND(K59,0)</f>
        <v>0</v>
      </c>
      <c r="C741" s="272">
        <f>ROUND(K60,2)</f>
        <v>0</v>
      </c>
      <c r="D741" s="269">
        <f>ROUND(K61,0)</f>
        <v>0</v>
      </c>
      <c r="E741" s="269">
        <f>ROUND(K62,0)</f>
        <v>0</v>
      </c>
      <c r="F741" s="269">
        <f>ROUND(K63,0)</f>
        <v>0</v>
      </c>
      <c r="G741" s="269">
        <f>ROUND(K64,0)</f>
        <v>0</v>
      </c>
      <c r="H741" s="269">
        <f>ROUND(K65,0)</f>
        <v>0</v>
      </c>
      <c r="I741" s="269">
        <f>ROUND(K66,0)</f>
        <v>0</v>
      </c>
      <c r="J741" s="269">
        <f>ROUND(K67,0)</f>
        <v>0</v>
      </c>
      <c r="K741" s="269">
        <f>ROUND(K68,0)</f>
        <v>0</v>
      </c>
      <c r="L741" s="269">
        <f>ROUND(K70,0)</f>
        <v>0</v>
      </c>
      <c r="M741" s="269">
        <f>ROUND(K71,0)</f>
        <v>0</v>
      </c>
      <c r="N741" s="269">
        <f>ROUND(K76,0)</f>
        <v>0</v>
      </c>
      <c r="O741" s="269">
        <f>ROUND(K74,0)</f>
        <v>0</v>
      </c>
      <c r="P741" s="269">
        <f>IF(K77&gt;0,ROUND(K77,0),0)</f>
        <v>0</v>
      </c>
      <c r="Q741" s="269">
        <f>IF(K78&gt;0,ROUND(K78,0),0)</f>
        <v>0</v>
      </c>
      <c r="R741" s="269">
        <f>IF(K79&gt;0,ROUND(K79,0),0)</f>
        <v>0</v>
      </c>
      <c r="S741" s="269">
        <f>IF(K80&gt;0,ROUND(K80,0),0)</f>
        <v>0</v>
      </c>
      <c r="T741" s="272">
        <f>IF(K81&gt;0,ROUND(K81,2),0)</f>
        <v>0</v>
      </c>
      <c r="U741" s="269"/>
      <c r="X741" s="269"/>
      <c r="Y741" s="269"/>
      <c r="Z741" s="269" t="e">
        <f t="shared" si="21"/>
        <v>#DIV/0!</v>
      </c>
    </row>
    <row r="742" spans="1:26" ht="12.65" customHeight="1">
      <c r="A742" s="205" t="str">
        <f>RIGHT($C$84,3)&amp;"*"&amp;RIGHT($C$83,4)&amp;"*"&amp;L$55&amp;"*"&amp;"A"</f>
        <v>ter*211*6210*A</v>
      </c>
      <c r="B742" s="269">
        <f>ROUND(L59,0)</f>
        <v>0</v>
      </c>
      <c r="C742" s="272">
        <f>ROUND(L60,2)</f>
        <v>0</v>
      </c>
      <c r="D742" s="269">
        <f>ROUND(L61,0)</f>
        <v>0</v>
      </c>
      <c r="E742" s="269">
        <f>ROUND(L62,0)</f>
        <v>0</v>
      </c>
      <c r="F742" s="269">
        <f>ROUND(L63,0)</f>
        <v>0</v>
      </c>
      <c r="G742" s="269">
        <f>ROUND(L64,0)</f>
        <v>0</v>
      </c>
      <c r="H742" s="269">
        <f>ROUND(L65,0)</f>
        <v>0</v>
      </c>
      <c r="I742" s="269">
        <f>ROUND(L66,0)</f>
        <v>0</v>
      </c>
      <c r="J742" s="269">
        <f>ROUND(L67,0)</f>
        <v>0</v>
      </c>
      <c r="K742" s="269">
        <f>ROUND(L68,0)</f>
        <v>0</v>
      </c>
      <c r="L742" s="269">
        <f>ROUND(L70,0)</f>
        <v>0</v>
      </c>
      <c r="M742" s="269">
        <f>ROUND(L71,0)</f>
        <v>0</v>
      </c>
      <c r="N742" s="269">
        <f>ROUND(L76,0)</f>
        <v>0</v>
      </c>
      <c r="O742" s="269">
        <f>ROUND(L74,0)</f>
        <v>0</v>
      </c>
      <c r="P742" s="269">
        <f>IF(L77&gt;0,ROUND(L77,0),0)</f>
        <v>0</v>
      </c>
      <c r="Q742" s="269">
        <f>IF(L78&gt;0,ROUND(L78,0),0)</f>
        <v>0</v>
      </c>
      <c r="R742" s="269">
        <f>IF(L79&gt;0,ROUND(L79,0),0)</f>
        <v>0</v>
      </c>
      <c r="S742" s="269">
        <f>IF(L80&gt;0,ROUND(L80,0),0)</f>
        <v>0</v>
      </c>
      <c r="T742" s="272">
        <f>IF(L81&gt;0,ROUND(L81,2),0)</f>
        <v>0</v>
      </c>
      <c r="U742" s="269"/>
      <c r="X742" s="269"/>
      <c r="Y742" s="269"/>
      <c r="Z742" s="269" t="e">
        <f t="shared" si="21"/>
        <v>#DIV/0!</v>
      </c>
    </row>
    <row r="743" spans="1:26" ht="12.65" customHeight="1">
      <c r="A743" s="205" t="str">
        <f>RIGHT($C$84,3)&amp;"*"&amp;RIGHT($C$83,4)&amp;"*"&amp;M$55&amp;"*"&amp;"A"</f>
        <v>ter*211*6330*A</v>
      </c>
      <c r="B743" s="269">
        <f>ROUND(M59,0)</f>
        <v>0</v>
      </c>
      <c r="C743" s="272">
        <f>ROUND(M60,2)</f>
        <v>0</v>
      </c>
      <c r="D743" s="269">
        <f>ROUND(M61,0)</f>
        <v>0</v>
      </c>
      <c r="E743" s="269">
        <f>ROUND(M62,0)</f>
        <v>0</v>
      </c>
      <c r="F743" s="269">
        <f>ROUND(M63,0)</f>
        <v>0</v>
      </c>
      <c r="G743" s="269">
        <f>ROUND(M64,0)</f>
        <v>0</v>
      </c>
      <c r="H743" s="269">
        <f>ROUND(M65,0)</f>
        <v>0</v>
      </c>
      <c r="I743" s="269">
        <f>ROUND(M66,0)</f>
        <v>0</v>
      </c>
      <c r="J743" s="269">
        <f>ROUND(M67,0)</f>
        <v>0</v>
      </c>
      <c r="K743" s="269">
        <f>ROUND(M68,0)</f>
        <v>0</v>
      </c>
      <c r="L743" s="269">
        <f>ROUND(M70,0)</f>
        <v>0</v>
      </c>
      <c r="M743" s="269">
        <f>ROUND(M71,0)</f>
        <v>0</v>
      </c>
      <c r="N743" s="269">
        <f>ROUND(M76,0)</f>
        <v>0</v>
      </c>
      <c r="O743" s="269">
        <f>ROUND(M74,0)</f>
        <v>0</v>
      </c>
      <c r="P743" s="269">
        <f>IF(M77&gt;0,ROUND(M77,0),0)</f>
        <v>0</v>
      </c>
      <c r="Q743" s="269">
        <f>IF(M78&gt;0,ROUND(M78,0),0)</f>
        <v>0</v>
      </c>
      <c r="R743" s="269">
        <f>IF(M79&gt;0,ROUND(M79,0),0)</f>
        <v>0</v>
      </c>
      <c r="S743" s="269">
        <f>IF(M80&gt;0,ROUND(M80,0),0)</f>
        <v>0</v>
      </c>
      <c r="T743" s="272">
        <f>IF(M81&gt;0,ROUND(M81,2),0)</f>
        <v>0</v>
      </c>
      <c r="U743" s="269"/>
      <c r="X743" s="269"/>
      <c r="Y743" s="269"/>
      <c r="Z743" s="269" t="e">
        <f t="shared" si="21"/>
        <v>#DIV/0!</v>
      </c>
    </row>
    <row r="744" spans="1:26" ht="12.65" customHeight="1">
      <c r="A744" s="205" t="str">
        <f>RIGHT($C$84,3)&amp;"*"&amp;RIGHT($C$83,4)&amp;"*"&amp;N$55&amp;"*"&amp;"A"</f>
        <v>ter*211*6400*A</v>
      </c>
      <c r="B744" s="269">
        <f>ROUND(N59,0)</f>
        <v>0</v>
      </c>
      <c r="C744" s="272">
        <f>ROUND(N60,2)</f>
        <v>0</v>
      </c>
      <c r="D744" s="269">
        <f>ROUND(N61,0)</f>
        <v>0</v>
      </c>
      <c r="E744" s="269">
        <f>ROUND(N62,0)</f>
        <v>0</v>
      </c>
      <c r="F744" s="269">
        <f>ROUND(N63,0)</f>
        <v>0</v>
      </c>
      <c r="G744" s="269">
        <f>ROUND(N64,0)</f>
        <v>0</v>
      </c>
      <c r="H744" s="269">
        <f>ROUND(N65,0)</f>
        <v>0</v>
      </c>
      <c r="I744" s="269">
        <f>ROUND(N66,0)</f>
        <v>0</v>
      </c>
      <c r="J744" s="269">
        <f>ROUND(N67,0)</f>
        <v>0</v>
      </c>
      <c r="K744" s="269">
        <f>ROUND(N68,0)</f>
        <v>0</v>
      </c>
      <c r="L744" s="269">
        <f>ROUND(N70,0)</f>
        <v>0</v>
      </c>
      <c r="M744" s="269">
        <f>ROUND(N71,0)</f>
        <v>0</v>
      </c>
      <c r="N744" s="269">
        <f>ROUND(N76,0)</f>
        <v>0</v>
      </c>
      <c r="O744" s="269">
        <f>ROUND(N74,0)</f>
        <v>0</v>
      </c>
      <c r="P744" s="269">
        <f>IF(N77&gt;0,ROUND(N77,0),0)</f>
        <v>0</v>
      </c>
      <c r="Q744" s="269">
        <f>IF(N78&gt;0,ROUND(N78,0),0)</f>
        <v>0</v>
      </c>
      <c r="R744" s="269">
        <f>IF(N79&gt;0,ROUND(N79,0),0)</f>
        <v>0</v>
      </c>
      <c r="S744" s="269">
        <f>IF(N80&gt;0,ROUND(N80,0),0)</f>
        <v>0</v>
      </c>
      <c r="T744" s="272">
        <f>IF(N81&gt;0,ROUND(N81,2),0)</f>
        <v>0</v>
      </c>
      <c r="U744" s="269"/>
      <c r="X744" s="269"/>
      <c r="Y744" s="269"/>
      <c r="Z744" s="269" t="e">
        <f t="shared" si="21"/>
        <v>#DIV/0!</v>
      </c>
    </row>
    <row r="745" spans="1:26" ht="12.65" customHeight="1">
      <c r="A745" s="205" t="str">
        <f>RIGHT($C$84,3)&amp;"*"&amp;RIGHT($C$83,4)&amp;"*"&amp;O$55&amp;"*"&amp;"A"</f>
        <v>ter*211*7010*A</v>
      </c>
      <c r="B745" s="269">
        <f>ROUND(O59,0)</f>
        <v>0</v>
      </c>
      <c r="C745" s="272">
        <f>ROUND(O60,2)</f>
        <v>0</v>
      </c>
      <c r="D745" s="269">
        <f>ROUND(O61,0)</f>
        <v>0</v>
      </c>
      <c r="E745" s="269">
        <f>ROUND(O62,0)</f>
        <v>0</v>
      </c>
      <c r="F745" s="269">
        <f>ROUND(O63,0)</f>
        <v>0</v>
      </c>
      <c r="G745" s="269">
        <f>ROUND(O64,0)</f>
        <v>0</v>
      </c>
      <c r="H745" s="269">
        <f>ROUND(O65,0)</f>
        <v>0</v>
      </c>
      <c r="I745" s="269">
        <f>ROUND(O66,0)</f>
        <v>0</v>
      </c>
      <c r="J745" s="269">
        <f>ROUND(O67,0)</f>
        <v>0</v>
      </c>
      <c r="K745" s="269">
        <f>ROUND(O68,0)</f>
        <v>0</v>
      </c>
      <c r="L745" s="269">
        <f>ROUND(O70,0)</f>
        <v>0</v>
      </c>
      <c r="M745" s="269">
        <f>ROUND(O71,0)</f>
        <v>0</v>
      </c>
      <c r="N745" s="269">
        <f>ROUND(O76,0)</f>
        <v>0</v>
      </c>
      <c r="O745" s="269">
        <f>ROUND(O74,0)</f>
        <v>0</v>
      </c>
      <c r="P745" s="269">
        <f>IF(O77&gt;0,ROUND(O77,0),0)</f>
        <v>0</v>
      </c>
      <c r="Q745" s="269">
        <f>IF(O78&gt;0,ROUND(O78,0),0)</f>
        <v>0</v>
      </c>
      <c r="R745" s="269">
        <f>IF(O79&gt;0,ROUND(O79,0),0)</f>
        <v>0</v>
      </c>
      <c r="S745" s="269">
        <f>IF(O80&gt;0,ROUND(O80,0),0)</f>
        <v>0</v>
      </c>
      <c r="T745" s="272">
        <f>IF(O81&gt;0,ROUND(O81,2),0)</f>
        <v>0</v>
      </c>
      <c r="U745" s="269"/>
      <c r="X745" s="269"/>
      <c r="Y745" s="269"/>
      <c r="Z745" s="269" t="e">
        <f t="shared" si="21"/>
        <v>#DIV/0!</v>
      </c>
    </row>
    <row r="746" spans="1:26" ht="12.65" customHeight="1">
      <c r="A746" s="205" t="str">
        <f>RIGHT($C$84,3)&amp;"*"&amp;RIGHT($C$83,4)&amp;"*"&amp;P$55&amp;"*"&amp;"A"</f>
        <v>ter*211*7020*A</v>
      </c>
      <c r="B746" s="269">
        <f>ROUND(P59,0)</f>
        <v>12013</v>
      </c>
      <c r="C746" s="272">
        <f>ROUND(P60,2)</f>
        <v>2.56</v>
      </c>
      <c r="D746" s="269">
        <f>ROUND(P61,0)</f>
        <v>302793</v>
      </c>
      <c r="E746" s="269">
        <f>ROUND(P62,0)</f>
        <v>64396</v>
      </c>
      <c r="F746" s="269">
        <f>ROUND(P63,0)</f>
        <v>52740</v>
      </c>
      <c r="G746" s="269">
        <f>ROUND(P64,0)</f>
        <v>115523</v>
      </c>
      <c r="H746" s="269">
        <f>ROUND(P65,0)</f>
        <v>0</v>
      </c>
      <c r="I746" s="269">
        <f>ROUND(P66,0)</f>
        <v>970</v>
      </c>
      <c r="J746" s="269">
        <f>ROUND(P67,0)</f>
        <v>164660</v>
      </c>
      <c r="K746" s="269">
        <f>ROUND(P68,0)</f>
        <v>0</v>
      </c>
      <c r="L746" s="269">
        <f>ROUND(P70,0)</f>
        <v>0</v>
      </c>
      <c r="M746" s="269">
        <f>ROUND(P71,0)</f>
        <v>710185</v>
      </c>
      <c r="N746" s="269">
        <f>ROUND(P76,0)</f>
        <v>4123</v>
      </c>
      <c r="O746" s="269">
        <f>ROUND(P74,0)</f>
        <v>1423798</v>
      </c>
      <c r="P746" s="269">
        <f>IF(P77&gt;0,ROUND(P77,0),0)</f>
        <v>0</v>
      </c>
      <c r="Q746" s="269">
        <f>IF(P78&gt;0,ROUND(P78,0),0)</f>
        <v>1688</v>
      </c>
      <c r="R746" s="269">
        <f>IF(P79&gt;0,ROUND(P79,0),0)</f>
        <v>3083</v>
      </c>
      <c r="S746" s="269">
        <f>IF(P80&gt;0,ROUND(P80,0),0)</f>
        <v>2</v>
      </c>
      <c r="T746" s="272">
        <f>IF(P81&gt;0,ROUND(P81,2),0)</f>
        <v>0</v>
      </c>
      <c r="U746" s="269"/>
      <c r="X746" s="269"/>
      <c r="Y746" s="269"/>
      <c r="Z746" s="269" t="e">
        <f t="shared" si="21"/>
        <v>#DIV/0!</v>
      </c>
    </row>
    <row r="747" spans="1:26" ht="12.65" customHeight="1">
      <c r="A747" s="205" t="str">
        <f>RIGHT($C$84,3)&amp;"*"&amp;RIGHT($C$83,4)&amp;"*"&amp;Q$55&amp;"*"&amp;"A"</f>
        <v>ter*211*7030*A</v>
      </c>
      <c r="B747" s="269">
        <f>ROUND(Q59,0)</f>
        <v>0</v>
      </c>
      <c r="C747" s="272">
        <f>ROUND(Q60,2)</f>
        <v>0</v>
      </c>
      <c r="D747" s="269">
        <f>ROUND(Q61,0)</f>
        <v>0</v>
      </c>
      <c r="E747" s="269">
        <f>ROUND(Q62,0)</f>
        <v>0</v>
      </c>
      <c r="F747" s="269">
        <f>ROUND(Q63,0)</f>
        <v>0</v>
      </c>
      <c r="G747" s="269">
        <f>ROUND(Q64,0)</f>
        <v>0</v>
      </c>
      <c r="H747" s="269">
        <f>ROUND(Q65,0)</f>
        <v>0</v>
      </c>
      <c r="I747" s="269">
        <f>ROUND(Q66,0)</f>
        <v>0</v>
      </c>
      <c r="J747" s="269">
        <f>ROUND(Q67,0)</f>
        <v>0</v>
      </c>
      <c r="K747" s="269">
        <f>ROUND(Q68,0)</f>
        <v>0</v>
      </c>
      <c r="L747" s="269">
        <f>ROUND(Q70,0)</f>
        <v>0</v>
      </c>
      <c r="M747" s="269">
        <f>ROUND(Q71,0)</f>
        <v>0</v>
      </c>
      <c r="N747" s="269">
        <f>ROUND(Q76,0)</f>
        <v>0</v>
      </c>
      <c r="O747" s="269">
        <f>ROUND(Q74,0)</f>
        <v>0</v>
      </c>
      <c r="P747" s="269">
        <f>IF(Q77&gt;0,ROUND(Q77,0),0)</f>
        <v>0</v>
      </c>
      <c r="Q747" s="269">
        <f>IF(Q78&gt;0,ROUND(Q78,0),0)</f>
        <v>0</v>
      </c>
      <c r="R747" s="269">
        <f>IF(Q79&gt;0,ROUND(Q79,0),0)</f>
        <v>0</v>
      </c>
      <c r="S747" s="269">
        <f>IF(Q80&gt;0,ROUND(Q80,0),0)</f>
        <v>0</v>
      </c>
      <c r="T747" s="272">
        <f>IF(Q81&gt;0,ROUND(Q81,2),0)</f>
        <v>0</v>
      </c>
      <c r="U747" s="269"/>
      <c r="X747" s="269"/>
      <c r="Y747" s="269"/>
      <c r="Z747" s="269" t="e">
        <f t="shared" si="21"/>
        <v>#DIV/0!</v>
      </c>
    </row>
    <row r="748" spans="1:26" ht="12.65" customHeight="1">
      <c r="A748" s="205" t="str">
        <f>RIGHT($C$84,3)&amp;"*"&amp;RIGHT($C$83,4)&amp;"*"&amp;R$55&amp;"*"&amp;"A"</f>
        <v>ter*211*7040*A</v>
      </c>
      <c r="B748" s="269">
        <f>ROUND(R59,0)</f>
        <v>0</v>
      </c>
      <c r="C748" s="272">
        <f>ROUND(R60,2)</f>
        <v>0</v>
      </c>
      <c r="D748" s="269">
        <f>ROUND(R61,0)</f>
        <v>0</v>
      </c>
      <c r="E748" s="269">
        <f>ROUND(R62,0)</f>
        <v>0</v>
      </c>
      <c r="F748" s="269">
        <f>ROUND(R63,0)</f>
        <v>0</v>
      </c>
      <c r="G748" s="269">
        <f>ROUND(R64,0)</f>
        <v>0</v>
      </c>
      <c r="H748" s="269">
        <f>ROUND(R65,0)</f>
        <v>0</v>
      </c>
      <c r="I748" s="269">
        <f>ROUND(R66,0)</f>
        <v>0</v>
      </c>
      <c r="J748" s="269">
        <f>ROUND(R67,0)</f>
        <v>0</v>
      </c>
      <c r="K748" s="269">
        <f>ROUND(R68,0)</f>
        <v>0</v>
      </c>
      <c r="L748" s="269">
        <f>ROUND(R70,0)</f>
        <v>0</v>
      </c>
      <c r="M748" s="269">
        <f>ROUND(R71,0)</f>
        <v>0</v>
      </c>
      <c r="N748" s="269">
        <f>ROUND(R76,0)</f>
        <v>0</v>
      </c>
      <c r="O748" s="269">
        <f>ROUND(R74,0)</f>
        <v>0</v>
      </c>
      <c r="P748" s="269">
        <f>IF(R77&gt;0,ROUND(R77,0),0)</f>
        <v>0</v>
      </c>
      <c r="Q748" s="269">
        <f>IF(R78&gt;0,ROUND(R78,0),0)</f>
        <v>0</v>
      </c>
      <c r="R748" s="269">
        <f>IF(R79&gt;0,ROUND(R79,0),0)</f>
        <v>0</v>
      </c>
      <c r="S748" s="269">
        <f>IF(R80&gt;0,ROUND(R80,0),0)</f>
        <v>0</v>
      </c>
      <c r="T748" s="272">
        <f>IF(R81&gt;0,ROUND(R81,2),0)</f>
        <v>0</v>
      </c>
      <c r="U748" s="269"/>
      <c r="X748" s="269"/>
      <c r="Y748" s="269"/>
      <c r="Z748" s="269" t="e">
        <f t="shared" si="21"/>
        <v>#DIV/0!</v>
      </c>
    </row>
    <row r="749" spans="1:26" ht="12.65" customHeight="1">
      <c r="A749" s="205" t="str">
        <f>RIGHT($C$84,3)&amp;"*"&amp;RIGHT($C$83,4)&amp;"*"&amp;S$55&amp;"*"&amp;"A"</f>
        <v>ter*211*7050*A</v>
      </c>
      <c r="B749" s="269"/>
      <c r="C749" s="272">
        <f>ROUND(S60,2)</f>
        <v>0</v>
      </c>
      <c r="D749" s="269">
        <f>ROUND(S61,0)</f>
        <v>0</v>
      </c>
      <c r="E749" s="269">
        <f>ROUND(S62,0)</f>
        <v>0</v>
      </c>
      <c r="F749" s="269">
        <f>ROUND(S63,0)</f>
        <v>0</v>
      </c>
      <c r="G749" s="269">
        <f>ROUND(S64,0)</f>
        <v>0</v>
      </c>
      <c r="H749" s="269">
        <f>ROUND(S65,0)</f>
        <v>0</v>
      </c>
      <c r="I749" s="269">
        <f>ROUND(S66,0)</f>
        <v>0</v>
      </c>
      <c r="J749" s="269">
        <f>ROUND(S67,0)</f>
        <v>0</v>
      </c>
      <c r="K749" s="269">
        <f>ROUND(S68,0)</f>
        <v>0</v>
      </c>
      <c r="L749" s="269">
        <f>ROUND(S70,0)</f>
        <v>0</v>
      </c>
      <c r="M749" s="269">
        <f>ROUND(S71,0)</f>
        <v>0</v>
      </c>
      <c r="N749" s="269">
        <f>ROUND(S76,0)</f>
        <v>0</v>
      </c>
      <c r="O749" s="269">
        <f>ROUND(S74,0)</f>
        <v>0</v>
      </c>
      <c r="P749" s="269">
        <f>IF(S77&gt;0,ROUND(S77,0),0)</f>
        <v>0</v>
      </c>
      <c r="Q749" s="269">
        <f>IF(S78&gt;0,ROUND(S78,0),0)</f>
        <v>0</v>
      </c>
      <c r="R749" s="269">
        <f>IF(S79&gt;0,ROUND(S79,0),0)</f>
        <v>0</v>
      </c>
      <c r="S749" s="269">
        <f>IF(S80&gt;0,ROUND(S80,0),0)</f>
        <v>0</v>
      </c>
      <c r="T749" s="272">
        <f>IF(S81&gt;0,ROUND(S81,2),0)</f>
        <v>0</v>
      </c>
      <c r="U749" s="269"/>
      <c r="X749" s="269"/>
      <c r="Y749" s="269"/>
      <c r="Z749" s="269" t="e">
        <f t="shared" si="21"/>
        <v>#DIV/0!</v>
      </c>
    </row>
    <row r="750" spans="1:26" ht="12.65" customHeight="1">
      <c r="A750" s="205" t="str">
        <f>RIGHT($C$84,3)&amp;"*"&amp;RIGHT($C$83,4)&amp;"*"&amp;T$55&amp;"*"&amp;"A"</f>
        <v>ter*211*7060*A</v>
      </c>
      <c r="B750" s="269"/>
      <c r="C750" s="272">
        <f>ROUND(T60,2)</f>
        <v>1.92</v>
      </c>
      <c r="D750" s="269">
        <f>ROUND(T61,0)</f>
        <v>233780</v>
      </c>
      <c r="E750" s="269">
        <f>ROUND(T62,0)</f>
        <v>58848</v>
      </c>
      <c r="F750" s="269">
        <f>ROUND(T63,0)</f>
        <v>0</v>
      </c>
      <c r="G750" s="269">
        <f>ROUND(T64,0)</f>
        <v>16902</v>
      </c>
      <c r="H750" s="269">
        <f>ROUND(T65,0)</f>
        <v>0</v>
      </c>
      <c r="I750" s="269">
        <f>ROUND(T66,0)</f>
        <v>400</v>
      </c>
      <c r="J750" s="269">
        <f>ROUND(T67,0)</f>
        <v>16255</v>
      </c>
      <c r="K750" s="269">
        <f>ROUND(T68,0)</f>
        <v>0</v>
      </c>
      <c r="L750" s="269">
        <f>ROUND(T70,0)</f>
        <v>0</v>
      </c>
      <c r="M750" s="269">
        <f>ROUND(T71,0)</f>
        <v>335578</v>
      </c>
      <c r="N750" s="269">
        <f>ROUND(T76,0)</f>
        <v>335</v>
      </c>
      <c r="O750" s="269">
        <f>ROUND(T74,0)</f>
        <v>472651</v>
      </c>
      <c r="P750" s="269">
        <f>IF(T77&gt;0,ROUND(T77,0),0)</f>
        <v>0</v>
      </c>
      <c r="Q750" s="269">
        <f>IF(T78&gt;0,ROUND(T78,0),0)</f>
        <v>137</v>
      </c>
      <c r="R750" s="269">
        <f>IF(T79&gt;0,ROUND(T79,0),0)</f>
        <v>0</v>
      </c>
      <c r="S750" s="269">
        <f>IF(T80&gt;0,ROUND(T80,0),0)</f>
        <v>1</v>
      </c>
      <c r="T750" s="272">
        <f>IF(T81&gt;0,ROUND(T81,2),0)</f>
        <v>0</v>
      </c>
      <c r="U750" s="269"/>
      <c r="X750" s="269"/>
      <c r="Y750" s="269"/>
      <c r="Z750" s="269" t="e">
        <f t="shared" si="21"/>
        <v>#DIV/0!</v>
      </c>
    </row>
    <row r="751" spans="1:26" ht="12.65" customHeight="1">
      <c r="A751" s="205" t="str">
        <f>RIGHT($C$84,3)&amp;"*"&amp;RIGHT($C$83,4)&amp;"*"&amp;U$55&amp;"*"&amp;"A"</f>
        <v>ter*211*7070*A</v>
      </c>
      <c r="B751" s="269">
        <f>ROUND(U59,0)</f>
        <v>41006</v>
      </c>
      <c r="C751" s="272">
        <f>ROUND(U60,2)</f>
        <v>4.75</v>
      </c>
      <c r="D751" s="269">
        <f>ROUND(U61,0)</f>
        <v>352633</v>
      </c>
      <c r="E751" s="269">
        <f>ROUND(U62,0)</f>
        <v>107536</v>
      </c>
      <c r="F751" s="269">
        <f>ROUND(U63,0)</f>
        <v>748</v>
      </c>
      <c r="G751" s="269">
        <f>ROUND(U64,0)</f>
        <v>55746</v>
      </c>
      <c r="H751" s="269">
        <f>ROUND(U65,0)</f>
        <v>0</v>
      </c>
      <c r="I751" s="269">
        <f>ROUND(U66,0)</f>
        <v>250829</v>
      </c>
      <c r="J751" s="269">
        <f>ROUND(U67,0)</f>
        <v>21288</v>
      </c>
      <c r="K751" s="269">
        <f>ROUND(U68,0)</f>
        <v>0</v>
      </c>
      <c r="L751" s="269">
        <f>ROUND(U70,0)</f>
        <v>0</v>
      </c>
      <c r="M751" s="269">
        <f>ROUND(U71,0)</f>
        <v>794414</v>
      </c>
      <c r="N751" s="269">
        <f>ROUND(U76,0)</f>
        <v>559</v>
      </c>
      <c r="O751" s="269">
        <f>ROUND(U74,0)</f>
        <v>3646360</v>
      </c>
      <c r="P751" s="269">
        <f>IF(U77&gt;0,ROUND(U77,0),0)</f>
        <v>0</v>
      </c>
      <c r="Q751" s="269">
        <f>IF(U78&gt;0,ROUND(U78,0),0)</f>
        <v>229</v>
      </c>
      <c r="R751" s="269">
        <f>IF(U79&gt;0,ROUND(U79,0),0)</f>
        <v>0</v>
      </c>
      <c r="S751" s="269">
        <f>IF(U80&gt;0,ROUND(U80,0),0)</f>
        <v>0</v>
      </c>
      <c r="T751" s="272">
        <f>IF(U81&gt;0,ROUND(U81,2),0)</f>
        <v>0</v>
      </c>
      <c r="U751" s="269"/>
      <c r="X751" s="269"/>
      <c r="Y751" s="269"/>
      <c r="Z751" s="269" t="e">
        <f t="shared" si="21"/>
        <v>#DIV/0!</v>
      </c>
    </row>
    <row r="752" spans="1:26" ht="12.65" customHeight="1">
      <c r="A752" s="205" t="str">
        <f>RIGHT($C$84,3)&amp;"*"&amp;RIGHT($C$83,4)&amp;"*"&amp;V$55&amp;"*"&amp;"A"</f>
        <v>ter*211*7110*A</v>
      </c>
      <c r="B752" s="269">
        <f>ROUND(V59,0)</f>
        <v>0</v>
      </c>
      <c r="C752" s="272">
        <f>ROUND(V60,2)</f>
        <v>0</v>
      </c>
      <c r="D752" s="269">
        <f>ROUND(V61,0)</f>
        <v>0</v>
      </c>
      <c r="E752" s="269">
        <f>ROUND(V62,0)</f>
        <v>0</v>
      </c>
      <c r="F752" s="269">
        <f>ROUND(V63,0)</f>
        <v>0</v>
      </c>
      <c r="G752" s="269">
        <f>ROUND(V64,0)</f>
        <v>0</v>
      </c>
      <c r="H752" s="269">
        <f>ROUND(V65,0)</f>
        <v>0</v>
      </c>
      <c r="I752" s="269">
        <f>ROUND(V66,0)</f>
        <v>0</v>
      </c>
      <c r="J752" s="269">
        <f>ROUND(V67,0)</f>
        <v>0</v>
      </c>
      <c r="K752" s="269">
        <f>ROUND(V68,0)</f>
        <v>0</v>
      </c>
      <c r="L752" s="269">
        <f>ROUND(V70,0)</f>
        <v>0</v>
      </c>
      <c r="M752" s="269">
        <f>ROUND(V71,0)</f>
        <v>0</v>
      </c>
      <c r="N752" s="269">
        <f>ROUND(V76,0)</f>
        <v>0</v>
      </c>
      <c r="O752" s="269">
        <f>ROUND(V74,0)</f>
        <v>0</v>
      </c>
      <c r="P752" s="269">
        <f>IF(V77&gt;0,ROUND(V77,0),0)</f>
        <v>0</v>
      </c>
      <c r="Q752" s="269">
        <f>IF(V78&gt;0,ROUND(V78,0),0)</f>
        <v>0</v>
      </c>
      <c r="R752" s="269">
        <f>IF(V79&gt;0,ROUND(V79,0),0)</f>
        <v>0</v>
      </c>
      <c r="S752" s="269">
        <f>IF(V80&gt;0,ROUND(V80,0),0)</f>
        <v>0</v>
      </c>
      <c r="T752" s="272">
        <f>IF(V81&gt;0,ROUND(V81,2),0)</f>
        <v>0</v>
      </c>
      <c r="U752" s="269"/>
      <c r="X752" s="269"/>
      <c r="Y752" s="269"/>
      <c r="Z752" s="269" t="e">
        <f t="shared" si="21"/>
        <v>#DIV/0!</v>
      </c>
    </row>
    <row r="753" spans="1:26" ht="12.65" customHeight="1">
      <c r="A753" s="205" t="str">
        <f>RIGHT($C$84,3)&amp;"*"&amp;RIGHT($C$83,4)&amp;"*"&amp;W$55&amp;"*"&amp;"A"</f>
        <v>ter*211*7120*A</v>
      </c>
      <c r="B753" s="269">
        <f>ROUND(W59,0)</f>
        <v>191</v>
      </c>
      <c r="C753" s="272">
        <f>ROUND(W60,2)</f>
        <v>0</v>
      </c>
      <c r="D753" s="269">
        <f>ROUND(W61,0)</f>
        <v>0</v>
      </c>
      <c r="E753" s="269">
        <f>ROUND(W62,0)</f>
        <v>0</v>
      </c>
      <c r="F753" s="269">
        <f>ROUND(W63,0)</f>
        <v>0</v>
      </c>
      <c r="G753" s="269">
        <f>ROUND(W64,0)</f>
        <v>800</v>
      </c>
      <c r="H753" s="269">
        <f>ROUND(W65,0)</f>
        <v>0</v>
      </c>
      <c r="I753" s="269">
        <f>ROUND(W66,0)</f>
        <v>123091</v>
      </c>
      <c r="J753" s="269">
        <f>ROUND(W67,0)</f>
        <v>0</v>
      </c>
      <c r="K753" s="269">
        <f>ROUND(W68,0)</f>
        <v>0</v>
      </c>
      <c r="L753" s="269">
        <f>ROUND(W70,0)</f>
        <v>0</v>
      </c>
      <c r="M753" s="269">
        <f>ROUND(W71,0)</f>
        <v>126066</v>
      </c>
      <c r="N753" s="269">
        <f>ROUND(W76,0)</f>
        <v>0</v>
      </c>
      <c r="O753" s="269">
        <f>ROUND(W74,0)</f>
        <v>691755</v>
      </c>
      <c r="P753" s="269">
        <f>IF(W77&gt;0,ROUND(W77,0),0)</f>
        <v>0</v>
      </c>
      <c r="Q753" s="269">
        <f>IF(W78&gt;0,ROUND(W78,0),0)</f>
        <v>0</v>
      </c>
      <c r="R753" s="269">
        <f>IF(W79&gt;0,ROUND(W79,0),0)</f>
        <v>0</v>
      </c>
      <c r="S753" s="269">
        <f>IF(W80&gt;0,ROUND(W80,0),0)</f>
        <v>0</v>
      </c>
      <c r="T753" s="272">
        <f>IF(W81&gt;0,ROUND(W81,2),0)</f>
        <v>0</v>
      </c>
      <c r="U753" s="269"/>
      <c r="X753" s="269"/>
      <c r="Y753" s="269"/>
      <c r="Z753" s="269" t="e">
        <f t="shared" si="21"/>
        <v>#DIV/0!</v>
      </c>
    </row>
    <row r="754" spans="1:26" ht="12.65" customHeight="1">
      <c r="A754" s="205" t="str">
        <f>RIGHT($C$84,3)&amp;"*"&amp;RIGHT($C$83,4)&amp;"*"&amp;X$55&amp;"*"&amp;"A"</f>
        <v>ter*211*7130*A</v>
      </c>
      <c r="B754" s="269">
        <f>ROUND(X59,0)</f>
        <v>0</v>
      </c>
      <c r="C754" s="272">
        <f>ROUND(X60,2)</f>
        <v>0</v>
      </c>
      <c r="D754" s="269">
        <f>ROUND(X61,0)</f>
        <v>0</v>
      </c>
      <c r="E754" s="269">
        <f>ROUND(X62,0)</f>
        <v>0</v>
      </c>
      <c r="F754" s="269">
        <f>ROUND(X63,0)</f>
        <v>0</v>
      </c>
      <c r="G754" s="269">
        <f>ROUND(X64,0)</f>
        <v>0</v>
      </c>
      <c r="H754" s="269">
        <f>ROUND(X65,0)</f>
        <v>0</v>
      </c>
      <c r="I754" s="269">
        <f>ROUND(X66,0)</f>
        <v>0</v>
      </c>
      <c r="J754" s="269">
        <f>ROUND(X67,0)</f>
        <v>0</v>
      </c>
      <c r="K754" s="269">
        <f>ROUND(X68,0)</f>
        <v>0</v>
      </c>
      <c r="L754" s="269">
        <f>ROUND(X70,0)</f>
        <v>0</v>
      </c>
      <c r="M754" s="269">
        <f>ROUND(X71,0)</f>
        <v>0</v>
      </c>
      <c r="N754" s="269">
        <f>ROUND(X76,0)</f>
        <v>0</v>
      </c>
      <c r="O754" s="269">
        <f>ROUND(X74,0)</f>
        <v>0</v>
      </c>
      <c r="P754" s="269">
        <f>IF(X77&gt;0,ROUND(X77,0),0)</f>
        <v>0</v>
      </c>
      <c r="Q754" s="269">
        <f>IF(X78&gt;0,ROUND(X78,0),0)</f>
        <v>0</v>
      </c>
      <c r="R754" s="269">
        <f>IF(X79&gt;0,ROUND(X79,0),0)</f>
        <v>0</v>
      </c>
      <c r="S754" s="269">
        <f>IF(X80&gt;0,ROUND(X80,0),0)</f>
        <v>0</v>
      </c>
      <c r="T754" s="272">
        <f>IF(X81&gt;0,ROUND(X81,2),0)</f>
        <v>0</v>
      </c>
      <c r="U754" s="269"/>
      <c r="X754" s="269"/>
      <c r="Y754" s="269"/>
      <c r="Z754" s="269" t="e">
        <f t="shared" si="21"/>
        <v>#DIV/0!</v>
      </c>
    </row>
    <row r="755" spans="1:26" ht="12.65" customHeight="1">
      <c r="A755" s="205" t="str">
        <f>RIGHT($C$84,3)&amp;"*"&amp;RIGHT($C$83,4)&amp;"*"&amp;Y$55&amp;"*"&amp;"A"</f>
        <v>ter*211*7140*A</v>
      </c>
      <c r="B755" s="269">
        <f>ROUND(Y59,0)</f>
        <v>9231</v>
      </c>
      <c r="C755" s="272">
        <f>ROUND(Y60,2)</f>
        <v>5.14</v>
      </c>
      <c r="D755" s="269">
        <f>ROUND(Y61,0)</f>
        <v>557488</v>
      </c>
      <c r="E755" s="269">
        <f>ROUND(Y62,0)</f>
        <v>141849</v>
      </c>
      <c r="F755" s="269">
        <f>ROUND(Y63,0)</f>
        <v>0</v>
      </c>
      <c r="G755" s="269">
        <f>ROUND(Y64,0)</f>
        <v>21953</v>
      </c>
      <c r="H755" s="269">
        <f>ROUND(Y65,0)</f>
        <v>0</v>
      </c>
      <c r="I755" s="269">
        <f>ROUND(Y66,0)</f>
        <v>13084</v>
      </c>
      <c r="J755" s="269">
        <f>ROUND(Y67,0)</f>
        <v>91267</v>
      </c>
      <c r="K755" s="269">
        <f>ROUND(Y68,0)</f>
        <v>0</v>
      </c>
      <c r="L755" s="269">
        <f>ROUND(Y70,0)</f>
        <v>0</v>
      </c>
      <c r="M755" s="269">
        <f>ROUND(Y71,0)</f>
        <v>844111</v>
      </c>
      <c r="N755" s="269">
        <f>ROUND(Y76,0)</f>
        <v>1695</v>
      </c>
      <c r="O755" s="269">
        <f>ROUND(Y74,0)</f>
        <v>10196136</v>
      </c>
      <c r="P755" s="269">
        <f>IF(Y77&gt;0,ROUND(Y77,0),0)</f>
        <v>0</v>
      </c>
      <c r="Q755" s="269">
        <f>IF(Y78&gt;0,ROUND(Y78,0),0)</f>
        <v>562</v>
      </c>
      <c r="R755" s="269">
        <f>IF(Y79&gt;0,ROUND(Y79,0),0)</f>
        <v>7264</v>
      </c>
      <c r="S755" s="269">
        <f>IF(Y80&gt;0,ROUND(Y80,0),0)</f>
        <v>0</v>
      </c>
      <c r="T755" s="272">
        <f>IF(Y81&gt;0,ROUND(Y81,2),0)</f>
        <v>0</v>
      </c>
      <c r="U755" s="269"/>
      <c r="X755" s="269"/>
      <c r="Y755" s="269"/>
      <c r="Z755" s="269" t="e">
        <f t="shared" si="21"/>
        <v>#DIV/0!</v>
      </c>
    </row>
    <row r="756" spans="1:26" ht="12.65" customHeight="1">
      <c r="A756" s="205" t="str">
        <f>RIGHT($C$84,3)&amp;"*"&amp;RIGHT($C$83,4)&amp;"*"&amp;Z$55&amp;"*"&amp;"A"</f>
        <v>ter*211*7150*A</v>
      </c>
      <c r="B756" s="269">
        <f>ROUND(Z59,0)</f>
        <v>0</v>
      </c>
      <c r="C756" s="272">
        <f>ROUND(Z60,2)</f>
        <v>0</v>
      </c>
      <c r="D756" s="269">
        <f>ROUND(Z61,0)</f>
        <v>0</v>
      </c>
      <c r="E756" s="269">
        <f>ROUND(Z62,0)</f>
        <v>0</v>
      </c>
      <c r="F756" s="269">
        <f>ROUND(Z63,0)</f>
        <v>0</v>
      </c>
      <c r="G756" s="269">
        <f>ROUND(Z64,0)</f>
        <v>0</v>
      </c>
      <c r="H756" s="269">
        <f>ROUND(Z65,0)</f>
        <v>0</v>
      </c>
      <c r="I756" s="269">
        <f>ROUND(Z66,0)</f>
        <v>0</v>
      </c>
      <c r="J756" s="269">
        <f>ROUND(Z67,0)</f>
        <v>0</v>
      </c>
      <c r="K756" s="269">
        <f>ROUND(Z68,0)</f>
        <v>0</v>
      </c>
      <c r="L756" s="269">
        <f>ROUND(Z70,0)</f>
        <v>0</v>
      </c>
      <c r="M756" s="269">
        <f>ROUND(Z71,0)</f>
        <v>0</v>
      </c>
      <c r="N756" s="269">
        <f>ROUND(Z76,0)</f>
        <v>0</v>
      </c>
      <c r="O756" s="269">
        <f>ROUND(Z74,0)</f>
        <v>0</v>
      </c>
      <c r="P756" s="269">
        <f>IF(Z77&gt;0,ROUND(Z77,0),0)</f>
        <v>0</v>
      </c>
      <c r="Q756" s="269">
        <f>IF(Z78&gt;0,ROUND(Z78,0),0)</f>
        <v>0</v>
      </c>
      <c r="R756" s="269">
        <f>IF(Z79&gt;0,ROUND(Z79,0),0)</f>
        <v>0</v>
      </c>
      <c r="S756" s="269">
        <f>IF(Z80&gt;0,ROUND(Z80,0),0)</f>
        <v>0</v>
      </c>
      <c r="T756" s="272">
        <f>IF(Z81&gt;0,ROUND(Z81,2),0)</f>
        <v>0</v>
      </c>
      <c r="U756" s="269"/>
      <c r="X756" s="269"/>
      <c r="Y756" s="269"/>
      <c r="Z756" s="269" t="e">
        <f t="shared" si="21"/>
        <v>#DIV/0!</v>
      </c>
    </row>
    <row r="757" spans="1:26" ht="12.65" customHeight="1">
      <c r="A757" s="205" t="str">
        <f>RIGHT($C$84,3)&amp;"*"&amp;RIGHT($C$83,4)&amp;"*"&amp;AA$55&amp;"*"&amp;"A"</f>
        <v>ter*211*7160*A</v>
      </c>
      <c r="B757" s="269">
        <f>ROUND(AA59,0)</f>
        <v>0</v>
      </c>
      <c r="C757" s="272">
        <f>ROUND(AA60,2)</f>
        <v>0</v>
      </c>
      <c r="D757" s="269">
        <f>ROUND(AA61,0)</f>
        <v>0</v>
      </c>
      <c r="E757" s="269">
        <f>ROUND(AA62,0)</f>
        <v>0</v>
      </c>
      <c r="F757" s="269">
        <f>ROUND(AA63,0)</f>
        <v>0</v>
      </c>
      <c r="G757" s="269">
        <f>ROUND(AA64,0)</f>
        <v>0</v>
      </c>
      <c r="H757" s="269">
        <f>ROUND(AA65,0)</f>
        <v>0</v>
      </c>
      <c r="I757" s="269">
        <f>ROUND(AA66,0)</f>
        <v>0</v>
      </c>
      <c r="J757" s="269">
        <f>ROUND(AA67,0)</f>
        <v>0</v>
      </c>
      <c r="K757" s="269">
        <f>ROUND(AA68,0)</f>
        <v>0</v>
      </c>
      <c r="L757" s="269">
        <f>ROUND(AA70,0)</f>
        <v>0</v>
      </c>
      <c r="M757" s="269">
        <f>ROUND(AA71,0)</f>
        <v>0</v>
      </c>
      <c r="N757" s="269">
        <f>ROUND(AA76,0)</f>
        <v>0</v>
      </c>
      <c r="O757" s="269">
        <f>ROUND(AA74,0)</f>
        <v>0</v>
      </c>
      <c r="P757" s="269">
        <f>IF(AA77&gt;0,ROUND(AA77,0),0)</f>
        <v>0</v>
      </c>
      <c r="Q757" s="269">
        <f>IF(AA78&gt;0,ROUND(AA78,0),0)</f>
        <v>0</v>
      </c>
      <c r="R757" s="269">
        <f>IF(AA79&gt;0,ROUND(AA79,0),0)</f>
        <v>0</v>
      </c>
      <c r="S757" s="269">
        <f>IF(AA80&gt;0,ROUND(AA80,0),0)</f>
        <v>0</v>
      </c>
      <c r="T757" s="272">
        <f>IF(AA81&gt;0,ROUND(AA81,2),0)</f>
        <v>0</v>
      </c>
      <c r="U757" s="269"/>
      <c r="X757" s="269"/>
      <c r="Y757" s="269"/>
      <c r="Z757" s="269" t="e">
        <f t="shared" si="21"/>
        <v>#DIV/0!</v>
      </c>
    </row>
    <row r="758" spans="1:26" ht="12.65" customHeight="1">
      <c r="A758" s="205" t="str">
        <f>RIGHT($C$84,3)&amp;"*"&amp;RIGHT($C$83,4)&amp;"*"&amp;AB$55&amp;"*"&amp;"A"</f>
        <v>ter*211*7170*A</v>
      </c>
      <c r="B758" s="269"/>
      <c r="C758" s="272">
        <f>ROUND(AB60,2)</f>
        <v>2.5499999999999998</v>
      </c>
      <c r="D758" s="269">
        <f>ROUND(AB61,0)</f>
        <v>334707</v>
      </c>
      <c r="E758" s="269">
        <f>ROUND(AB62,0)</f>
        <v>63533</v>
      </c>
      <c r="F758" s="269">
        <f>ROUND(AB63,0)</f>
        <v>0</v>
      </c>
      <c r="G758" s="269">
        <f>ROUND(AB64,0)</f>
        <v>2189500</v>
      </c>
      <c r="H758" s="269">
        <f>ROUND(AB65,0)</f>
        <v>500</v>
      </c>
      <c r="I758" s="269">
        <f>ROUND(AB66,0)</f>
        <v>48578</v>
      </c>
      <c r="J758" s="269">
        <f>ROUND(AB67,0)</f>
        <v>17615</v>
      </c>
      <c r="K758" s="269">
        <f>ROUND(AB68,0)</f>
        <v>70403</v>
      </c>
      <c r="L758" s="269">
        <f>ROUND(AB70,0)</f>
        <v>5</v>
      </c>
      <c r="M758" s="269">
        <f>ROUND(AB71,0)</f>
        <v>2779318</v>
      </c>
      <c r="N758" s="269">
        <f>ROUND(AB76,0)</f>
        <v>497</v>
      </c>
      <c r="O758" s="269">
        <f>ROUND(AB74,0)</f>
        <v>4766477</v>
      </c>
      <c r="P758" s="269">
        <f>IF(AB77&gt;0,ROUND(AB77,0),0)</f>
        <v>0</v>
      </c>
      <c r="Q758" s="269">
        <f>IF(AB78&gt;0,ROUND(AB78,0),0)</f>
        <v>138</v>
      </c>
      <c r="R758" s="269">
        <f>IF(AB79&gt;0,ROUND(AB79,0),0)</f>
        <v>0</v>
      </c>
      <c r="S758" s="269">
        <f>IF(AB80&gt;0,ROUND(AB80,0),0)</f>
        <v>0</v>
      </c>
      <c r="T758" s="272">
        <f>IF(AB81&gt;0,ROUND(AB81,2),0)</f>
        <v>0</v>
      </c>
      <c r="U758" s="269"/>
      <c r="X758" s="269"/>
      <c r="Y758" s="269"/>
      <c r="Z758" s="269" t="e">
        <f t="shared" si="21"/>
        <v>#DIV/0!</v>
      </c>
    </row>
    <row r="759" spans="1:26" ht="12.65" customHeight="1">
      <c r="A759" s="205" t="str">
        <f>RIGHT($C$84,3)&amp;"*"&amp;RIGHT($C$83,4)&amp;"*"&amp;AC$55&amp;"*"&amp;"A"</f>
        <v>ter*211*7180*A</v>
      </c>
      <c r="B759" s="269">
        <f>ROUND(AC59,0)</f>
        <v>0</v>
      </c>
      <c r="C759" s="272">
        <f>ROUND(AC60,2)</f>
        <v>0</v>
      </c>
      <c r="D759" s="269">
        <f>ROUND(AC61,0)</f>
        <v>0</v>
      </c>
      <c r="E759" s="269">
        <f>ROUND(AC62,0)</f>
        <v>0</v>
      </c>
      <c r="F759" s="269">
        <f>ROUND(AC63,0)</f>
        <v>0</v>
      </c>
      <c r="G759" s="269">
        <f>ROUND(AC64,0)</f>
        <v>0</v>
      </c>
      <c r="H759" s="269">
        <f>ROUND(AC65,0)</f>
        <v>0</v>
      </c>
      <c r="I759" s="269">
        <f>ROUND(AC66,0)</f>
        <v>0</v>
      </c>
      <c r="J759" s="269">
        <f>ROUND(AC67,0)</f>
        <v>0</v>
      </c>
      <c r="K759" s="269">
        <f>ROUND(AC68,0)</f>
        <v>0</v>
      </c>
      <c r="L759" s="269">
        <f>ROUND(AC70,0)</f>
        <v>0</v>
      </c>
      <c r="M759" s="269">
        <f>ROUND(AC71,0)</f>
        <v>0</v>
      </c>
      <c r="N759" s="269">
        <f>ROUND(AC76,0)</f>
        <v>0</v>
      </c>
      <c r="O759" s="269">
        <f>ROUND(AC74,0)</f>
        <v>0</v>
      </c>
      <c r="P759" s="269">
        <f>IF(AC77&gt;0,ROUND(AC77,0),0)</f>
        <v>0</v>
      </c>
      <c r="Q759" s="269">
        <f>IF(AC78&gt;0,ROUND(AC78,0),0)</f>
        <v>0</v>
      </c>
      <c r="R759" s="269">
        <f>IF(AC79&gt;0,ROUND(AC79,0),0)</f>
        <v>0</v>
      </c>
      <c r="S759" s="269">
        <f>IF(AC80&gt;0,ROUND(AC80,0),0)</f>
        <v>0</v>
      </c>
      <c r="T759" s="272">
        <f>IF(AC81&gt;0,ROUND(AC81,2),0)</f>
        <v>0</v>
      </c>
      <c r="U759" s="269"/>
      <c r="X759" s="269"/>
      <c r="Y759" s="269"/>
      <c r="Z759" s="269" t="e">
        <f t="shared" si="21"/>
        <v>#DIV/0!</v>
      </c>
    </row>
    <row r="760" spans="1:26" ht="12.65" customHeight="1">
      <c r="A760" s="205" t="str">
        <f>RIGHT($C$84,3)&amp;"*"&amp;RIGHT($C$83,4)&amp;"*"&amp;AD$55&amp;"*"&amp;"A"</f>
        <v>ter*211*7190*A</v>
      </c>
      <c r="B760" s="269">
        <f>ROUND(AD59,0)</f>
        <v>0</v>
      </c>
      <c r="C760" s="272">
        <f>ROUND(AD60,2)</f>
        <v>0</v>
      </c>
      <c r="D760" s="269">
        <f>ROUND(AD61,0)</f>
        <v>0</v>
      </c>
      <c r="E760" s="269">
        <f>ROUND(AD62,0)</f>
        <v>0</v>
      </c>
      <c r="F760" s="269">
        <f>ROUND(AD63,0)</f>
        <v>0</v>
      </c>
      <c r="G760" s="269">
        <f>ROUND(AD64,0)</f>
        <v>0</v>
      </c>
      <c r="H760" s="269">
        <f>ROUND(AD65,0)</f>
        <v>0</v>
      </c>
      <c r="I760" s="269">
        <f>ROUND(AD66,0)</f>
        <v>0</v>
      </c>
      <c r="J760" s="269">
        <f>ROUND(AD67,0)</f>
        <v>0</v>
      </c>
      <c r="K760" s="269">
        <f>ROUND(AD68,0)</f>
        <v>0</v>
      </c>
      <c r="L760" s="269">
        <f>ROUND(AD70,0)</f>
        <v>0</v>
      </c>
      <c r="M760" s="269">
        <f>ROUND(AD71,0)</f>
        <v>0</v>
      </c>
      <c r="N760" s="269">
        <f>ROUND(AD76,0)</f>
        <v>0</v>
      </c>
      <c r="O760" s="269">
        <f>ROUND(AD74,0)</f>
        <v>0</v>
      </c>
      <c r="P760" s="269">
        <f>IF(AD77&gt;0,ROUND(AD77,0),0)</f>
        <v>0</v>
      </c>
      <c r="Q760" s="269">
        <f>IF(AD78&gt;0,ROUND(AD78,0),0)</f>
        <v>0</v>
      </c>
      <c r="R760" s="269">
        <f>IF(AD79&gt;0,ROUND(AD79,0),0)</f>
        <v>0</v>
      </c>
      <c r="S760" s="269">
        <f>IF(AD80&gt;0,ROUND(AD80,0),0)</f>
        <v>0</v>
      </c>
      <c r="T760" s="272">
        <f>IF(AD81&gt;0,ROUND(AD81,2),0)</f>
        <v>0</v>
      </c>
      <c r="U760" s="269"/>
      <c r="X760" s="269"/>
      <c r="Y760" s="269"/>
      <c r="Z760" s="269" t="e">
        <f t="shared" si="21"/>
        <v>#DIV/0!</v>
      </c>
    </row>
    <row r="761" spans="1:26" ht="12.65" customHeight="1">
      <c r="A761" s="205" t="str">
        <f>RIGHT($C$84,3)&amp;"*"&amp;RIGHT($C$83,4)&amp;"*"&amp;AE$55&amp;"*"&amp;"A"</f>
        <v>ter*211*7200*A</v>
      </c>
      <c r="B761" s="269">
        <f>ROUND(AE59,0)</f>
        <v>942</v>
      </c>
      <c r="C761" s="272">
        <f>ROUND(AE60,2)</f>
        <v>0.38</v>
      </c>
      <c r="D761" s="269">
        <f>ROUND(AE61,0)</f>
        <v>36805</v>
      </c>
      <c r="E761" s="269">
        <f>ROUND(AE62,0)</f>
        <v>11343</v>
      </c>
      <c r="F761" s="269">
        <f>ROUND(AE63,0)</f>
        <v>0</v>
      </c>
      <c r="G761" s="269">
        <f>ROUND(AE64,0)</f>
        <v>14948</v>
      </c>
      <c r="H761" s="269">
        <f>ROUND(AE65,0)</f>
        <v>0</v>
      </c>
      <c r="I761" s="269">
        <f>ROUND(AE66,0)</f>
        <v>0</v>
      </c>
      <c r="J761" s="269">
        <f>ROUND(AE67,0)</f>
        <v>310</v>
      </c>
      <c r="K761" s="269">
        <f>ROUND(AE68,0)</f>
        <v>0</v>
      </c>
      <c r="L761" s="269">
        <f>ROUND(AE70,0)</f>
        <v>0</v>
      </c>
      <c r="M761" s="269">
        <f>ROUND(AE71,0)</f>
        <v>71309</v>
      </c>
      <c r="N761" s="269">
        <f>ROUND(AE76,0)</f>
        <v>0</v>
      </c>
      <c r="O761" s="269">
        <f>ROUND(AE74,0)</f>
        <v>104973</v>
      </c>
      <c r="P761" s="269">
        <f>IF(AE77&gt;0,ROUND(AE77,0),0)</f>
        <v>0</v>
      </c>
      <c r="Q761" s="269">
        <f>IF(AE78&gt;0,ROUND(AE78,0),0)</f>
        <v>0</v>
      </c>
      <c r="R761" s="269">
        <f>IF(AE79&gt;0,ROUND(AE79,0),0)</f>
        <v>448</v>
      </c>
      <c r="S761" s="269">
        <f>IF(AE80&gt;0,ROUND(AE80,0),0)</f>
        <v>0</v>
      </c>
      <c r="T761" s="272">
        <f>IF(AE81&gt;0,ROUND(AE81,2),0)</f>
        <v>0</v>
      </c>
      <c r="U761" s="269"/>
      <c r="X761" s="269"/>
      <c r="Y761" s="269"/>
      <c r="Z761" s="269" t="e">
        <f t="shared" si="21"/>
        <v>#DIV/0!</v>
      </c>
    </row>
    <row r="762" spans="1:26" ht="12.65" customHeight="1">
      <c r="A762" s="205" t="str">
        <f>RIGHT($C$84,3)&amp;"*"&amp;RIGHT($C$83,4)&amp;"*"&amp;AF$55&amp;"*"&amp;"A"</f>
        <v>ter*211*7220*A</v>
      </c>
      <c r="B762" s="269">
        <f>ROUND(AF59,0)</f>
        <v>0</v>
      </c>
      <c r="C762" s="272">
        <f>ROUND(AF60,2)</f>
        <v>0</v>
      </c>
      <c r="D762" s="269">
        <f>ROUND(AF61,0)</f>
        <v>0</v>
      </c>
      <c r="E762" s="269">
        <f>ROUND(AF62,0)</f>
        <v>0</v>
      </c>
      <c r="F762" s="269">
        <f>ROUND(AF63,0)</f>
        <v>0</v>
      </c>
      <c r="G762" s="269">
        <f>ROUND(AF64,0)</f>
        <v>0</v>
      </c>
      <c r="H762" s="269">
        <f>ROUND(AF65,0)</f>
        <v>0</v>
      </c>
      <c r="I762" s="269">
        <f>ROUND(AF66,0)</f>
        <v>0</v>
      </c>
      <c r="J762" s="269">
        <f>ROUND(AF67,0)</f>
        <v>0</v>
      </c>
      <c r="K762" s="269">
        <f>ROUND(AF68,0)</f>
        <v>0</v>
      </c>
      <c r="L762" s="269">
        <f>ROUND(AF70,0)</f>
        <v>0</v>
      </c>
      <c r="M762" s="269">
        <f>ROUND(AF71,0)</f>
        <v>0</v>
      </c>
      <c r="N762" s="269">
        <f>ROUND(AF76,0)</f>
        <v>0</v>
      </c>
      <c r="O762" s="269">
        <f>ROUND(AF74,0)</f>
        <v>0</v>
      </c>
      <c r="P762" s="269">
        <f>IF(AF77&gt;0,ROUND(AF77,0),0)</f>
        <v>0</v>
      </c>
      <c r="Q762" s="269">
        <f>IF(AF78&gt;0,ROUND(AF78,0),0)</f>
        <v>0</v>
      </c>
      <c r="R762" s="269">
        <f>IF(AF79&gt;0,ROUND(AF79,0),0)</f>
        <v>0</v>
      </c>
      <c r="S762" s="269">
        <f>IF(AF80&gt;0,ROUND(AF80,0),0)</f>
        <v>0</v>
      </c>
      <c r="T762" s="272">
        <f>IF(AF81&gt;0,ROUND(AF81,2),0)</f>
        <v>0</v>
      </c>
      <c r="U762" s="269"/>
      <c r="X762" s="269"/>
      <c r="Y762" s="269"/>
      <c r="Z762" s="269" t="e">
        <f t="shared" si="21"/>
        <v>#DIV/0!</v>
      </c>
    </row>
    <row r="763" spans="1:26" ht="12.65" customHeight="1">
      <c r="A763" s="205" t="str">
        <f>RIGHT($C$84,3)&amp;"*"&amp;RIGHT($C$83,4)&amp;"*"&amp;AG$55&amp;"*"&amp;"A"</f>
        <v>ter*211*7230*A</v>
      </c>
      <c r="B763" s="269">
        <f>ROUND(AG59,0)</f>
        <v>3541</v>
      </c>
      <c r="C763" s="272">
        <f>ROUND(AG60,2)</f>
        <v>23.55</v>
      </c>
      <c r="D763" s="269">
        <f>ROUND(AG61,0)</f>
        <v>3926110</v>
      </c>
      <c r="E763" s="269">
        <f>ROUND(AG62,0)</f>
        <v>830624</v>
      </c>
      <c r="F763" s="269">
        <f>ROUND(AG63,0)</f>
        <v>44370</v>
      </c>
      <c r="G763" s="269">
        <f>ROUND(AG64,0)</f>
        <v>104621</v>
      </c>
      <c r="H763" s="269">
        <f>ROUND(AG65,0)</f>
        <v>0</v>
      </c>
      <c r="I763" s="269">
        <f>ROUND(AG66,0)</f>
        <v>2878</v>
      </c>
      <c r="J763" s="269">
        <f>ROUND(AG67,0)</f>
        <v>123912</v>
      </c>
      <c r="K763" s="269">
        <f>ROUND(AG68,0)</f>
        <v>0</v>
      </c>
      <c r="L763" s="269">
        <f>ROUND(AG70,0)</f>
        <v>0</v>
      </c>
      <c r="M763" s="269">
        <f>ROUND(AG71,0)</f>
        <v>5117527</v>
      </c>
      <c r="N763" s="269">
        <f>ROUND(AG76,0)</f>
        <v>4061</v>
      </c>
      <c r="O763" s="269">
        <f>ROUND(AG74,0)</f>
        <v>5731278</v>
      </c>
      <c r="P763" s="269">
        <f>IF(AG77&gt;0,ROUND(AG77,0),0)</f>
        <v>0</v>
      </c>
      <c r="Q763" s="269">
        <f>IF(AG78&gt;0,ROUND(AG78,0),0)</f>
        <v>1663</v>
      </c>
      <c r="R763" s="269">
        <f>IF(AG79&gt;0,ROUND(AG79,0),0)</f>
        <v>17714</v>
      </c>
      <c r="S763" s="269">
        <f>IF(AG80&gt;0,ROUND(AG80,0),0)</f>
        <v>11</v>
      </c>
      <c r="T763" s="272">
        <f>IF(AG81&gt;0,ROUND(AG81,2),0)</f>
        <v>0</v>
      </c>
      <c r="U763" s="269"/>
      <c r="X763" s="269"/>
      <c r="Y763" s="269"/>
      <c r="Z763" s="269" t="e">
        <f t="shared" si="21"/>
        <v>#DIV/0!</v>
      </c>
    </row>
    <row r="764" spans="1:26" ht="12.65" customHeight="1">
      <c r="A764" s="205" t="str">
        <f>RIGHT($C$84,3)&amp;"*"&amp;RIGHT($C$83,4)&amp;"*"&amp;AH$55&amp;"*"&amp;"A"</f>
        <v>ter*211*7240*A</v>
      </c>
      <c r="B764" s="269">
        <f>ROUND(AH59,0)</f>
        <v>0</v>
      </c>
      <c r="C764" s="272">
        <f>ROUND(AH60,2)</f>
        <v>0</v>
      </c>
      <c r="D764" s="269">
        <f>ROUND(AH61,0)</f>
        <v>0</v>
      </c>
      <c r="E764" s="269">
        <f>ROUND(AH62,0)</f>
        <v>0</v>
      </c>
      <c r="F764" s="269">
        <f>ROUND(AH63,0)</f>
        <v>0</v>
      </c>
      <c r="G764" s="269">
        <f>ROUND(AH64,0)</f>
        <v>0</v>
      </c>
      <c r="H764" s="269">
        <f>ROUND(AH65,0)</f>
        <v>0</v>
      </c>
      <c r="I764" s="269">
        <f>ROUND(AH66,0)</f>
        <v>0</v>
      </c>
      <c r="J764" s="269">
        <f>ROUND(AH67,0)</f>
        <v>0</v>
      </c>
      <c r="K764" s="269">
        <f>ROUND(AH68,0)</f>
        <v>0</v>
      </c>
      <c r="L764" s="269">
        <f>ROUND(AH70,0)</f>
        <v>0</v>
      </c>
      <c r="M764" s="269">
        <f>ROUND(AH71,0)</f>
        <v>0</v>
      </c>
      <c r="N764" s="269">
        <f>ROUND(AH76,0)</f>
        <v>0</v>
      </c>
      <c r="O764" s="269">
        <f>ROUND(AH74,0)</f>
        <v>0</v>
      </c>
      <c r="P764" s="269">
        <f>IF(AH77&gt;0,ROUND(AH77,0),0)</f>
        <v>0</v>
      </c>
      <c r="Q764" s="269">
        <f>IF(AH78&gt;0,ROUND(AH78,0),0)</f>
        <v>0</v>
      </c>
      <c r="R764" s="269">
        <f>IF(AH79&gt;0,ROUND(AH79,0),0)</f>
        <v>0</v>
      </c>
      <c r="S764" s="269">
        <f>IF(AH80&gt;0,ROUND(AH80,0),0)</f>
        <v>0</v>
      </c>
      <c r="T764" s="272">
        <f>IF(AH81&gt;0,ROUND(AH81,2),0)</f>
        <v>0</v>
      </c>
      <c r="U764" s="269"/>
      <c r="X764" s="269"/>
      <c r="Y764" s="269"/>
      <c r="Z764" s="269" t="e">
        <f t="shared" si="21"/>
        <v>#DIV/0!</v>
      </c>
    </row>
    <row r="765" spans="1:26" ht="12.65" customHeight="1">
      <c r="A765" s="205" t="str">
        <f>RIGHT($C$84,3)&amp;"*"&amp;RIGHT($C$83,4)&amp;"*"&amp;AI$55&amp;"*"&amp;"A"</f>
        <v>ter*211*7250*A</v>
      </c>
      <c r="B765" s="269">
        <f>ROUND(AI59,0)</f>
        <v>0</v>
      </c>
      <c r="C765" s="272">
        <f>ROUND(AI60,2)</f>
        <v>0</v>
      </c>
      <c r="D765" s="269">
        <f>ROUND(AI61,0)</f>
        <v>0</v>
      </c>
      <c r="E765" s="269">
        <f>ROUND(AI62,0)</f>
        <v>0</v>
      </c>
      <c r="F765" s="269">
        <f>ROUND(AI63,0)</f>
        <v>0</v>
      </c>
      <c r="G765" s="269">
        <f>ROUND(AI64,0)</f>
        <v>0</v>
      </c>
      <c r="H765" s="269">
        <f>ROUND(AI65,0)</f>
        <v>0</v>
      </c>
      <c r="I765" s="269">
        <f>ROUND(AI66,0)</f>
        <v>0</v>
      </c>
      <c r="J765" s="269">
        <f>ROUND(AI67,0)</f>
        <v>0</v>
      </c>
      <c r="K765" s="269">
        <f>ROUND(AI68,0)</f>
        <v>0</v>
      </c>
      <c r="L765" s="269">
        <f>ROUND(AI70,0)</f>
        <v>0</v>
      </c>
      <c r="M765" s="269">
        <f>ROUND(AI71,0)</f>
        <v>0</v>
      </c>
      <c r="N765" s="269">
        <f>ROUND(AI76,0)</f>
        <v>0</v>
      </c>
      <c r="O765" s="269">
        <f>ROUND(AI74,0)</f>
        <v>0</v>
      </c>
      <c r="P765" s="269">
        <f>IF(AI77&gt;0,ROUND(AI77,0),0)</f>
        <v>0</v>
      </c>
      <c r="Q765" s="269">
        <f>IF(AI78&gt;0,ROUND(AI78,0),0)</f>
        <v>0</v>
      </c>
      <c r="R765" s="269">
        <f>IF(AI79&gt;0,ROUND(AI79,0),0)</f>
        <v>0</v>
      </c>
      <c r="S765" s="269">
        <f>IF(AI80&gt;0,ROUND(AI80,0),0)</f>
        <v>0</v>
      </c>
      <c r="T765" s="272">
        <f>IF(AI81&gt;0,ROUND(AI81,2),0)</f>
        <v>0</v>
      </c>
      <c r="U765" s="269"/>
      <c r="X765" s="269"/>
      <c r="Y765" s="269"/>
      <c r="Z765" s="269" t="e">
        <f t="shared" si="21"/>
        <v>#DIV/0!</v>
      </c>
    </row>
    <row r="766" spans="1:26" ht="12.65" customHeight="1">
      <c r="A766" s="205" t="str">
        <f>RIGHT($C$84,3)&amp;"*"&amp;RIGHT($C$83,4)&amp;"*"&amp;AJ$55&amp;"*"&amp;"A"</f>
        <v>ter*211*7260*A</v>
      </c>
      <c r="B766" s="269">
        <f>ROUND(AJ59,0)</f>
        <v>15668</v>
      </c>
      <c r="C766" s="272">
        <f>ROUND(AJ60,2)</f>
        <v>14.99</v>
      </c>
      <c r="D766" s="269">
        <f>ROUND(AJ61,0)</f>
        <v>2359698</v>
      </c>
      <c r="E766" s="269">
        <f>ROUND(AJ62,0)</f>
        <v>472225</v>
      </c>
      <c r="F766" s="269">
        <f>ROUND(AJ63,0)</f>
        <v>80250</v>
      </c>
      <c r="G766" s="269">
        <f>ROUND(AJ64,0)</f>
        <v>42258</v>
      </c>
      <c r="H766" s="269">
        <f>ROUND(AJ65,0)</f>
        <v>1000</v>
      </c>
      <c r="I766" s="269">
        <f>ROUND(AJ66,0)</f>
        <v>16668</v>
      </c>
      <c r="J766" s="269">
        <f>ROUND(AJ67,0)</f>
        <v>117340</v>
      </c>
      <c r="K766" s="269">
        <f>ROUND(AJ68,0)</f>
        <v>0</v>
      </c>
      <c r="L766" s="269">
        <f>ROUND(AJ70,0)</f>
        <v>40351</v>
      </c>
      <c r="M766" s="269">
        <f>ROUND(AJ71,0)</f>
        <v>3108468</v>
      </c>
      <c r="N766" s="269">
        <f>ROUND(AJ76,0)</f>
        <v>3990</v>
      </c>
      <c r="O766" s="269">
        <f>ROUND(AJ74,0)</f>
        <v>3809097</v>
      </c>
      <c r="P766" s="269">
        <f>IF(AJ77&gt;0,ROUND(AJ77,0),0)</f>
        <v>0</v>
      </c>
      <c r="Q766" s="269">
        <f>IF(AJ78&gt;0,ROUND(AJ78,0),0)</f>
        <v>1588</v>
      </c>
      <c r="R766" s="269">
        <f>IF(AJ79&gt;0,ROUND(AJ79,0),0)</f>
        <v>761</v>
      </c>
      <c r="S766" s="269">
        <f>IF(AJ80&gt;0,ROUND(AJ80,0),0)</f>
        <v>5</v>
      </c>
      <c r="T766" s="272">
        <f>IF(AJ81&gt;0,ROUND(AJ81,2),0)</f>
        <v>0</v>
      </c>
      <c r="U766" s="269"/>
      <c r="X766" s="269"/>
      <c r="Y766" s="269"/>
      <c r="Z766" s="269" t="e">
        <f t="shared" si="21"/>
        <v>#DIV/0!</v>
      </c>
    </row>
    <row r="767" spans="1:26" ht="12.65" customHeight="1">
      <c r="A767" s="205" t="str">
        <f>RIGHT($C$84,3)&amp;"*"&amp;RIGHT($C$83,4)&amp;"*"&amp;AK$55&amp;"*"&amp;"A"</f>
        <v>ter*211*7310*A</v>
      </c>
      <c r="B767" s="269">
        <f>ROUND(AK59,0)</f>
        <v>0</v>
      </c>
      <c r="C767" s="272">
        <f>ROUND(AK60,2)</f>
        <v>0</v>
      </c>
      <c r="D767" s="269">
        <f>ROUND(AK61,0)</f>
        <v>0</v>
      </c>
      <c r="E767" s="269">
        <f>ROUND(AK62,0)</f>
        <v>0</v>
      </c>
      <c r="F767" s="269">
        <f>ROUND(AK63,0)</f>
        <v>0</v>
      </c>
      <c r="G767" s="269">
        <f>ROUND(AK64,0)</f>
        <v>0</v>
      </c>
      <c r="H767" s="269">
        <f>ROUND(AK65,0)</f>
        <v>0</v>
      </c>
      <c r="I767" s="269">
        <f>ROUND(AK66,0)</f>
        <v>0</v>
      </c>
      <c r="J767" s="269">
        <f>ROUND(AK67,0)</f>
        <v>0</v>
      </c>
      <c r="K767" s="269">
        <f>ROUND(AK68,0)</f>
        <v>0</v>
      </c>
      <c r="L767" s="269">
        <f>ROUND(AK70,0)</f>
        <v>0</v>
      </c>
      <c r="M767" s="269">
        <f>ROUND(AK71,0)</f>
        <v>0</v>
      </c>
      <c r="N767" s="269">
        <f>ROUND(AK76,0)</f>
        <v>0</v>
      </c>
      <c r="O767" s="269">
        <f>ROUND(AK74,0)</f>
        <v>0</v>
      </c>
      <c r="P767" s="269">
        <f>IF(AK77&gt;0,ROUND(AK77,0),0)</f>
        <v>0</v>
      </c>
      <c r="Q767" s="269">
        <f>IF(AK78&gt;0,ROUND(AK78,0),0)</f>
        <v>0</v>
      </c>
      <c r="R767" s="269">
        <f>IF(AK79&gt;0,ROUND(AK79,0),0)</f>
        <v>0</v>
      </c>
      <c r="S767" s="269">
        <f>IF(AK80&gt;0,ROUND(AK80,0),0)</f>
        <v>0</v>
      </c>
      <c r="T767" s="272">
        <f>IF(AK81&gt;0,ROUND(AK81,2),0)</f>
        <v>0</v>
      </c>
      <c r="U767" s="269"/>
      <c r="X767" s="269"/>
      <c r="Y767" s="269"/>
      <c r="Z767" s="269" t="e">
        <f t="shared" si="21"/>
        <v>#DIV/0!</v>
      </c>
    </row>
    <row r="768" spans="1:26" ht="12.65" customHeight="1">
      <c r="A768" s="205" t="str">
        <f>RIGHT($C$84,3)&amp;"*"&amp;RIGHT($C$83,4)&amp;"*"&amp;AL$55&amp;"*"&amp;"A"</f>
        <v>ter*211*7320*A</v>
      </c>
      <c r="B768" s="269">
        <f>ROUND(AL59,0)</f>
        <v>0</v>
      </c>
      <c r="C768" s="272">
        <f>ROUND(AL60,2)</f>
        <v>0</v>
      </c>
      <c r="D768" s="269">
        <f>ROUND(AL61,0)</f>
        <v>0</v>
      </c>
      <c r="E768" s="269">
        <f>ROUND(AL62,0)</f>
        <v>0</v>
      </c>
      <c r="F768" s="269">
        <f>ROUND(AL63,0)</f>
        <v>0</v>
      </c>
      <c r="G768" s="269">
        <f>ROUND(AL64,0)</f>
        <v>0</v>
      </c>
      <c r="H768" s="269">
        <f>ROUND(AL65,0)</f>
        <v>0</v>
      </c>
      <c r="I768" s="269">
        <f>ROUND(AL66,0)</f>
        <v>0</v>
      </c>
      <c r="J768" s="269">
        <f>ROUND(AL67,0)</f>
        <v>0</v>
      </c>
      <c r="K768" s="269">
        <f>ROUND(AL68,0)</f>
        <v>0</v>
      </c>
      <c r="L768" s="269">
        <f>ROUND(AL70,0)</f>
        <v>0</v>
      </c>
      <c r="M768" s="269">
        <f>ROUND(AL71,0)</f>
        <v>0</v>
      </c>
      <c r="N768" s="269">
        <f>ROUND(AL76,0)</f>
        <v>0</v>
      </c>
      <c r="O768" s="269">
        <f>ROUND(AL74,0)</f>
        <v>0</v>
      </c>
      <c r="P768" s="269">
        <f>IF(AL77&gt;0,ROUND(AL77,0),0)</f>
        <v>0</v>
      </c>
      <c r="Q768" s="269">
        <f>IF(AL78&gt;0,ROUND(AL78,0),0)</f>
        <v>0</v>
      </c>
      <c r="R768" s="269">
        <f>IF(AL79&gt;0,ROUND(AL79,0),0)</f>
        <v>0</v>
      </c>
      <c r="S768" s="269">
        <f>IF(AL80&gt;0,ROUND(AL80,0),0)</f>
        <v>0</v>
      </c>
      <c r="T768" s="272">
        <f>IF(AL81&gt;0,ROUND(AL81,2),0)</f>
        <v>0</v>
      </c>
      <c r="U768" s="269"/>
      <c r="X768" s="269"/>
      <c r="Y768" s="269"/>
      <c r="Z768" s="269" t="e">
        <f t="shared" si="21"/>
        <v>#DIV/0!</v>
      </c>
    </row>
    <row r="769" spans="1:26" ht="12.65" customHeight="1">
      <c r="A769" s="205" t="str">
        <f>RIGHT($C$84,3)&amp;"*"&amp;RIGHT($C$83,4)&amp;"*"&amp;AM$55&amp;"*"&amp;"A"</f>
        <v>ter*211*7330*A</v>
      </c>
      <c r="B769" s="269">
        <f>ROUND(AM59,0)</f>
        <v>0</v>
      </c>
      <c r="C769" s="272">
        <f>ROUND(AM60,2)</f>
        <v>0</v>
      </c>
      <c r="D769" s="269">
        <f>ROUND(AM61,0)</f>
        <v>0</v>
      </c>
      <c r="E769" s="269">
        <f>ROUND(AM62,0)</f>
        <v>0</v>
      </c>
      <c r="F769" s="269">
        <f>ROUND(AM63,0)</f>
        <v>0</v>
      </c>
      <c r="G769" s="269">
        <f>ROUND(AM64,0)</f>
        <v>0</v>
      </c>
      <c r="H769" s="269">
        <f>ROUND(AM65,0)</f>
        <v>0</v>
      </c>
      <c r="I769" s="269">
        <f>ROUND(AM66,0)</f>
        <v>0</v>
      </c>
      <c r="J769" s="269">
        <f>ROUND(AM67,0)</f>
        <v>0</v>
      </c>
      <c r="K769" s="269">
        <f>ROUND(AM68,0)</f>
        <v>0</v>
      </c>
      <c r="L769" s="269">
        <f>ROUND(AM70,0)</f>
        <v>0</v>
      </c>
      <c r="M769" s="269">
        <f>ROUND(AM71,0)</f>
        <v>0</v>
      </c>
      <c r="N769" s="269">
        <f>ROUND(AM76,0)</f>
        <v>0</v>
      </c>
      <c r="O769" s="269">
        <f>ROUND(AM74,0)</f>
        <v>0</v>
      </c>
      <c r="P769" s="269">
        <f>IF(AM77&gt;0,ROUND(AM77,0),0)</f>
        <v>0</v>
      </c>
      <c r="Q769" s="269">
        <f>IF(AM78&gt;0,ROUND(AM78,0),0)</f>
        <v>0</v>
      </c>
      <c r="R769" s="269">
        <f>IF(AM79&gt;0,ROUND(AM79,0),0)</f>
        <v>0</v>
      </c>
      <c r="S769" s="269">
        <f>IF(AM80&gt;0,ROUND(AM80,0),0)</f>
        <v>0</v>
      </c>
      <c r="T769" s="272">
        <f>IF(AM81&gt;0,ROUND(AM81,2),0)</f>
        <v>0</v>
      </c>
      <c r="U769" s="269"/>
      <c r="X769" s="269"/>
      <c r="Y769" s="269"/>
      <c r="Z769" s="269" t="e">
        <f t="shared" si="21"/>
        <v>#DIV/0!</v>
      </c>
    </row>
    <row r="770" spans="1:26" ht="12.65" customHeight="1">
      <c r="A770" s="205" t="str">
        <f>RIGHT($C$84,3)&amp;"*"&amp;RIGHT($C$83,4)&amp;"*"&amp;AN$55&amp;"*"&amp;"A"</f>
        <v>ter*211*7340*A</v>
      </c>
      <c r="B770" s="269">
        <f>ROUND(AN59,0)</f>
        <v>0</v>
      </c>
      <c r="C770" s="272">
        <f>ROUND(AN60,2)</f>
        <v>0</v>
      </c>
      <c r="D770" s="269">
        <f>ROUND(AN61,0)</f>
        <v>0</v>
      </c>
      <c r="E770" s="269">
        <f>ROUND(AN62,0)</f>
        <v>0</v>
      </c>
      <c r="F770" s="269">
        <f>ROUND(AN63,0)</f>
        <v>0</v>
      </c>
      <c r="G770" s="269">
        <f>ROUND(AN64,0)</f>
        <v>0</v>
      </c>
      <c r="H770" s="269">
        <f>ROUND(AN65,0)</f>
        <v>0</v>
      </c>
      <c r="I770" s="269">
        <f>ROUND(AN66,0)</f>
        <v>0</v>
      </c>
      <c r="J770" s="269">
        <f>ROUND(AN67,0)</f>
        <v>0</v>
      </c>
      <c r="K770" s="269">
        <f>ROUND(AN68,0)</f>
        <v>0</v>
      </c>
      <c r="L770" s="269">
        <f>ROUND(AN70,0)</f>
        <v>0</v>
      </c>
      <c r="M770" s="269">
        <f>ROUND(AN71,0)</f>
        <v>0</v>
      </c>
      <c r="N770" s="269">
        <f>ROUND(AN76,0)</f>
        <v>0</v>
      </c>
      <c r="O770" s="269">
        <f>ROUND(AN74,0)</f>
        <v>0</v>
      </c>
      <c r="P770" s="269">
        <f>IF(AN77&gt;0,ROUND(AN77,0),0)</f>
        <v>0</v>
      </c>
      <c r="Q770" s="269">
        <f>IF(AN78&gt;0,ROUND(AN78,0),0)</f>
        <v>0</v>
      </c>
      <c r="R770" s="269">
        <f>IF(AN79&gt;0,ROUND(AN79,0),0)</f>
        <v>0</v>
      </c>
      <c r="S770" s="269">
        <f>IF(AN80&gt;0,ROUND(AN80,0),0)</f>
        <v>0</v>
      </c>
      <c r="T770" s="272">
        <f>IF(AN81&gt;0,ROUND(AN81,2),0)</f>
        <v>0</v>
      </c>
      <c r="U770" s="269"/>
      <c r="X770" s="269"/>
      <c r="Y770" s="269"/>
      <c r="Z770" s="269" t="e">
        <f t="shared" si="21"/>
        <v>#DIV/0!</v>
      </c>
    </row>
    <row r="771" spans="1:26" ht="12.65" customHeight="1">
      <c r="A771" s="205" t="str">
        <f>RIGHT($C$84,3)&amp;"*"&amp;RIGHT($C$83,4)&amp;"*"&amp;AO$55&amp;"*"&amp;"A"</f>
        <v>ter*211*7350*A</v>
      </c>
      <c r="B771" s="269">
        <f>ROUND(AO59,0)</f>
        <v>0</v>
      </c>
      <c r="C771" s="272">
        <f>ROUND(AO60,2)</f>
        <v>0</v>
      </c>
      <c r="D771" s="269">
        <f>ROUND(AO61,0)</f>
        <v>0</v>
      </c>
      <c r="E771" s="269">
        <f>ROUND(AO62,0)</f>
        <v>0</v>
      </c>
      <c r="F771" s="269">
        <f>ROUND(AO63,0)</f>
        <v>0</v>
      </c>
      <c r="G771" s="269">
        <f>ROUND(AO64,0)</f>
        <v>0</v>
      </c>
      <c r="H771" s="269">
        <f>ROUND(AO65,0)</f>
        <v>0</v>
      </c>
      <c r="I771" s="269">
        <f>ROUND(AO66,0)</f>
        <v>0</v>
      </c>
      <c r="J771" s="269">
        <f>ROUND(AO67,0)</f>
        <v>0</v>
      </c>
      <c r="K771" s="269">
        <f>ROUND(AO68,0)</f>
        <v>0</v>
      </c>
      <c r="L771" s="269">
        <f>ROUND(AO70,0)</f>
        <v>0</v>
      </c>
      <c r="M771" s="269">
        <f>ROUND(AO71,0)</f>
        <v>0</v>
      </c>
      <c r="N771" s="269">
        <f>ROUND(AO76,0)</f>
        <v>0</v>
      </c>
      <c r="O771" s="269">
        <f>ROUND(AO74,0)</f>
        <v>0</v>
      </c>
      <c r="P771" s="269">
        <f>IF(AO77&gt;0,ROUND(AO77,0),0)</f>
        <v>0</v>
      </c>
      <c r="Q771" s="269">
        <f>IF(AO78&gt;0,ROUND(AO78,0),0)</f>
        <v>0</v>
      </c>
      <c r="R771" s="269">
        <f>IF(AO79&gt;0,ROUND(AO79,0),0)</f>
        <v>0</v>
      </c>
      <c r="S771" s="269">
        <f>IF(AO80&gt;0,ROUND(AO80,0),0)</f>
        <v>0</v>
      </c>
      <c r="T771" s="272">
        <f>IF(AO81&gt;0,ROUND(AO81,2),0)</f>
        <v>0</v>
      </c>
      <c r="U771" s="269"/>
      <c r="X771" s="269"/>
      <c r="Y771" s="269"/>
      <c r="Z771" s="269" t="e">
        <f t="shared" si="21"/>
        <v>#DIV/0!</v>
      </c>
    </row>
    <row r="772" spans="1:26" ht="12.65" customHeight="1">
      <c r="A772" s="205" t="str">
        <f>RIGHT($C$84,3)&amp;"*"&amp;RIGHT($C$83,4)&amp;"*"&amp;AP$55&amp;"*"&amp;"A"</f>
        <v>ter*211*7380*A</v>
      </c>
      <c r="B772" s="269">
        <f>ROUND(AP59,0)</f>
        <v>0</v>
      </c>
      <c r="C772" s="272">
        <f>ROUND(AP60,2)</f>
        <v>0.2</v>
      </c>
      <c r="D772" s="269">
        <f>ROUND(AP61,0)</f>
        <v>30472</v>
      </c>
      <c r="E772" s="269">
        <f>ROUND(AP62,0)</f>
        <v>4505</v>
      </c>
      <c r="F772" s="269">
        <f>ROUND(AP63,0)</f>
        <v>0</v>
      </c>
      <c r="G772" s="269">
        <f>ROUND(AP64,0)</f>
        <v>1627</v>
      </c>
      <c r="H772" s="269">
        <f>ROUND(AP65,0)</f>
        <v>0</v>
      </c>
      <c r="I772" s="269">
        <f>ROUND(AP66,0)</f>
        <v>0</v>
      </c>
      <c r="J772" s="269">
        <f>ROUND(AP67,0)</f>
        <v>0</v>
      </c>
      <c r="K772" s="269">
        <f>ROUND(AP68,0)</f>
        <v>0</v>
      </c>
      <c r="L772" s="269">
        <f>ROUND(AP70,0)</f>
        <v>0</v>
      </c>
      <c r="M772" s="269">
        <f>ROUND(AP71,0)</f>
        <v>41591</v>
      </c>
      <c r="N772" s="269">
        <f>ROUND(AP76,0)</f>
        <v>0</v>
      </c>
      <c r="O772" s="269">
        <f>ROUND(AP74,0)</f>
        <v>26736</v>
      </c>
      <c r="P772" s="269">
        <f>IF(AP77&gt;0,ROUND(AP77,0),0)</f>
        <v>0</v>
      </c>
      <c r="Q772" s="269">
        <f>IF(AP78&gt;0,ROUND(AP78,0),0)</f>
        <v>0</v>
      </c>
      <c r="R772" s="269">
        <f>IF(AP79&gt;0,ROUND(AP79,0),0)</f>
        <v>0</v>
      </c>
      <c r="S772" s="269">
        <f>IF(AP80&gt;0,ROUND(AP80,0),0)</f>
        <v>0</v>
      </c>
      <c r="T772" s="272">
        <f>IF(AP81&gt;0,ROUND(AP81,2),0)</f>
        <v>0</v>
      </c>
      <c r="U772" s="269"/>
      <c r="X772" s="269"/>
      <c r="Y772" s="269"/>
      <c r="Z772" s="269" t="e">
        <f t="shared" si="21"/>
        <v>#DIV/0!</v>
      </c>
    </row>
    <row r="773" spans="1:26" ht="12.65" customHeight="1">
      <c r="A773" s="205" t="str">
        <f>RIGHT($C$84,3)&amp;"*"&amp;RIGHT($C$83,4)&amp;"*"&amp;AQ$55&amp;"*"&amp;"A"</f>
        <v>ter*211*7390*A</v>
      </c>
      <c r="B773" s="269">
        <f>ROUND(AQ59,0)</f>
        <v>0</v>
      </c>
      <c r="C773" s="272">
        <f>ROUND(AQ60,2)</f>
        <v>0</v>
      </c>
      <c r="D773" s="269">
        <f>ROUND(AQ61,0)</f>
        <v>0</v>
      </c>
      <c r="E773" s="269">
        <f>ROUND(AQ62,0)</f>
        <v>0</v>
      </c>
      <c r="F773" s="269">
        <f>ROUND(AQ63,0)</f>
        <v>0</v>
      </c>
      <c r="G773" s="269">
        <f>ROUND(AQ64,0)</f>
        <v>0</v>
      </c>
      <c r="H773" s="269">
        <f>ROUND(AQ65,0)</f>
        <v>0</v>
      </c>
      <c r="I773" s="269">
        <f>ROUND(AQ66,0)</f>
        <v>0</v>
      </c>
      <c r="J773" s="269">
        <f>ROUND(AQ67,0)</f>
        <v>0</v>
      </c>
      <c r="K773" s="269">
        <f>ROUND(AQ68,0)</f>
        <v>0</v>
      </c>
      <c r="L773" s="269">
        <f>ROUND(AQ70,0)</f>
        <v>0</v>
      </c>
      <c r="M773" s="269">
        <f>ROUND(AQ71,0)</f>
        <v>0</v>
      </c>
      <c r="N773" s="269">
        <f>ROUND(AQ76,0)</f>
        <v>0</v>
      </c>
      <c r="O773" s="269">
        <f>ROUND(AQ74,0)</f>
        <v>0</v>
      </c>
      <c r="P773" s="269">
        <f>IF(AQ77&gt;0,ROUND(AQ77,0),0)</f>
        <v>0</v>
      </c>
      <c r="Q773" s="269">
        <f>IF(AQ78&gt;0,ROUND(AQ78,0),0)</f>
        <v>0</v>
      </c>
      <c r="R773" s="269">
        <f>IF(AQ79&gt;0,ROUND(AQ79,0),0)</f>
        <v>0</v>
      </c>
      <c r="S773" s="269">
        <f>IF(AQ80&gt;0,ROUND(AQ80,0),0)</f>
        <v>0</v>
      </c>
      <c r="T773" s="272">
        <f>IF(AQ81&gt;0,ROUND(AQ81,2),0)</f>
        <v>0</v>
      </c>
      <c r="U773" s="269"/>
      <c r="X773" s="269"/>
      <c r="Y773" s="269"/>
      <c r="Z773" s="269" t="e">
        <f t="shared" si="21"/>
        <v>#DIV/0!</v>
      </c>
    </row>
    <row r="774" spans="1:26" ht="12.65" customHeight="1">
      <c r="A774" s="205" t="str">
        <f>RIGHT($C$84,3)&amp;"*"&amp;RIGHT($C$83,4)&amp;"*"&amp;AR$55&amp;"*"&amp;"A"</f>
        <v>ter*211*7400*A</v>
      </c>
      <c r="B774" s="269">
        <f>ROUND(AR59,0)</f>
        <v>0</v>
      </c>
      <c r="C774" s="272">
        <f>ROUND(AR60,2)</f>
        <v>0</v>
      </c>
      <c r="D774" s="269">
        <f>ROUND(AR61,0)</f>
        <v>0</v>
      </c>
      <c r="E774" s="269">
        <f>ROUND(AR62,0)</f>
        <v>0</v>
      </c>
      <c r="F774" s="269">
        <f>ROUND(AR63,0)</f>
        <v>0</v>
      </c>
      <c r="G774" s="269">
        <f>ROUND(AR64,0)</f>
        <v>0</v>
      </c>
      <c r="H774" s="269">
        <f>ROUND(AR65,0)</f>
        <v>0</v>
      </c>
      <c r="I774" s="269">
        <f>ROUND(AR66,0)</f>
        <v>0</v>
      </c>
      <c r="J774" s="269">
        <f>ROUND(AR67,0)</f>
        <v>0</v>
      </c>
      <c r="K774" s="269">
        <f>ROUND(AR68,0)</f>
        <v>0</v>
      </c>
      <c r="L774" s="269">
        <f>ROUND(AR70,0)</f>
        <v>0</v>
      </c>
      <c r="M774" s="269">
        <f>ROUND(AR71,0)</f>
        <v>0</v>
      </c>
      <c r="N774" s="269">
        <f>ROUND(AR76,0)</f>
        <v>0</v>
      </c>
      <c r="O774" s="269">
        <f>ROUND(AR74,0)</f>
        <v>0</v>
      </c>
      <c r="P774" s="269">
        <f>IF(AR77&gt;0,ROUND(AR77,0),0)</f>
        <v>0</v>
      </c>
      <c r="Q774" s="269">
        <f>IF(AR78&gt;0,ROUND(AR78,0),0)</f>
        <v>0</v>
      </c>
      <c r="R774" s="269">
        <f>IF(AR79&gt;0,ROUND(AR79,0),0)</f>
        <v>0</v>
      </c>
      <c r="S774" s="269">
        <f>IF(AR80&gt;0,ROUND(AR80,0),0)</f>
        <v>0</v>
      </c>
      <c r="T774" s="272">
        <f>IF(AR81&gt;0,ROUND(AR81,2),0)</f>
        <v>0</v>
      </c>
      <c r="U774" s="269"/>
      <c r="X774" s="269"/>
      <c r="Y774" s="269"/>
      <c r="Z774" s="269" t="e">
        <f t="shared" si="21"/>
        <v>#DIV/0!</v>
      </c>
    </row>
    <row r="775" spans="1:26" ht="12.65" customHeight="1">
      <c r="A775" s="205" t="str">
        <f>RIGHT($C$84,3)&amp;"*"&amp;RIGHT($C$83,4)&amp;"*"&amp;AS$55&amp;"*"&amp;"A"</f>
        <v>ter*211*7410*A</v>
      </c>
      <c r="B775" s="269">
        <f>ROUND(AS59,0)</f>
        <v>0</v>
      </c>
      <c r="C775" s="272">
        <f>ROUND(AS60,2)</f>
        <v>0</v>
      </c>
      <c r="D775" s="269">
        <f>ROUND(AS61,0)</f>
        <v>0</v>
      </c>
      <c r="E775" s="269">
        <f>ROUND(AS62,0)</f>
        <v>0</v>
      </c>
      <c r="F775" s="269">
        <f>ROUND(AS63,0)</f>
        <v>0</v>
      </c>
      <c r="G775" s="269">
        <f>ROUND(AS64,0)</f>
        <v>0</v>
      </c>
      <c r="H775" s="269">
        <f>ROUND(AS65,0)</f>
        <v>0</v>
      </c>
      <c r="I775" s="269">
        <f>ROUND(AS66,0)</f>
        <v>0</v>
      </c>
      <c r="J775" s="269">
        <f>ROUND(AS67,0)</f>
        <v>0</v>
      </c>
      <c r="K775" s="269">
        <f>ROUND(AS68,0)</f>
        <v>0</v>
      </c>
      <c r="L775" s="269">
        <f>ROUND(AS70,0)</f>
        <v>0</v>
      </c>
      <c r="M775" s="269">
        <f>ROUND(AS71,0)</f>
        <v>0</v>
      </c>
      <c r="N775" s="269">
        <f>ROUND(AS76,0)</f>
        <v>0</v>
      </c>
      <c r="O775" s="269">
        <f>ROUND(AS74,0)</f>
        <v>0</v>
      </c>
      <c r="P775" s="269">
        <f>IF(AS77&gt;0,ROUND(AS77,0),0)</f>
        <v>0</v>
      </c>
      <c r="Q775" s="269">
        <f>IF(AS78&gt;0,ROUND(AS78,0),0)</f>
        <v>0</v>
      </c>
      <c r="R775" s="269">
        <f>IF(AS79&gt;0,ROUND(AS79,0),0)</f>
        <v>0</v>
      </c>
      <c r="S775" s="269">
        <f>IF(AS80&gt;0,ROUND(AS80,0),0)</f>
        <v>0</v>
      </c>
      <c r="T775" s="272">
        <f>IF(AS81&gt;0,ROUND(AS81,2),0)</f>
        <v>0</v>
      </c>
      <c r="U775" s="269"/>
      <c r="X775" s="269"/>
      <c r="Y775" s="269"/>
      <c r="Z775" s="269" t="e">
        <f t="shared" si="21"/>
        <v>#DIV/0!</v>
      </c>
    </row>
    <row r="776" spans="1:26" ht="12.65" customHeight="1">
      <c r="A776" s="205" t="str">
        <f>RIGHT($C$84,3)&amp;"*"&amp;RIGHT($C$83,4)&amp;"*"&amp;AT$55&amp;"*"&amp;"A"</f>
        <v>ter*211*7420*A</v>
      </c>
      <c r="B776" s="269">
        <f>ROUND(AT59,0)</f>
        <v>0</v>
      </c>
      <c r="C776" s="272">
        <f>ROUND(AT60,2)</f>
        <v>0</v>
      </c>
      <c r="D776" s="269">
        <f>ROUND(AT61,0)</f>
        <v>0</v>
      </c>
      <c r="E776" s="269">
        <f>ROUND(AT62,0)</f>
        <v>0</v>
      </c>
      <c r="F776" s="269">
        <f>ROUND(AT63,0)</f>
        <v>0</v>
      </c>
      <c r="G776" s="269">
        <f>ROUND(AT64,0)</f>
        <v>0</v>
      </c>
      <c r="H776" s="269">
        <f>ROUND(AT65,0)</f>
        <v>0</v>
      </c>
      <c r="I776" s="269">
        <f>ROUND(AT66,0)</f>
        <v>0</v>
      </c>
      <c r="J776" s="269">
        <f>ROUND(AT67,0)</f>
        <v>0</v>
      </c>
      <c r="K776" s="269">
        <f>ROUND(AT68,0)</f>
        <v>0</v>
      </c>
      <c r="L776" s="269">
        <f>ROUND(AT70,0)</f>
        <v>0</v>
      </c>
      <c r="M776" s="269">
        <f>ROUND(AT71,0)</f>
        <v>0</v>
      </c>
      <c r="N776" s="269">
        <f>ROUND(AT76,0)</f>
        <v>0</v>
      </c>
      <c r="O776" s="269">
        <f>ROUND(AT74,0)</f>
        <v>0</v>
      </c>
      <c r="P776" s="269">
        <f>IF(AT77&gt;0,ROUND(AT77,0),0)</f>
        <v>0</v>
      </c>
      <c r="Q776" s="269">
        <f>IF(AT78&gt;0,ROUND(AT78,0),0)</f>
        <v>0</v>
      </c>
      <c r="R776" s="269">
        <f>IF(AT79&gt;0,ROUND(AT79,0),0)</f>
        <v>0</v>
      </c>
      <c r="S776" s="269">
        <f>IF(AT80&gt;0,ROUND(AT80,0),0)</f>
        <v>0</v>
      </c>
      <c r="T776" s="272">
        <f>IF(AT81&gt;0,ROUND(AT81,2),0)</f>
        <v>0</v>
      </c>
      <c r="U776" s="269"/>
      <c r="X776" s="269"/>
      <c r="Y776" s="269"/>
      <c r="Z776" s="269" t="e">
        <f t="shared" si="21"/>
        <v>#DIV/0!</v>
      </c>
    </row>
    <row r="777" spans="1:26" ht="12.65" customHeight="1">
      <c r="A777" s="205" t="str">
        <f>RIGHT($C$84,3)&amp;"*"&amp;RIGHT($C$83,4)&amp;"*"&amp;AU$55&amp;"*"&amp;"A"</f>
        <v>ter*211*7430*A</v>
      </c>
      <c r="B777" s="269">
        <f>ROUND(AU59,0)</f>
        <v>0</v>
      </c>
      <c r="C777" s="272">
        <f>ROUND(AU60,2)</f>
        <v>0</v>
      </c>
      <c r="D777" s="269">
        <f>ROUND(AU61,0)</f>
        <v>0</v>
      </c>
      <c r="E777" s="269">
        <f>ROUND(AU62,0)</f>
        <v>0</v>
      </c>
      <c r="F777" s="269">
        <f>ROUND(AU63,0)</f>
        <v>0</v>
      </c>
      <c r="G777" s="269">
        <f>ROUND(AU64,0)</f>
        <v>0</v>
      </c>
      <c r="H777" s="269">
        <f>ROUND(AU65,0)</f>
        <v>0</v>
      </c>
      <c r="I777" s="269">
        <f>ROUND(AU66,0)</f>
        <v>0</v>
      </c>
      <c r="J777" s="269">
        <f>ROUND(AU67,0)</f>
        <v>0</v>
      </c>
      <c r="K777" s="269">
        <f>ROUND(AU68,0)</f>
        <v>0</v>
      </c>
      <c r="L777" s="269">
        <f>ROUND(AU70,0)</f>
        <v>0</v>
      </c>
      <c r="M777" s="269">
        <f>ROUND(AU71,0)</f>
        <v>0</v>
      </c>
      <c r="N777" s="269">
        <f>ROUND(AU76,0)</f>
        <v>0</v>
      </c>
      <c r="O777" s="269">
        <f>ROUND(AU74,0)</f>
        <v>0</v>
      </c>
      <c r="P777" s="269">
        <f>IF(AU77&gt;0,ROUND(AU77,0),0)</f>
        <v>0</v>
      </c>
      <c r="Q777" s="269">
        <f>IF(AU78&gt;0,ROUND(AU78,0),0)</f>
        <v>0</v>
      </c>
      <c r="R777" s="269">
        <f>IF(AU79&gt;0,ROUND(AU79,0),0)</f>
        <v>0</v>
      </c>
      <c r="S777" s="269">
        <f>IF(AU80&gt;0,ROUND(AU80,0),0)</f>
        <v>0</v>
      </c>
      <c r="T777" s="272">
        <f>IF(AU81&gt;0,ROUND(AU81,2),0)</f>
        <v>0</v>
      </c>
      <c r="U777" s="269"/>
      <c r="X777" s="269"/>
      <c r="Y777" s="269"/>
      <c r="Z777" s="269" t="e">
        <f t="shared" si="21"/>
        <v>#DIV/0!</v>
      </c>
    </row>
    <row r="778" spans="1:26" ht="12.65" customHeight="1">
      <c r="A778" s="205" t="str">
        <f>RIGHT($C$84,3)&amp;"*"&amp;RIGHT($C$83,4)&amp;"*"&amp;AV$55&amp;"*"&amp;"A"</f>
        <v>ter*211*7490*A</v>
      </c>
      <c r="B778" s="269"/>
      <c r="C778" s="272">
        <f>ROUND(AV60,2)</f>
        <v>0</v>
      </c>
      <c r="D778" s="269">
        <f>ROUND(AV61,0)</f>
        <v>0</v>
      </c>
      <c r="E778" s="269">
        <f>ROUND(AV62,0)</f>
        <v>0</v>
      </c>
      <c r="F778" s="269">
        <f>ROUND(AV63,0)</f>
        <v>0</v>
      </c>
      <c r="G778" s="269">
        <f>ROUND(AV64,0)</f>
        <v>0</v>
      </c>
      <c r="H778" s="269">
        <f>ROUND(AV65,0)</f>
        <v>0</v>
      </c>
      <c r="I778" s="269">
        <f>ROUND(AV66,0)</f>
        <v>0</v>
      </c>
      <c r="J778" s="269">
        <f>ROUND(AV67,0)</f>
        <v>0</v>
      </c>
      <c r="K778" s="269">
        <f>ROUND(AV68,0)</f>
        <v>0</v>
      </c>
      <c r="L778" s="269">
        <f>ROUND(AV70,0)</f>
        <v>0</v>
      </c>
      <c r="M778" s="269">
        <f>ROUND(AV71,0)</f>
        <v>0</v>
      </c>
      <c r="N778" s="269">
        <f>ROUND(AV76,0)</f>
        <v>0</v>
      </c>
      <c r="O778" s="269">
        <f>ROUND(AV74,0)</f>
        <v>0</v>
      </c>
      <c r="P778" s="269">
        <f>IF(AV77&gt;0,ROUND(AV77,0),0)</f>
        <v>0</v>
      </c>
      <c r="Q778" s="269">
        <f>IF(AV78&gt;0,ROUND(AV78,0),0)</f>
        <v>0</v>
      </c>
      <c r="R778" s="269">
        <f>IF(AV79&gt;0,ROUND(AV79,0),0)</f>
        <v>0</v>
      </c>
      <c r="S778" s="269">
        <f>IF(AV80&gt;0,ROUND(AV80,0),0)</f>
        <v>0</v>
      </c>
      <c r="T778" s="272">
        <f>IF(AV81&gt;0,ROUND(AV81,2),0)</f>
        <v>0</v>
      </c>
      <c r="U778" s="269"/>
      <c r="X778" s="269"/>
      <c r="Y778" s="269"/>
      <c r="Z778" s="269" t="e">
        <f t="shared" si="21"/>
        <v>#DIV/0!</v>
      </c>
    </row>
    <row r="779" spans="1:26" ht="12.65" customHeight="1">
      <c r="A779" s="205" t="str">
        <f>RIGHT($C$84,3)&amp;"*"&amp;RIGHT($C$83,4)&amp;"*"&amp;AW$55&amp;"*"&amp;"A"</f>
        <v>ter*211*8200*A</v>
      </c>
      <c r="B779" s="269"/>
      <c r="C779" s="272">
        <f>ROUND(AW60,2)</f>
        <v>0</v>
      </c>
      <c r="D779" s="269">
        <f>ROUND(AW61,0)</f>
        <v>0</v>
      </c>
      <c r="E779" s="269">
        <f>ROUND(AW62,0)</f>
        <v>0</v>
      </c>
      <c r="F779" s="269">
        <f>ROUND(AW63,0)</f>
        <v>0</v>
      </c>
      <c r="G779" s="269">
        <f>ROUND(AW64,0)</f>
        <v>0</v>
      </c>
      <c r="H779" s="269">
        <f>ROUND(AW65,0)</f>
        <v>0</v>
      </c>
      <c r="I779" s="269">
        <f>ROUND(AW66,0)</f>
        <v>0</v>
      </c>
      <c r="J779" s="269">
        <f>ROUND(AW67,0)</f>
        <v>0</v>
      </c>
      <c r="K779" s="269">
        <f>ROUND(AW68,0)</f>
        <v>0</v>
      </c>
      <c r="L779" s="269">
        <f>ROUND(AW70,0)</f>
        <v>0</v>
      </c>
      <c r="M779" s="269">
        <f>ROUND(AW71,0)</f>
        <v>0</v>
      </c>
      <c r="N779" s="269"/>
      <c r="O779" s="269"/>
      <c r="P779" s="269">
        <f>IF(AW77&gt;0,ROUND(AW77,0),0)</f>
        <v>0</v>
      </c>
      <c r="Q779" s="269">
        <f>IF(AW78&gt;0,ROUND(AW78,0),0)</f>
        <v>0</v>
      </c>
      <c r="R779" s="269">
        <f>IF(AW79&gt;0,ROUND(AW79,0),0)</f>
        <v>0</v>
      </c>
      <c r="S779" s="269">
        <f>IF(AW80&gt;0,ROUND(AW80,0),0)</f>
        <v>0</v>
      </c>
      <c r="T779" s="272">
        <f>IF(AW81&gt;0,ROUND(AW81,2),0)</f>
        <v>0</v>
      </c>
      <c r="U779" s="269"/>
      <c r="X779" s="269"/>
      <c r="Y779" s="269"/>
      <c r="Z779" s="269"/>
    </row>
    <row r="780" spans="1:26" ht="12.65" customHeight="1">
      <c r="A780" s="205" t="str">
        <f>RIGHT($C$84,3)&amp;"*"&amp;RIGHT($C$83,4)&amp;"*"&amp;AX$55&amp;"*"&amp;"A"</f>
        <v>ter*211*8310*A</v>
      </c>
      <c r="B780" s="269"/>
      <c r="C780" s="272">
        <f>ROUND(AX60,2)</f>
        <v>0</v>
      </c>
      <c r="D780" s="269">
        <f>ROUND(AX61,0)</f>
        <v>0</v>
      </c>
      <c r="E780" s="269">
        <f>ROUND(AX62,0)</f>
        <v>0</v>
      </c>
      <c r="F780" s="269">
        <f>ROUND(AX63,0)</f>
        <v>0</v>
      </c>
      <c r="G780" s="269">
        <f>ROUND(AX64,0)</f>
        <v>0</v>
      </c>
      <c r="H780" s="269">
        <f>ROUND(AX65,0)</f>
        <v>0</v>
      </c>
      <c r="I780" s="269">
        <f>ROUND(AX66,0)</f>
        <v>0</v>
      </c>
      <c r="J780" s="269">
        <f>ROUND(AX67,0)</f>
        <v>0</v>
      </c>
      <c r="K780" s="269">
        <f>ROUND(AX68,0)</f>
        <v>0</v>
      </c>
      <c r="L780" s="269">
        <f>ROUND(AX70,0)</f>
        <v>0</v>
      </c>
      <c r="M780" s="269">
        <f>ROUND(AX71,0)</f>
        <v>0</v>
      </c>
      <c r="N780" s="269"/>
      <c r="O780" s="269"/>
      <c r="P780" s="269">
        <f>IF(AX77&gt;0,ROUND(AX77,0),0)</f>
        <v>0</v>
      </c>
      <c r="Q780" s="269">
        <f>IF(AX78&gt;0,ROUND(AX78,0),0)</f>
        <v>0</v>
      </c>
      <c r="R780" s="269">
        <f>IF(AX79&gt;0,ROUND(AX79,0),0)</f>
        <v>0</v>
      </c>
      <c r="S780" s="269">
        <f>IF(AX80&gt;0,ROUND(AX80,0),0)</f>
        <v>0</v>
      </c>
      <c r="T780" s="272">
        <f>IF(AX81&gt;0,ROUND(AX81,2),0)</f>
        <v>0</v>
      </c>
      <c r="U780" s="269"/>
      <c r="X780" s="269"/>
      <c r="Y780" s="269"/>
      <c r="Z780" s="269"/>
    </row>
    <row r="781" spans="1:26" ht="12.65" customHeight="1">
      <c r="A781" s="205" t="str">
        <f>RIGHT($C$84,3)&amp;"*"&amp;RIGHT($C$83,4)&amp;"*"&amp;AY$55&amp;"*"&amp;"A"</f>
        <v>ter*211*8320*A</v>
      </c>
      <c r="B781" s="269">
        <f>ROUND(AY59,0)</f>
        <v>0</v>
      </c>
      <c r="C781" s="272">
        <f>ROUND(AY60,2)</f>
        <v>0</v>
      </c>
      <c r="D781" s="269">
        <f>ROUND(AY61,0)</f>
        <v>0</v>
      </c>
      <c r="E781" s="269">
        <f>ROUND(AY62,0)</f>
        <v>0</v>
      </c>
      <c r="F781" s="269">
        <f>ROUND(AY63,0)</f>
        <v>0</v>
      </c>
      <c r="G781" s="269">
        <f>ROUND(AY64,0)</f>
        <v>0</v>
      </c>
      <c r="H781" s="269">
        <f>ROUND(AY65,0)</f>
        <v>0</v>
      </c>
      <c r="I781" s="269">
        <f>ROUND(AY66,0)</f>
        <v>0</v>
      </c>
      <c r="J781" s="269">
        <f>ROUND(AY67,0)</f>
        <v>0</v>
      </c>
      <c r="K781" s="269">
        <f>ROUND(AY68,0)</f>
        <v>0</v>
      </c>
      <c r="L781" s="269">
        <f>ROUND(AY70,0)</f>
        <v>0</v>
      </c>
      <c r="M781" s="269">
        <f>ROUND(AY71,0)</f>
        <v>0</v>
      </c>
      <c r="N781" s="269"/>
      <c r="O781" s="269"/>
      <c r="P781" s="269">
        <f>IF(AY77&gt;0,ROUND(AY77,0),0)</f>
        <v>0</v>
      </c>
      <c r="Q781" s="269">
        <f>IF(AY78&gt;0,ROUND(AY78,0),0)</f>
        <v>0</v>
      </c>
      <c r="R781" s="269">
        <f>IF(AY79&gt;0,ROUND(AY79,0),0)</f>
        <v>0</v>
      </c>
      <c r="S781" s="269">
        <f>IF(AY80&gt;0,ROUND(AY80,0),0)</f>
        <v>0</v>
      </c>
      <c r="T781" s="272">
        <f>IF(AY81&gt;0,ROUND(AY81,2),0)</f>
        <v>0</v>
      </c>
      <c r="U781" s="269"/>
      <c r="X781" s="269"/>
      <c r="Y781" s="269"/>
      <c r="Z781" s="269"/>
    </row>
    <row r="782" spans="1:26" ht="12.65" customHeight="1">
      <c r="A782" s="205" t="str">
        <f>RIGHT($C$84,3)&amp;"*"&amp;RIGHT($C$83,4)&amp;"*"&amp;AZ$55&amp;"*"&amp;"A"</f>
        <v>ter*211*8330*A</v>
      </c>
      <c r="B782" s="269">
        <f>ROUND(AZ59,0)</f>
        <v>0</v>
      </c>
      <c r="C782" s="272">
        <f>ROUND(AZ60,2)</f>
        <v>0</v>
      </c>
      <c r="D782" s="269">
        <f>ROUND(AZ61,0)</f>
        <v>0</v>
      </c>
      <c r="E782" s="269">
        <f>ROUND(AZ62,0)</f>
        <v>0</v>
      </c>
      <c r="F782" s="269">
        <f>ROUND(AZ63,0)</f>
        <v>0</v>
      </c>
      <c r="G782" s="269">
        <f>ROUND(AZ64,0)</f>
        <v>0</v>
      </c>
      <c r="H782" s="269">
        <f>ROUND(AZ65,0)</f>
        <v>0</v>
      </c>
      <c r="I782" s="269">
        <f>ROUND(AZ66,0)</f>
        <v>0</v>
      </c>
      <c r="J782" s="269">
        <f>ROUND(AZ67,0)</f>
        <v>0</v>
      </c>
      <c r="K782" s="269">
        <f>ROUND(AZ68,0)</f>
        <v>0</v>
      </c>
      <c r="L782" s="269">
        <f>ROUND(AZ70,0)</f>
        <v>0</v>
      </c>
      <c r="M782" s="269">
        <f>ROUND(AZ71,0)</f>
        <v>0</v>
      </c>
      <c r="N782" s="269"/>
      <c r="O782" s="269"/>
      <c r="P782" s="269">
        <f>IF(AZ77&gt;0,ROUND(AZ77,0),0)</f>
        <v>0</v>
      </c>
      <c r="Q782" s="269">
        <f>IF(AZ78&gt;0,ROUND(AZ78,0),0)</f>
        <v>0</v>
      </c>
      <c r="R782" s="269">
        <f>IF(AZ79&gt;0,ROUND(AZ79,0),0)</f>
        <v>0</v>
      </c>
      <c r="S782" s="269">
        <f>IF(AZ80&gt;0,ROUND(AZ80,0),0)</f>
        <v>0</v>
      </c>
      <c r="T782" s="272">
        <f>IF(AZ81&gt;0,ROUND(AZ81,2),0)</f>
        <v>0</v>
      </c>
      <c r="U782" s="269"/>
      <c r="X782" s="269"/>
      <c r="Y782" s="269"/>
      <c r="Z782" s="269"/>
    </row>
    <row r="783" spans="1:26" ht="12.65" customHeight="1">
      <c r="A783" s="205" t="str">
        <f>RIGHT($C$84,3)&amp;"*"&amp;RIGHT($C$83,4)&amp;"*"&amp;BA$55&amp;"*"&amp;"A"</f>
        <v>ter*211*8350*A</v>
      </c>
      <c r="B783" s="269">
        <f>ROUND(BA59,0)</f>
        <v>0</v>
      </c>
      <c r="C783" s="272">
        <f>ROUND(BA60,2)</f>
        <v>0</v>
      </c>
      <c r="D783" s="269">
        <f>ROUND(BA61,0)</f>
        <v>0</v>
      </c>
      <c r="E783" s="269">
        <f>ROUND(BA62,0)</f>
        <v>0</v>
      </c>
      <c r="F783" s="269">
        <f>ROUND(BA63,0)</f>
        <v>0</v>
      </c>
      <c r="G783" s="269">
        <f>ROUND(BA64,0)</f>
        <v>0</v>
      </c>
      <c r="H783" s="269">
        <f>ROUND(BA65,0)</f>
        <v>0</v>
      </c>
      <c r="I783" s="269">
        <f>ROUND(BA66,0)</f>
        <v>0</v>
      </c>
      <c r="J783" s="269">
        <f>ROUND(BA67,0)</f>
        <v>0</v>
      </c>
      <c r="K783" s="269">
        <f>ROUND(BA68,0)</f>
        <v>0</v>
      </c>
      <c r="L783" s="269">
        <f>ROUND(BA70,0)</f>
        <v>0</v>
      </c>
      <c r="M783" s="269">
        <f>ROUND(BA71,0)</f>
        <v>0</v>
      </c>
      <c r="N783" s="269"/>
      <c r="O783" s="269"/>
      <c r="P783" s="269">
        <f>IF(BA77&gt;0,ROUND(BA77,0),0)</f>
        <v>0</v>
      </c>
      <c r="Q783" s="269">
        <f>IF(BA78&gt;0,ROUND(BA78,0),0)</f>
        <v>0</v>
      </c>
      <c r="R783" s="269">
        <f>IF(BA79&gt;0,ROUND(BA79,0),0)</f>
        <v>0</v>
      </c>
      <c r="S783" s="269">
        <f>IF(BA80&gt;0,ROUND(BA80,0),0)</f>
        <v>0</v>
      </c>
      <c r="T783" s="272">
        <f>IF(BA81&gt;0,ROUND(BA81,2),0)</f>
        <v>0</v>
      </c>
      <c r="U783" s="269"/>
      <c r="X783" s="269"/>
      <c r="Y783" s="269"/>
      <c r="Z783" s="269"/>
    </row>
    <row r="784" spans="1:26" ht="12.65" customHeight="1">
      <c r="A784" s="205" t="str">
        <f>RIGHT($C$84,3)&amp;"*"&amp;RIGHT($C$83,4)&amp;"*"&amp;BB$55&amp;"*"&amp;"A"</f>
        <v>ter*211*8360*A</v>
      </c>
      <c r="B784" s="269"/>
      <c r="C784" s="272">
        <f>ROUND(BB60,2)</f>
        <v>0</v>
      </c>
      <c r="D784" s="269">
        <f>ROUND(BB61,0)</f>
        <v>0</v>
      </c>
      <c r="E784" s="269">
        <f>ROUND(BB62,0)</f>
        <v>0</v>
      </c>
      <c r="F784" s="269">
        <f>ROUND(BB63,0)</f>
        <v>0</v>
      </c>
      <c r="G784" s="269">
        <f>ROUND(BB64,0)</f>
        <v>0</v>
      </c>
      <c r="H784" s="269">
        <f>ROUND(BB65,0)</f>
        <v>0</v>
      </c>
      <c r="I784" s="269">
        <f>ROUND(BB66,0)</f>
        <v>0</v>
      </c>
      <c r="J784" s="269">
        <f>ROUND(BB67,0)</f>
        <v>0</v>
      </c>
      <c r="K784" s="269">
        <f>ROUND(BB68,0)</f>
        <v>0</v>
      </c>
      <c r="L784" s="269">
        <f>ROUND(BB70,0)</f>
        <v>0</v>
      </c>
      <c r="M784" s="269">
        <f>ROUND(BB71,0)</f>
        <v>0</v>
      </c>
      <c r="N784" s="269"/>
      <c r="O784" s="269"/>
      <c r="P784" s="269">
        <f>IF(BB77&gt;0,ROUND(BB77,0),0)</f>
        <v>0</v>
      </c>
      <c r="Q784" s="269">
        <f>IF(BB78&gt;0,ROUND(BB78,0),0)</f>
        <v>0</v>
      </c>
      <c r="R784" s="269">
        <f>IF(BB79&gt;0,ROUND(BB79,0),0)</f>
        <v>0</v>
      </c>
      <c r="S784" s="269">
        <f>IF(BB80&gt;0,ROUND(BB80,0),0)</f>
        <v>0</v>
      </c>
      <c r="T784" s="272">
        <f>IF(BB81&gt;0,ROUND(BB81,2),0)</f>
        <v>0</v>
      </c>
      <c r="U784" s="269"/>
      <c r="X784" s="269"/>
      <c r="Y784" s="269"/>
      <c r="Z784" s="269"/>
    </row>
    <row r="785" spans="1:26" ht="12.65" customHeight="1">
      <c r="A785" s="205" t="str">
        <f>RIGHT($C$84,3)&amp;"*"&amp;RIGHT($C$83,4)&amp;"*"&amp;BC$55&amp;"*"&amp;"A"</f>
        <v>ter*211*8370*A</v>
      </c>
      <c r="B785" s="269"/>
      <c r="C785" s="272">
        <f>ROUND(BC60,2)</f>
        <v>0</v>
      </c>
      <c r="D785" s="269">
        <f>ROUND(BC61,0)</f>
        <v>0</v>
      </c>
      <c r="E785" s="269">
        <f>ROUND(BC62,0)</f>
        <v>0</v>
      </c>
      <c r="F785" s="269">
        <f>ROUND(BC63,0)</f>
        <v>0</v>
      </c>
      <c r="G785" s="269">
        <f>ROUND(BC64,0)</f>
        <v>0</v>
      </c>
      <c r="H785" s="269">
        <f>ROUND(BC65,0)</f>
        <v>0</v>
      </c>
      <c r="I785" s="269">
        <f>ROUND(BC66,0)</f>
        <v>0</v>
      </c>
      <c r="J785" s="269">
        <f>ROUND(BC67,0)</f>
        <v>0</v>
      </c>
      <c r="K785" s="269">
        <f>ROUND(BC68,0)</f>
        <v>0</v>
      </c>
      <c r="L785" s="269">
        <f>ROUND(BC70,0)</f>
        <v>0</v>
      </c>
      <c r="M785" s="269">
        <f>ROUND(BC71,0)</f>
        <v>0</v>
      </c>
      <c r="N785" s="269"/>
      <c r="O785" s="269"/>
      <c r="P785" s="269">
        <f>IF(BC77&gt;0,ROUND(BC77,0),0)</f>
        <v>0</v>
      </c>
      <c r="Q785" s="269">
        <f>IF(BC78&gt;0,ROUND(BC78,0),0)</f>
        <v>0</v>
      </c>
      <c r="R785" s="269">
        <f>IF(BC79&gt;0,ROUND(BC79,0),0)</f>
        <v>0</v>
      </c>
      <c r="S785" s="269">
        <f>IF(BC80&gt;0,ROUND(BC80,0),0)</f>
        <v>0</v>
      </c>
      <c r="T785" s="272">
        <f>IF(BC81&gt;0,ROUND(BC81,2),0)</f>
        <v>0</v>
      </c>
      <c r="U785" s="269"/>
      <c r="X785" s="269"/>
      <c r="Y785" s="269"/>
      <c r="Z785" s="269"/>
    </row>
    <row r="786" spans="1:26" ht="12.65" customHeight="1">
      <c r="A786" s="205" t="str">
        <f>RIGHT($C$84,3)&amp;"*"&amp;RIGHT($C$83,4)&amp;"*"&amp;BD$55&amp;"*"&amp;"A"</f>
        <v>ter*211*8420*A</v>
      </c>
      <c r="B786" s="269"/>
      <c r="C786" s="272">
        <f>ROUND(BD60,2)</f>
        <v>0</v>
      </c>
      <c r="D786" s="269">
        <f>ROUND(BD61,0)</f>
        <v>0</v>
      </c>
      <c r="E786" s="269">
        <f>ROUND(BD62,0)</f>
        <v>0</v>
      </c>
      <c r="F786" s="269">
        <f>ROUND(BD63,0)</f>
        <v>0</v>
      </c>
      <c r="G786" s="269">
        <f>ROUND(BD64,0)</f>
        <v>0</v>
      </c>
      <c r="H786" s="269">
        <f>ROUND(BD65,0)</f>
        <v>0</v>
      </c>
      <c r="I786" s="269">
        <f>ROUND(BD66,0)</f>
        <v>0</v>
      </c>
      <c r="J786" s="269">
        <f>ROUND(BD67,0)</f>
        <v>0</v>
      </c>
      <c r="K786" s="269">
        <f>ROUND(BD68,0)</f>
        <v>0</v>
      </c>
      <c r="L786" s="269">
        <f>ROUND(BD70,0)</f>
        <v>0</v>
      </c>
      <c r="M786" s="269">
        <f>ROUND(BD71,0)</f>
        <v>0</v>
      </c>
      <c r="N786" s="269"/>
      <c r="O786" s="269"/>
      <c r="P786" s="269">
        <f>IF(BD77&gt;0,ROUND(BD77,0),0)</f>
        <v>0</v>
      </c>
      <c r="Q786" s="269">
        <f>IF(BD78&gt;0,ROUND(BD78,0),0)</f>
        <v>0</v>
      </c>
      <c r="R786" s="269">
        <f>IF(BD79&gt;0,ROUND(BD79,0),0)</f>
        <v>0</v>
      </c>
      <c r="S786" s="269">
        <f>IF(BD80&gt;0,ROUND(BD80,0),0)</f>
        <v>0</v>
      </c>
      <c r="T786" s="272">
        <f>IF(BD81&gt;0,ROUND(BD81,2),0)</f>
        <v>0</v>
      </c>
      <c r="U786" s="269"/>
      <c r="X786" s="269"/>
      <c r="Y786" s="269"/>
      <c r="Z786" s="269"/>
    </row>
    <row r="787" spans="1:26" ht="12.65" customHeight="1">
      <c r="A787" s="205" t="str">
        <f>RIGHT($C$84,3)&amp;"*"&amp;RIGHT($C$83,4)&amp;"*"&amp;BE$55&amp;"*"&amp;"A"</f>
        <v>ter*211*8430*A</v>
      </c>
      <c r="B787" s="269">
        <f>ROUND(BE59,0)</f>
        <v>31664</v>
      </c>
      <c r="C787" s="272">
        <f>ROUND(BE60,2)</f>
        <v>1.01</v>
      </c>
      <c r="D787" s="269">
        <f>ROUND(BE61,0)</f>
        <v>87908</v>
      </c>
      <c r="E787" s="269">
        <f>ROUND(BE62,0)</f>
        <v>25955</v>
      </c>
      <c r="F787" s="269">
        <f>ROUND(BE63,0)</f>
        <v>0</v>
      </c>
      <c r="G787" s="269">
        <f>ROUND(BE64,0)</f>
        <v>50131</v>
      </c>
      <c r="H787" s="269">
        <f>ROUND(BE65,0)</f>
        <v>184104</v>
      </c>
      <c r="I787" s="269">
        <f>ROUND(BE66,0)</f>
        <v>498275</v>
      </c>
      <c r="J787" s="269">
        <f>ROUND(BE67,0)</f>
        <v>61928</v>
      </c>
      <c r="K787" s="269">
        <f>ROUND(BE68,0)</f>
        <v>29590</v>
      </c>
      <c r="L787" s="269">
        <f>ROUND(BE70,0)</f>
        <v>8839</v>
      </c>
      <c r="M787" s="269">
        <f>ROUND(BE71,0)</f>
        <v>933562</v>
      </c>
      <c r="N787" s="269"/>
      <c r="O787" s="269"/>
      <c r="P787" s="269">
        <f>IF(BE77&gt;0,ROUND(BE77,0),0)</f>
        <v>0</v>
      </c>
      <c r="Q787" s="269">
        <f>IF(BE78&gt;0,ROUND(BE78,0),0)</f>
        <v>0</v>
      </c>
      <c r="R787" s="269">
        <f>IF(BE79&gt;0,ROUND(BE79,0),0)</f>
        <v>0</v>
      </c>
      <c r="S787" s="269">
        <f>IF(BE80&gt;0,ROUND(BE80,0),0)</f>
        <v>0</v>
      </c>
      <c r="T787" s="272">
        <f>IF(BE81&gt;0,ROUND(BE81,2),0)</f>
        <v>0</v>
      </c>
      <c r="U787" s="269"/>
      <c r="X787" s="269"/>
      <c r="Y787" s="269"/>
      <c r="Z787" s="269"/>
    </row>
    <row r="788" spans="1:26" ht="12.65" customHeight="1">
      <c r="A788" s="205" t="str">
        <f>RIGHT($C$84,3)&amp;"*"&amp;RIGHT($C$83,4)&amp;"*"&amp;BF$55&amp;"*"&amp;"A"</f>
        <v>ter*211*8460*A</v>
      </c>
      <c r="B788" s="269"/>
      <c r="C788" s="272">
        <f>ROUND(BF60,2)</f>
        <v>3.87</v>
      </c>
      <c r="D788" s="269">
        <f>ROUND(BF61,0)</f>
        <v>169664</v>
      </c>
      <c r="E788" s="269">
        <f>ROUND(BF62,0)</f>
        <v>60663</v>
      </c>
      <c r="F788" s="269">
        <f>ROUND(BF63,0)</f>
        <v>0</v>
      </c>
      <c r="G788" s="269">
        <f>ROUND(BF64,0)</f>
        <v>11431</v>
      </c>
      <c r="H788" s="269">
        <f>ROUND(BF65,0)</f>
        <v>8534</v>
      </c>
      <c r="I788" s="269">
        <f>ROUND(BF66,0)</f>
        <v>10542</v>
      </c>
      <c r="J788" s="269">
        <f>ROUND(BF67,0)</f>
        <v>14034</v>
      </c>
      <c r="K788" s="269">
        <f>ROUND(BF68,0)</f>
        <v>0</v>
      </c>
      <c r="L788" s="269">
        <f>ROUND(BF70,0)</f>
        <v>-1231</v>
      </c>
      <c r="M788" s="269">
        <f>ROUND(BF71,0)</f>
        <v>276856</v>
      </c>
      <c r="N788" s="269"/>
      <c r="O788" s="269"/>
      <c r="P788" s="269">
        <f>IF(BF77&gt;0,ROUND(BF77,0),0)</f>
        <v>0</v>
      </c>
      <c r="Q788" s="269">
        <f>IF(BF78&gt;0,ROUND(BF78,0),0)</f>
        <v>0</v>
      </c>
      <c r="R788" s="269">
        <f>IF(BF79&gt;0,ROUND(BF79,0),0)</f>
        <v>0</v>
      </c>
      <c r="S788" s="269">
        <f>IF(BF80&gt;0,ROUND(BF80,0),0)</f>
        <v>0</v>
      </c>
      <c r="T788" s="272">
        <f>IF(BF81&gt;0,ROUND(BF81,2),0)</f>
        <v>0</v>
      </c>
      <c r="U788" s="269"/>
      <c r="X788" s="269"/>
      <c r="Y788" s="269"/>
      <c r="Z788" s="269"/>
    </row>
    <row r="789" spans="1:26" ht="12.65" customHeight="1">
      <c r="A789" s="205" t="str">
        <f>RIGHT($C$84,3)&amp;"*"&amp;RIGHT($C$83,4)&amp;"*"&amp;BG$55&amp;"*"&amp;"A"</f>
        <v>ter*211*8470*A</v>
      </c>
      <c r="B789" s="269"/>
      <c r="C789" s="272">
        <f>ROUND(BG60,2)</f>
        <v>0</v>
      </c>
      <c r="D789" s="269">
        <f>ROUND(BG61,0)</f>
        <v>0</v>
      </c>
      <c r="E789" s="269">
        <f>ROUND(BG62,0)</f>
        <v>0</v>
      </c>
      <c r="F789" s="269">
        <f>ROUND(BG63,0)</f>
        <v>0</v>
      </c>
      <c r="G789" s="269">
        <f>ROUND(BG64,0)</f>
        <v>0</v>
      </c>
      <c r="H789" s="269">
        <f>ROUND(BG65,0)</f>
        <v>0</v>
      </c>
      <c r="I789" s="269">
        <f>ROUND(BG66,0)</f>
        <v>0</v>
      </c>
      <c r="J789" s="269">
        <f>ROUND(BG67,0)</f>
        <v>8024</v>
      </c>
      <c r="K789" s="269">
        <f>ROUND(BG68,0)</f>
        <v>0</v>
      </c>
      <c r="L789" s="269">
        <f>ROUND(BG70,0)</f>
        <v>0</v>
      </c>
      <c r="M789" s="269">
        <f>ROUND(BG71,0)</f>
        <v>8024</v>
      </c>
      <c r="N789" s="269"/>
      <c r="O789" s="269"/>
      <c r="P789" s="269">
        <f>IF(BG77&gt;0,ROUND(BG77,0),0)</f>
        <v>0</v>
      </c>
      <c r="Q789" s="269">
        <f>IF(BG78&gt;0,ROUND(BG78,0),0)</f>
        <v>0</v>
      </c>
      <c r="R789" s="269">
        <f>IF(BG79&gt;0,ROUND(BG79,0),0)</f>
        <v>0</v>
      </c>
      <c r="S789" s="269">
        <f>IF(BG80&gt;0,ROUND(BG80,0),0)</f>
        <v>0</v>
      </c>
      <c r="T789" s="272">
        <f>IF(BG81&gt;0,ROUND(BG81,2),0)</f>
        <v>0</v>
      </c>
      <c r="U789" s="269"/>
      <c r="X789" s="269"/>
      <c r="Y789" s="269"/>
      <c r="Z789" s="269"/>
    </row>
    <row r="790" spans="1:26" ht="12.65" customHeight="1">
      <c r="A790" s="205" t="str">
        <f>RIGHT($C$84,3)&amp;"*"&amp;RIGHT($C$83,4)&amp;"*"&amp;BH$55&amp;"*"&amp;"A"</f>
        <v>ter*211*8480*A</v>
      </c>
      <c r="B790" s="269"/>
      <c r="C790" s="272">
        <f>ROUND(BH60,2)</f>
        <v>0</v>
      </c>
      <c r="D790" s="269">
        <f>ROUND(BH61,0)</f>
        <v>0</v>
      </c>
      <c r="E790" s="269">
        <f>ROUND(BH62,0)</f>
        <v>0</v>
      </c>
      <c r="F790" s="269">
        <f>ROUND(BH63,0)</f>
        <v>0</v>
      </c>
      <c r="G790" s="269">
        <f>ROUND(BH64,0)</f>
        <v>0</v>
      </c>
      <c r="H790" s="269">
        <f>ROUND(BH65,0)</f>
        <v>0</v>
      </c>
      <c r="I790" s="269">
        <f>ROUND(BH66,0)</f>
        <v>0</v>
      </c>
      <c r="J790" s="269">
        <f>ROUND(BH67,0)</f>
        <v>0</v>
      </c>
      <c r="K790" s="269">
        <f>ROUND(BH68,0)</f>
        <v>0</v>
      </c>
      <c r="L790" s="269">
        <f>ROUND(BH70,0)</f>
        <v>0</v>
      </c>
      <c r="M790" s="269">
        <f>ROUND(BH71,0)</f>
        <v>0</v>
      </c>
      <c r="N790" s="269"/>
      <c r="O790" s="269"/>
      <c r="P790" s="269">
        <f>IF(BH77&gt;0,ROUND(BH77,0),0)</f>
        <v>0</v>
      </c>
      <c r="Q790" s="269">
        <f>IF(BH78&gt;0,ROUND(BH78,0),0)</f>
        <v>0</v>
      </c>
      <c r="R790" s="269">
        <f>IF(BH79&gt;0,ROUND(BH79,0),0)</f>
        <v>0</v>
      </c>
      <c r="S790" s="269">
        <f>IF(BH80&gt;0,ROUND(BH80,0),0)</f>
        <v>0</v>
      </c>
      <c r="T790" s="272">
        <f>IF(BH81&gt;0,ROUND(BH81,2),0)</f>
        <v>0</v>
      </c>
      <c r="U790" s="269"/>
      <c r="X790" s="269"/>
      <c r="Y790" s="269"/>
      <c r="Z790" s="269"/>
    </row>
    <row r="791" spans="1:26" ht="12.65" customHeight="1">
      <c r="A791" s="205" t="str">
        <f>RIGHT($C$84,3)&amp;"*"&amp;RIGHT($C$83,4)&amp;"*"&amp;BI$55&amp;"*"&amp;"A"</f>
        <v>ter*211*8490*A</v>
      </c>
      <c r="B791" s="269"/>
      <c r="C791" s="272">
        <f>ROUND(BI60,2)</f>
        <v>0</v>
      </c>
      <c r="D791" s="269">
        <f>ROUND(BI61,0)</f>
        <v>0</v>
      </c>
      <c r="E791" s="269">
        <f>ROUND(BI62,0)</f>
        <v>0</v>
      </c>
      <c r="F791" s="269">
        <f>ROUND(BI63,0)</f>
        <v>0</v>
      </c>
      <c r="G791" s="269">
        <f>ROUND(BI64,0)</f>
        <v>413</v>
      </c>
      <c r="H791" s="269">
        <f>ROUND(BI65,0)</f>
        <v>7265</v>
      </c>
      <c r="I791" s="269">
        <f>ROUND(BI66,0)</f>
        <v>5713</v>
      </c>
      <c r="J791" s="269">
        <f>ROUND(BI67,0)</f>
        <v>90</v>
      </c>
      <c r="K791" s="269">
        <f>ROUND(BI68,0)</f>
        <v>0</v>
      </c>
      <c r="L791" s="269">
        <f>ROUND(BI70,0)</f>
        <v>0</v>
      </c>
      <c r="M791" s="269">
        <f>ROUND(BI71,0)</f>
        <v>14067</v>
      </c>
      <c r="N791" s="269"/>
      <c r="O791" s="269"/>
      <c r="P791" s="269">
        <f>IF(BI77&gt;0,ROUND(BI77,0),0)</f>
        <v>0</v>
      </c>
      <c r="Q791" s="269">
        <f>IF(BI78&gt;0,ROUND(BI78,0),0)</f>
        <v>0</v>
      </c>
      <c r="R791" s="269">
        <f>IF(BI79&gt;0,ROUND(BI79,0),0)</f>
        <v>0</v>
      </c>
      <c r="S791" s="269">
        <f>IF(BI80&gt;0,ROUND(BI80,0),0)</f>
        <v>0</v>
      </c>
      <c r="T791" s="272">
        <f>IF(BI81&gt;0,ROUND(BI81,2),0)</f>
        <v>0</v>
      </c>
      <c r="U791" s="269"/>
      <c r="X791" s="269"/>
      <c r="Y791" s="269"/>
      <c r="Z791" s="269"/>
    </row>
    <row r="792" spans="1:26" ht="12.65" customHeight="1">
      <c r="A792" s="205" t="str">
        <f>RIGHT($C$84,3)&amp;"*"&amp;RIGHT($C$83,4)&amp;"*"&amp;BJ$55&amp;"*"&amp;"A"</f>
        <v>ter*211*8510*A</v>
      </c>
      <c r="B792" s="269"/>
      <c r="C792" s="272">
        <f>ROUND(BJ60,2)</f>
        <v>0</v>
      </c>
      <c r="D792" s="269">
        <f>ROUND(BJ61,0)</f>
        <v>0</v>
      </c>
      <c r="E792" s="269">
        <f>ROUND(BJ62,0)</f>
        <v>0</v>
      </c>
      <c r="F792" s="269">
        <f>ROUND(BJ63,0)</f>
        <v>0</v>
      </c>
      <c r="G792" s="269">
        <f>ROUND(BJ64,0)</f>
        <v>0</v>
      </c>
      <c r="H792" s="269">
        <f>ROUND(BJ65,0)</f>
        <v>0</v>
      </c>
      <c r="I792" s="269">
        <f>ROUND(BJ66,0)</f>
        <v>0</v>
      </c>
      <c r="J792" s="269">
        <f>ROUND(BJ67,0)</f>
        <v>0</v>
      </c>
      <c r="K792" s="269">
        <f>ROUND(BJ68,0)</f>
        <v>0</v>
      </c>
      <c r="L792" s="269">
        <f>ROUND(BJ70,0)</f>
        <v>0</v>
      </c>
      <c r="M792" s="269">
        <f>ROUND(BJ71,0)</f>
        <v>0</v>
      </c>
      <c r="N792" s="269"/>
      <c r="O792" s="269"/>
      <c r="P792" s="269">
        <f>IF(BJ77&gt;0,ROUND(BJ77,0),0)</f>
        <v>0</v>
      </c>
      <c r="Q792" s="269">
        <f>IF(BJ78&gt;0,ROUND(BJ78,0),0)</f>
        <v>0</v>
      </c>
      <c r="R792" s="269">
        <f>IF(BJ79&gt;0,ROUND(BJ79,0),0)</f>
        <v>0</v>
      </c>
      <c r="S792" s="269">
        <f>IF(BJ80&gt;0,ROUND(BJ80,0),0)</f>
        <v>0</v>
      </c>
      <c r="T792" s="272">
        <f>IF(BJ81&gt;0,ROUND(BJ81,2),0)</f>
        <v>0</v>
      </c>
      <c r="U792" s="269"/>
      <c r="X792" s="269"/>
      <c r="Y792" s="269"/>
      <c r="Z792" s="269"/>
    </row>
    <row r="793" spans="1:26" ht="12.65" customHeight="1">
      <c r="A793" s="205" t="str">
        <f>RIGHT($C$84,3)&amp;"*"&amp;RIGHT($C$83,4)&amp;"*"&amp;BK$55&amp;"*"&amp;"A"</f>
        <v>ter*211*8530*A</v>
      </c>
      <c r="B793" s="269"/>
      <c r="C793" s="272">
        <f>ROUND(BK60,2)</f>
        <v>0</v>
      </c>
      <c r="D793" s="269">
        <f>ROUND(BK61,0)</f>
        <v>0</v>
      </c>
      <c r="E793" s="269">
        <f>ROUND(BK62,0)</f>
        <v>0</v>
      </c>
      <c r="F793" s="269">
        <f>ROUND(BK63,0)</f>
        <v>0</v>
      </c>
      <c r="G793" s="269">
        <f>ROUND(BK64,0)</f>
        <v>0</v>
      </c>
      <c r="H793" s="269">
        <f>ROUND(BK65,0)</f>
        <v>0</v>
      </c>
      <c r="I793" s="269">
        <f>ROUND(BK66,0)</f>
        <v>0</v>
      </c>
      <c r="J793" s="269">
        <f>ROUND(BK67,0)</f>
        <v>0</v>
      </c>
      <c r="K793" s="269">
        <f>ROUND(BK68,0)</f>
        <v>0</v>
      </c>
      <c r="L793" s="269">
        <f>ROUND(BK70,0)</f>
        <v>0</v>
      </c>
      <c r="M793" s="269">
        <f>ROUND(BK71,0)</f>
        <v>0</v>
      </c>
      <c r="N793" s="269"/>
      <c r="O793" s="269"/>
      <c r="P793" s="269">
        <f>IF(BK77&gt;0,ROUND(BK77,0),0)</f>
        <v>0</v>
      </c>
      <c r="Q793" s="269">
        <f>IF(BK78&gt;0,ROUND(BK78,0),0)</f>
        <v>0</v>
      </c>
      <c r="R793" s="269">
        <f>IF(BK79&gt;0,ROUND(BK79,0),0)</f>
        <v>0</v>
      </c>
      <c r="S793" s="269">
        <f>IF(BK80&gt;0,ROUND(BK80,0),0)</f>
        <v>0</v>
      </c>
      <c r="T793" s="272">
        <f>IF(BK81&gt;0,ROUND(BK81,2),0)</f>
        <v>0</v>
      </c>
      <c r="U793" s="269"/>
      <c r="X793" s="269"/>
      <c r="Y793" s="269"/>
      <c r="Z793" s="269"/>
    </row>
    <row r="794" spans="1:26" ht="12.65" customHeight="1">
      <c r="A794" s="205" t="str">
        <f>RIGHT($C$84,3)&amp;"*"&amp;RIGHT($C$83,4)&amp;"*"&amp;BL$55&amp;"*"&amp;"A"</f>
        <v>ter*211*8560*A</v>
      </c>
      <c r="B794" s="269"/>
      <c r="C794" s="272">
        <f>ROUND(BL60,2)</f>
        <v>0</v>
      </c>
      <c r="D794" s="269">
        <f>ROUND(BL61,0)</f>
        <v>0</v>
      </c>
      <c r="E794" s="269">
        <f>ROUND(BL62,0)</f>
        <v>0</v>
      </c>
      <c r="F794" s="269">
        <f>ROUND(BL63,0)</f>
        <v>0</v>
      </c>
      <c r="G794" s="269">
        <f>ROUND(BL64,0)</f>
        <v>0</v>
      </c>
      <c r="H794" s="269">
        <f>ROUND(BL65,0)</f>
        <v>0</v>
      </c>
      <c r="I794" s="269">
        <f>ROUND(BL66,0)</f>
        <v>0</v>
      </c>
      <c r="J794" s="269">
        <f>ROUND(BL67,0)</f>
        <v>0</v>
      </c>
      <c r="K794" s="269">
        <f>ROUND(BL68,0)</f>
        <v>0</v>
      </c>
      <c r="L794" s="269">
        <f>ROUND(BL70,0)</f>
        <v>0</v>
      </c>
      <c r="M794" s="269">
        <f>ROUND(BL71,0)</f>
        <v>0</v>
      </c>
      <c r="N794" s="269"/>
      <c r="O794" s="269"/>
      <c r="P794" s="269">
        <f>IF(BL77&gt;0,ROUND(BL77,0),0)</f>
        <v>0</v>
      </c>
      <c r="Q794" s="269">
        <f>IF(BL78&gt;0,ROUND(BL78,0),0)</f>
        <v>0</v>
      </c>
      <c r="R794" s="269">
        <f>IF(BL79&gt;0,ROUND(BL79,0),0)</f>
        <v>0</v>
      </c>
      <c r="S794" s="269">
        <f>IF(BL80&gt;0,ROUND(BL80,0),0)</f>
        <v>0</v>
      </c>
      <c r="T794" s="272">
        <f>IF(BL81&gt;0,ROUND(BL81,2),0)</f>
        <v>0</v>
      </c>
      <c r="U794" s="269"/>
      <c r="X794" s="269"/>
      <c r="Y794" s="269"/>
      <c r="Z794" s="269"/>
    </row>
    <row r="795" spans="1:26" ht="12.65" customHeight="1">
      <c r="A795" s="205" t="str">
        <f>RIGHT($C$84,3)&amp;"*"&amp;RIGHT($C$83,4)&amp;"*"&amp;BM$55&amp;"*"&amp;"A"</f>
        <v>ter*211*8590*A</v>
      </c>
      <c r="B795" s="269"/>
      <c r="C795" s="272">
        <f>ROUND(BM60,2)</f>
        <v>0</v>
      </c>
      <c r="D795" s="269">
        <f>ROUND(BM61,0)</f>
        <v>0</v>
      </c>
      <c r="E795" s="269">
        <f>ROUND(BM62,0)</f>
        <v>0</v>
      </c>
      <c r="F795" s="269">
        <f>ROUND(BM63,0)</f>
        <v>0</v>
      </c>
      <c r="G795" s="269">
        <f>ROUND(BM64,0)</f>
        <v>0</v>
      </c>
      <c r="H795" s="269">
        <f>ROUND(BM65,0)</f>
        <v>0</v>
      </c>
      <c r="I795" s="269">
        <f>ROUND(BM66,0)</f>
        <v>0</v>
      </c>
      <c r="J795" s="269">
        <f>ROUND(BM67,0)</f>
        <v>0</v>
      </c>
      <c r="K795" s="269">
        <f>ROUND(BM68,0)</f>
        <v>0</v>
      </c>
      <c r="L795" s="269">
        <f>ROUND(BM70,0)</f>
        <v>0</v>
      </c>
      <c r="M795" s="269">
        <f>ROUND(BM71,0)</f>
        <v>0</v>
      </c>
      <c r="N795" s="269"/>
      <c r="O795" s="269"/>
      <c r="P795" s="269">
        <f>IF(BM77&gt;0,ROUND(BM77,0),0)</f>
        <v>0</v>
      </c>
      <c r="Q795" s="269">
        <f>IF(BM78&gt;0,ROUND(BM78,0),0)</f>
        <v>0</v>
      </c>
      <c r="R795" s="269">
        <f>IF(BM79&gt;0,ROUND(BM79,0),0)</f>
        <v>0</v>
      </c>
      <c r="S795" s="269">
        <f>IF(BM80&gt;0,ROUND(BM80,0),0)</f>
        <v>0</v>
      </c>
      <c r="T795" s="272">
        <f>IF(BM81&gt;0,ROUND(BM81,2),0)</f>
        <v>0</v>
      </c>
      <c r="U795" s="269"/>
      <c r="X795" s="269"/>
      <c r="Y795" s="269"/>
      <c r="Z795" s="269"/>
    </row>
    <row r="796" spans="1:26" ht="12.65" customHeight="1">
      <c r="A796" s="205" t="str">
        <f>RIGHT($C$84,3)&amp;"*"&amp;RIGHT($C$83,4)&amp;"*"&amp;BN$55&amp;"*"&amp;"A"</f>
        <v>ter*211*8610*A</v>
      </c>
      <c r="B796" s="269"/>
      <c r="C796" s="272">
        <f>ROUND(BN60,2)</f>
        <v>4.38</v>
      </c>
      <c r="D796" s="269">
        <f>ROUND(BN61,0)</f>
        <v>705084</v>
      </c>
      <c r="E796" s="269">
        <f>ROUND(BN62,0)</f>
        <v>206619</v>
      </c>
      <c r="F796" s="269">
        <f>ROUND(BN63,0)</f>
        <v>22609</v>
      </c>
      <c r="G796" s="269">
        <f>ROUND(BN64,0)</f>
        <v>8754</v>
      </c>
      <c r="H796" s="269">
        <f>ROUND(BN65,0)</f>
        <v>1351</v>
      </c>
      <c r="I796" s="269">
        <f>ROUND(BN66,0)</f>
        <v>2937162</v>
      </c>
      <c r="J796" s="269">
        <f>ROUND(BN67,0)</f>
        <v>968884</v>
      </c>
      <c r="K796" s="269">
        <f>ROUND(BN68,0)</f>
        <v>2436</v>
      </c>
      <c r="L796" s="269">
        <f>ROUND(BN70,0)</f>
        <v>1100</v>
      </c>
      <c r="M796" s="269">
        <f>ROUND(BN71,0)</f>
        <v>4903810</v>
      </c>
      <c r="N796" s="269"/>
      <c r="O796" s="269"/>
      <c r="P796" s="269">
        <f>IF(BN77&gt;0,ROUND(BN77,0),0)</f>
        <v>0</v>
      </c>
      <c r="Q796" s="269">
        <f>IF(BN78&gt;0,ROUND(BN78,0),0)</f>
        <v>0</v>
      </c>
      <c r="R796" s="269">
        <f>IF(BN79&gt;0,ROUND(BN79,0),0)</f>
        <v>0</v>
      </c>
      <c r="S796" s="269">
        <f>IF(BN80&gt;0,ROUND(BN80,0),0)</f>
        <v>0</v>
      </c>
      <c r="T796" s="272">
        <f>IF(BN81&gt;0,ROUND(BN81,2),0)</f>
        <v>0</v>
      </c>
      <c r="U796" s="269"/>
      <c r="X796" s="269"/>
      <c r="Y796" s="269"/>
      <c r="Z796" s="269"/>
    </row>
    <row r="797" spans="1:26" ht="12.65" customHeight="1">
      <c r="A797" s="205" t="str">
        <f>RIGHT($C$84,3)&amp;"*"&amp;RIGHT($C$83,4)&amp;"*"&amp;BO$55&amp;"*"&amp;"A"</f>
        <v>ter*211*8620*A</v>
      </c>
      <c r="B797" s="269"/>
      <c r="C797" s="272">
        <f>ROUND(BO60,2)</f>
        <v>0</v>
      </c>
      <c r="D797" s="269">
        <f>ROUND(BO61,0)</f>
        <v>0</v>
      </c>
      <c r="E797" s="269">
        <f>ROUND(BO62,0)</f>
        <v>0</v>
      </c>
      <c r="F797" s="269">
        <f>ROUND(BO63,0)</f>
        <v>0</v>
      </c>
      <c r="G797" s="269">
        <f>ROUND(BO64,0)</f>
        <v>0</v>
      </c>
      <c r="H797" s="269">
        <f>ROUND(BO65,0)</f>
        <v>0</v>
      </c>
      <c r="I797" s="269">
        <f>ROUND(BO66,0)</f>
        <v>0</v>
      </c>
      <c r="J797" s="269">
        <f>ROUND(BO67,0)</f>
        <v>0</v>
      </c>
      <c r="K797" s="269">
        <f>ROUND(BO68,0)</f>
        <v>0</v>
      </c>
      <c r="L797" s="269">
        <f>ROUND(BO70,0)</f>
        <v>0</v>
      </c>
      <c r="M797" s="269">
        <f>ROUND(BO71,0)</f>
        <v>0</v>
      </c>
      <c r="N797" s="269"/>
      <c r="O797" s="269"/>
      <c r="P797" s="269">
        <f>IF(BO77&gt;0,ROUND(BO77,0),0)</f>
        <v>0</v>
      </c>
      <c r="Q797" s="269">
        <f>IF(BO78&gt;0,ROUND(BO78,0),0)</f>
        <v>0</v>
      </c>
      <c r="R797" s="269">
        <f>IF(BO79&gt;0,ROUND(BO79,0),0)</f>
        <v>0</v>
      </c>
      <c r="S797" s="269">
        <f>IF(BO80&gt;0,ROUND(BO80,0),0)</f>
        <v>0</v>
      </c>
      <c r="T797" s="272">
        <f>IF(BO81&gt;0,ROUND(BO81,2),0)</f>
        <v>0</v>
      </c>
      <c r="U797" s="269"/>
      <c r="X797" s="269"/>
      <c r="Y797" s="269"/>
      <c r="Z797" s="269"/>
    </row>
    <row r="798" spans="1:26" ht="12.65" customHeight="1">
      <c r="A798" s="205" t="str">
        <f>RIGHT($C$84,3)&amp;"*"&amp;RIGHT($C$83,4)&amp;"*"&amp;BP$55&amp;"*"&amp;"A"</f>
        <v>ter*211*8630*A</v>
      </c>
      <c r="B798" s="269"/>
      <c r="C798" s="272">
        <f>ROUND(BP60,2)</f>
        <v>0</v>
      </c>
      <c r="D798" s="269">
        <f>ROUND(BP61,0)</f>
        <v>0</v>
      </c>
      <c r="E798" s="269">
        <f>ROUND(BP62,0)</f>
        <v>0</v>
      </c>
      <c r="F798" s="269">
        <f>ROUND(BP63,0)</f>
        <v>0</v>
      </c>
      <c r="G798" s="269">
        <f>ROUND(BP64,0)</f>
        <v>0</v>
      </c>
      <c r="H798" s="269">
        <f>ROUND(BP65,0)</f>
        <v>0</v>
      </c>
      <c r="I798" s="269">
        <f>ROUND(BP66,0)</f>
        <v>0</v>
      </c>
      <c r="J798" s="269">
        <f>ROUND(BP67,0)</f>
        <v>0</v>
      </c>
      <c r="K798" s="269">
        <f>ROUND(BP68,0)</f>
        <v>0</v>
      </c>
      <c r="L798" s="269">
        <f>ROUND(BP70,0)</f>
        <v>0</v>
      </c>
      <c r="M798" s="269">
        <f>ROUND(BP71,0)</f>
        <v>0</v>
      </c>
      <c r="N798" s="269"/>
      <c r="O798" s="269"/>
      <c r="P798" s="269">
        <f>IF(BP77&gt;0,ROUND(BP77,0),0)</f>
        <v>0</v>
      </c>
      <c r="Q798" s="269">
        <f>IF(BP78&gt;0,ROUND(BP78,0),0)</f>
        <v>0</v>
      </c>
      <c r="R798" s="269">
        <f>IF(BP79&gt;0,ROUND(BP79,0),0)</f>
        <v>0</v>
      </c>
      <c r="S798" s="269">
        <f>IF(BP80&gt;0,ROUND(BP80,0),0)</f>
        <v>0</v>
      </c>
      <c r="T798" s="272">
        <f>IF(BP81&gt;0,ROUND(BP81,2),0)</f>
        <v>0</v>
      </c>
      <c r="U798" s="269"/>
      <c r="X798" s="269"/>
      <c r="Y798" s="269"/>
      <c r="Z798" s="269"/>
    </row>
    <row r="799" spans="1:26" ht="12.65" customHeight="1">
      <c r="A799" s="205" t="str">
        <f>RIGHT($C$84,3)&amp;"*"&amp;RIGHT($C$83,4)&amp;"*"&amp;BQ$55&amp;"*"&amp;"A"</f>
        <v>ter*211*8640*A</v>
      </c>
      <c r="B799" s="269"/>
      <c r="C799" s="272">
        <f>ROUND(BQ60,2)</f>
        <v>0</v>
      </c>
      <c r="D799" s="269">
        <f>ROUND(BQ61,0)</f>
        <v>0</v>
      </c>
      <c r="E799" s="269">
        <f>ROUND(BQ62,0)</f>
        <v>0</v>
      </c>
      <c r="F799" s="269">
        <f>ROUND(BQ63,0)</f>
        <v>0</v>
      </c>
      <c r="G799" s="269">
        <f>ROUND(BQ64,0)</f>
        <v>0</v>
      </c>
      <c r="H799" s="269">
        <f>ROUND(BQ65,0)</f>
        <v>0</v>
      </c>
      <c r="I799" s="269">
        <f>ROUND(BQ66,0)</f>
        <v>0</v>
      </c>
      <c r="J799" s="269">
        <f>ROUND(BQ67,0)</f>
        <v>0</v>
      </c>
      <c r="K799" s="269">
        <f>ROUND(BQ68,0)</f>
        <v>0</v>
      </c>
      <c r="L799" s="269">
        <f>ROUND(BQ70,0)</f>
        <v>0</v>
      </c>
      <c r="M799" s="269">
        <f>ROUND(BQ71,0)</f>
        <v>0</v>
      </c>
      <c r="N799" s="269"/>
      <c r="O799" s="269"/>
      <c r="P799" s="269">
        <f>IF(BQ77&gt;0,ROUND(BQ77,0),0)</f>
        <v>0</v>
      </c>
      <c r="Q799" s="269">
        <f>IF(BQ78&gt;0,ROUND(BQ78,0),0)</f>
        <v>0</v>
      </c>
      <c r="R799" s="269">
        <f>IF(BQ79&gt;0,ROUND(BQ79,0),0)</f>
        <v>0</v>
      </c>
      <c r="S799" s="269">
        <f>IF(BQ80&gt;0,ROUND(BQ80,0),0)</f>
        <v>0</v>
      </c>
      <c r="T799" s="272">
        <f>IF(BQ81&gt;0,ROUND(BQ81,2),0)</f>
        <v>0</v>
      </c>
      <c r="U799" s="269"/>
      <c r="X799" s="269"/>
      <c r="Y799" s="269"/>
      <c r="Z799" s="269"/>
    </row>
    <row r="800" spans="1:26" ht="12.65" customHeight="1">
      <c r="A800" s="205" t="str">
        <f>RIGHT($C$84,3)&amp;"*"&amp;RIGHT($C$83,4)&amp;"*"&amp;BR$55&amp;"*"&amp;"A"</f>
        <v>ter*211*8650*A</v>
      </c>
      <c r="B800" s="269"/>
      <c r="C800" s="272">
        <f>ROUND(BR60,2)</f>
        <v>0.08</v>
      </c>
      <c r="D800" s="269">
        <f>ROUND(BR61,0)</f>
        <v>10932</v>
      </c>
      <c r="E800" s="269">
        <f>ROUND(BR62,0)</f>
        <v>2520</v>
      </c>
      <c r="F800" s="269">
        <f>ROUND(BR63,0)</f>
        <v>0</v>
      </c>
      <c r="G800" s="269">
        <f>ROUND(BR64,0)</f>
        <v>0</v>
      </c>
      <c r="H800" s="269">
        <f>ROUND(BR65,0)</f>
        <v>0</v>
      </c>
      <c r="I800" s="269">
        <f>ROUND(BR66,0)</f>
        <v>0</v>
      </c>
      <c r="J800" s="269">
        <f>ROUND(BR67,0)</f>
        <v>0</v>
      </c>
      <c r="K800" s="269">
        <f>ROUND(BR68,0)</f>
        <v>0</v>
      </c>
      <c r="L800" s="269">
        <f>ROUND(BR70,0)</f>
        <v>0</v>
      </c>
      <c r="M800" s="269">
        <f>ROUND(BR71,0)</f>
        <v>13452</v>
      </c>
      <c r="N800" s="269"/>
      <c r="O800" s="269"/>
      <c r="P800" s="269">
        <f>IF(BR77&gt;0,ROUND(BR77,0),0)</f>
        <v>0</v>
      </c>
      <c r="Q800" s="269">
        <f>IF(BR78&gt;0,ROUND(BR78,0),0)</f>
        <v>0</v>
      </c>
      <c r="R800" s="269">
        <f>IF(BR79&gt;0,ROUND(BR79,0),0)</f>
        <v>0</v>
      </c>
      <c r="S800" s="269">
        <f>IF(BR80&gt;0,ROUND(BR80,0),0)</f>
        <v>0</v>
      </c>
      <c r="T800" s="272">
        <f>IF(BR81&gt;0,ROUND(BR81,2),0)</f>
        <v>0</v>
      </c>
      <c r="U800" s="269"/>
      <c r="X800" s="269"/>
      <c r="Y800" s="269"/>
      <c r="Z800" s="269"/>
    </row>
    <row r="801" spans="1:26" ht="12.65" customHeight="1">
      <c r="A801" s="205" t="str">
        <f>RIGHT($C$84,3)&amp;"*"&amp;RIGHT($C$83,4)&amp;"*"&amp;BS$55&amp;"*"&amp;"A"</f>
        <v>ter*211*8660*A</v>
      </c>
      <c r="B801" s="269"/>
      <c r="C801" s="272">
        <f>ROUND(BS60,2)</f>
        <v>0</v>
      </c>
      <c r="D801" s="269">
        <f>ROUND(BS61,0)</f>
        <v>0</v>
      </c>
      <c r="E801" s="269">
        <f>ROUND(BS62,0)</f>
        <v>0</v>
      </c>
      <c r="F801" s="269">
        <f>ROUND(BS63,0)</f>
        <v>0</v>
      </c>
      <c r="G801" s="269">
        <f>ROUND(BS64,0)</f>
        <v>0</v>
      </c>
      <c r="H801" s="269">
        <f>ROUND(BS65,0)</f>
        <v>0</v>
      </c>
      <c r="I801" s="269">
        <f>ROUND(BS66,0)</f>
        <v>0</v>
      </c>
      <c r="J801" s="269">
        <f>ROUND(BS67,0)</f>
        <v>0</v>
      </c>
      <c r="K801" s="269">
        <f>ROUND(BS68,0)</f>
        <v>0</v>
      </c>
      <c r="L801" s="269">
        <f>ROUND(BS70,0)</f>
        <v>0</v>
      </c>
      <c r="M801" s="269">
        <f>ROUND(BS71,0)</f>
        <v>0</v>
      </c>
      <c r="N801" s="269"/>
      <c r="O801" s="269"/>
      <c r="P801" s="269">
        <f>IF(BS77&gt;0,ROUND(BS77,0),0)</f>
        <v>0</v>
      </c>
      <c r="Q801" s="269">
        <f>IF(BS78&gt;0,ROUND(BS78,0),0)</f>
        <v>0</v>
      </c>
      <c r="R801" s="269">
        <f>IF(BS79&gt;0,ROUND(BS79,0),0)</f>
        <v>0</v>
      </c>
      <c r="S801" s="269">
        <f>IF(BS80&gt;0,ROUND(BS80,0),0)</f>
        <v>0</v>
      </c>
      <c r="T801" s="272">
        <f>IF(BS81&gt;0,ROUND(BS81,2),0)</f>
        <v>0</v>
      </c>
      <c r="U801" s="269"/>
      <c r="X801" s="269"/>
      <c r="Y801" s="269"/>
      <c r="Z801" s="269"/>
    </row>
    <row r="802" spans="1:26" ht="12.65" customHeight="1">
      <c r="A802" s="205" t="str">
        <f>RIGHT($C$84,3)&amp;"*"&amp;RIGHT($C$83,4)&amp;"*"&amp;BT$55&amp;"*"&amp;"A"</f>
        <v>ter*211*8670*A</v>
      </c>
      <c r="B802" s="269"/>
      <c r="C802" s="272">
        <f>ROUND(BT60,2)</f>
        <v>0</v>
      </c>
      <c r="D802" s="269">
        <f>ROUND(BT61,0)</f>
        <v>87</v>
      </c>
      <c r="E802" s="269">
        <f>ROUND(BT62,0)</f>
        <v>128</v>
      </c>
      <c r="F802" s="269">
        <f>ROUND(BT63,0)</f>
        <v>0</v>
      </c>
      <c r="G802" s="269">
        <f>ROUND(BT64,0)</f>
        <v>0</v>
      </c>
      <c r="H802" s="269">
        <f>ROUND(BT65,0)</f>
        <v>0</v>
      </c>
      <c r="I802" s="269">
        <f>ROUND(BT66,0)</f>
        <v>0</v>
      </c>
      <c r="J802" s="269">
        <f>ROUND(BT67,0)</f>
        <v>0</v>
      </c>
      <c r="K802" s="269">
        <f>ROUND(BT68,0)</f>
        <v>0</v>
      </c>
      <c r="L802" s="269">
        <f>ROUND(BT70,0)</f>
        <v>0</v>
      </c>
      <c r="M802" s="269">
        <f>ROUND(BT71,0)</f>
        <v>3111</v>
      </c>
      <c r="N802" s="269"/>
      <c r="O802" s="269"/>
      <c r="P802" s="269">
        <f>IF(BT77&gt;0,ROUND(BT77,0),0)</f>
        <v>0</v>
      </c>
      <c r="Q802" s="269">
        <f>IF(BT78&gt;0,ROUND(BT78,0),0)</f>
        <v>0</v>
      </c>
      <c r="R802" s="269">
        <f>IF(BT79&gt;0,ROUND(BT79,0),0)</f>
        <v>0</v>
      </c>
      <c r="S802" s="269">
        <f>IF(BT80&gt;0,ROUND(BT80,0),0)</f>
        <v>0</v>
      </c>
      <c r="T802" s="272">
        <f>IF(BT81&gt;0,ROUND(BT81,2),0)</f>
        <v>0</v>
      </c>
      <c r="U802" s="269"/>
      <c r="X802" s="269"/>
      <c r="Y802" s="269"/>
      <c r="Z802" s="269"/>
    </row>
    <row r="803" spans="1:26" ht="12.65" customHeight="1">
      <c r="A803" s="205" t="str">
        <f>RIGHT($C$84,3)&amp;"*"&amp;RIGHT($C$83,4)&amp;"*"&amp;BU$55&amp;"*"&amp;"A"</f>
        <v>ter*211*8680*A</v>
      </c>
      <c r="B803" s="269"/>
      <c r="C803" s="272">
        <f>ROUND(BU60,2)</f>
        <v>0</v>
      </c>
      <c r="D803" s="269">
        <f>ROUND(BU61,0)</f>
        <v>0</v>
      </c>
      <c r="E803" s="269">
        <f>ROUND(BU62,0)</f>
        <v>0</v>
      </c>
      <c r="F803" s="269">
        <f>ROUND(BU63,0)</f>
        <v>0</v>
      </c>
      <c r="G803" s="269">
        <f>ROUND(BU64,0)</f>
        <v>0</v>
      </c>
      <c r="H803" s="269">
        <f>ROUND(BU65,0)</f>
        <v>0</v>
      </c>
      <c r="I803" s="269">
        <f>ROUND(BU66,0)</f>
        <v>0</v>
      </c>
      <c r="J803" s="269">
        <f>ROUND(BU67,0)</f>
        <v>0</v>
      </c>
      <c r="K803" s="269">
        <f>ROUND(BU68,0)</f>
        <v>0</v>
      </c>
      <c r="L803" s="269">
        <f>ROUND(BU70,0)</f>
        <v>0</v>
      </c>
      <c r="M803" s="269">
        <f>ROUND(BU71,0)</f>
        <v>0</v>
      </c>
      <c r="N803" s="269"/>
      <c r="O803" s="269"/>
      <c r="P803" s="269">
        <f>IF(BU77&gt;0,ROUND(BU77,0),0)</f>
        <v>0</v>
      </c>
      <c r="Q803" s="269">
        <f>IF(BU78&gt;0,ROUND(BU78,0),0)</f>
        <v>0</v>
      </c>
      <c r="R803" s="269">
        <f>IF(BU79&gt;0,ROUND(BU79,0),0)</f>
        <v>0</v>
      </c>
      <c r="S803" s="269">
        <f>IF(BU80&gt;0,ROUND(BU80,0),0)</f>
        <v>0</v>
      </c>
      <c r="T803" s="272">
        <f>IF(BU81&gt;0,ROUND(BU81,2),0)</f>
        <v>0</v>
      </c>
      <c r="U803" s="269"/>
      <c r="X803" s="269"/>
      <c r="Y803" s="269"/>
      <c r="Z803" s="269"/>
    </row>
    <row r="804" spans="1:26" ht="12.65" customHeight="1">
      <c r="A804" s="205" t="str">
        <f>RIGHT($C$84,3)&amp;"*"&amp;RIGHT($C$83,4)&amp;"*"&amp;BV$55&amp;"*"&amp;"A"</f>
        <v>ter*211*8690*A</v>
      </c>
      <c r="B804" s="269"/>
      <c r="C804" s="272">
        <f>ROUND(BV60,2)</f>
        <v>0</v>
      </c>
      <c r="D804" s="269">
        <f>ROUND(BV61,0)</f>
        <v>0</v>
      </c>
      <c r="E804" s="269">
        <f>ROUND(BV62,0)</f>
        <v>0</v>
      </c>
      <c r="F804" s="269">
        <f>ROUND(BV63,0)</f>
        <v>0</v>
      </c>
      <c r="G804" s="269">
        <f>ROUND(BV64,0)</f>
        <v>0</v>
      </c>
      <c r="H804" s="269">
        <f>ROUND(BV65,0)</f>
        <v>0</v>
      </c>
      <c r="I804" s="269">
        <f>ROUND(BV66,0)</f>
        <v>0</v>
      </c>
      <c r="J804" s="269">
        <f>ROUND(BV67,0)</f>
        <v>0</v>
      </c>
      <c r="K804" s="269">
        <f>ROUND(BV68,0)</f>
        <v>0</v>
      </c>
      <c r="L804" s="269">
        <f>ROUND(BV70,0)</f>
        <v>0</v>
      </c>
      <c r="M804" s="269">
        <f>ROUND(BV71,0)</f>
        <v>0</v>
      </c>
      <c r="N804" s="269"/>
      <c r="O804" s="269"/>
      <c r="P804" s="269">
        <f>IF(BV77&gt;0,ROUND(BV77,0),0)</f>
        <v>0</v>
      </c>
      <c r="Q804" s="269">
        <f>IF(BV78&gt;0,ROUND(BV78,0),0)</f>
        <v>0</v>
      </c>
      <c r="R804" s="269">
        <f>IF(BV79&gt;0,ROUND(BV79,0),0)</f>
        <v>0</v>
      </c>
      <c r="S804" s="269">
        <f>IF(BV80&gt;0,ROUND(BV80,0),0)</f>
        <v>0</v>
      </c>
      <c r="T804" s="272">
        <f>IF(BV81&gt;0,ROUND(BV81,2),0)</f>
        <v>0</v>
      </c>
      <c r="U804" s="269"/>
      <c r="X804" s="269"/>
      <c r="Y804" s="269"/>
      <c r="Z804" s="269"/>
    </row>
    <row r="805" spans="1:26" ht="12.65" customHeight="1">
      <c r="A805" s="205" t="str">
        <f>RIGHT($C$84,3)&amp;"*"&amp;RIGHT($C$83,4)&amp;"*"&amp;BW$55&amp;"*"&amp;"A"</f>
        <v>ter*211*8700*A</v>
      </c>
      <c r="B805" s="269"/>
      <c r="C805" s="272">
        <f>ROUND(BW60,2)</f>
        <v>0.57999999999999996</v>
      </c>
      <c r="D805" s="269">
        <f>ROUND(BW61,0)</f>
        <v>65524</v>
      </c>
      <c r="E805" s="269">
        <f>ROUND(BW62,0)</f>
        <v>10403</v>
      </c>
      <c r="F805" s="269">
        <f>ROUND(BW63,0)</f>
        <v>0</v>
      </c>
      <c r="G805" s="269">
        <f>ROUND(BW64,0)</f>
        <v>0</v>
      </c>
      <c r="H805" s="269">
        <f>ROUND(BW65,0)</f>
        <v>0</v>
      </c>
      <c r="I805" s="269">
        <f>ROUND(BW66,0)</f>
        <v>0</v>
      </c>
      <c r="J805" s="269">
        <f>ROUND(BW67,0)</f>
        <v>0</v>
      </c>
      <c r="K805" s="269">
        <f>ROUND(BW68,0)</f>
        <v>0</v>
      </c>
      <c r="L805" s="269">
        <f>ROUND(BW70,0)</f>
        <v>0</v>
      </c>
      <c r="M805" s="269">
        <f>ROUND(BW71,0)</f>
        <v>76683</v>
      </c>
      <c r="N805" s="269"/>
      <c r="O805" s="269"/>
      <c r="P805" s="269">
        <f>IF(BW77&gt;0,ROUND(BW77,0),0)</f>
        <v>0</v>
      </c>
      <c r="Q805" s="269">
        <f>IF(BW78&gt;0,ROUND(BW78,0),0)</f>
        <v>0</v>
      </c>
      <c r="R805" s="269">
        <f>IF(BW79&gt;0,ROUND(BW79,0),0)</f>
        <v>0</v>
      </c>
      <c r="S805" s="269">
        <f>IF(BW80&gt;0,ROUND(BW80,0),0)</f>
        <v>0</v>
      </c>
      <c r="T805" s="272">
        <f>IF(BW81&gt;0,ROUND(BW81,2),0)</f>
        <v>0</v>
      </c>
      <c r="U805" s="269"/>
      <c r="X805" s="269"/>
      <c r="Y805" s="269"/>
      <c r="Z805" s="269"/>
    </row>
    <row r="806" spans="1:26" ht="12.65" customHeight="1">
      <c r="A806" s="205" t="str">
        <f>RIGHT($C$84,3)&amp;"*"&amp;RIGHT($C$83,4)&amp;"*"&amp;BX$55&amp;"*"&amp;"A"</f>
        <v>ter*211*8710*A</v>
      </c>
      <c r="B806" s="269"/>
      <c r="C806" s="272">
        <f>ROUND(BX60,2)</f>
        <v>0.33</v>
      </c>
      <c r="D806" s="269">
        <f>ROUND(BX61,0)</f>
        <v>104787</v>
      </c>
      <c r="E806" s="269">
        <f>ROUND(BX62,0)</f>
        <v>5447</v>
      </c>
      <c r="F806" s="269">
        <f>ROUND(BX63,0)</f>
        <v>0</v>
      </c>
      <c r="G806" s="269">
        <f>ROUND(BX64,0)</f>
        <v>22978</v>
      </c>
      <c r="H806" s="269">
        <f>ROUND(BX65,0)</f>
        <v>0</v>
      </c>
      <c r="I806" s="269">
        <f>ROUND(BX66,0)</f>
        <v>1995</v>
      </c>
      <c r="J806" s="269">
        <f>ROUND(BX67,0)</f>
        <v>0</v>
      </c>
      <c r="K806" s="269">
        <f>ROUND(BX68,0)</f>
        <v>0</v>
      </c>
      <c r="L806" s="269">
        <f>ROUND(BX70,0)</f>
        <v>2438558</v>
      </c>
      <c r="M806" s="269">
        <f>ROUND(BX71,0)</f>
        <v>-2300966</v>
      </c>
      <c r="N806" s="269"/>
      <c r="O806" s="269"/>
      <c r="P806" s="269">
        <f>IF(BX77&gt;0,ROUND(BX77,0),0)</f>
        <v>0</v>
      </c>
      <c r="Q806" s="269">
        <f>IF(BX78&gt;0,ROUND(BX78,0),0)</f>
        <v>0</v>
      </c>
      <c r="R806" s="269">
        <f>IF(BX79&gt;0,ROUND(BX79,0),0)</f>
        <v>0</v>
      </c>
      <c r="S806" s="269">
        <f>IF(BX80&gt;0,ROUND(BX80,0),0)</f>
        <v>0</v>
      </c>
      <c r="T806" s="272">
        <f>IF(BX81&gt;0,ROUND(BX81,2),0)</f>
        <v>0</v>
      </c>
      <c r="U806" s="269"/>
      <c r="X806" s="269"/>
      <c r="Y806" s="269"/>
      <c r="Z806" s="269"/>
    </row>
    <row r="807" spans="1:26" ht="12.65" customHeight="1">
      <c r="A807" s="205" t="str">
        <f>RIGHT($C$84,3)&amp;"*"&amp;RIGHT($C$83,4)&amp;"*"&amp;BY$55&amp;"*"&amp;"A"</f>
        <v>ter*211*8720*A</v>
      </c>
      <c r="B807" s="269"/>
      <c r="C807" s="272">
        <f>ROUND(BY60,2)</f>
        <v>0</v>
      </c>
      <c r="D807" s="269">
        <f>ROUND(BY61,0)</f>
        <v>0</v>
      </c>
      <c r="E807" s="269">
        <f>ROUND(BY62,0)</f>
        <v>0</v>
      </c>
      <c r="F807" s="269">
        <f>ROUND(BY63,0)</f>
        <v>0</v>
      </c>
      <c r="G807" s="269">
        <f>ROUND(BY64,0)</f>
        <v>0</v>
      </c>
      <c r="H807" s="269">
        <f>ROUND(BY65,0)</f>
        <v>0</v>
      </c>
      <c r="I807" s="269">
        <f>ROUND(BY66,0)</f>
        <v>0</v>
      </c>
      <c r="J807" s="269">
        <f>ROUND(BY67,0)</f>
        <v>0</v>
      </c>
      <c r="K807" s="269">
        <f>ROUND(BY68,0)</f>
        <v>0</v>
      </c>
      <c r="L807" s="269">
        <f>ROUND(BY70,0)</f>
        <v>0</v>
      </c>
      <c r="M807" s="269">
        <f>ROUND(BY71,0)</f>
        <v>0</v>
      </c>
      <c r="N807" s="269"/>
      <c r="O807" s="269"/>
      <c r="P807" s="269">
        <f>IF(BY77&gt;0,ROUND(BY77,0),0)</f>
        <v>0</v>
      </c>
      <c r="Q807" s="269">
        <f>IF(BY78&gt;0,ROUND(BY78,0),0)</f>
        <v>0</v>
      </c>
      <c r="R807" s="269">
        <f>IF(BY79&gt;0,ROUND(BY79,0),0)</f>
        <v>0</v>
      </c>
      <c r="S807" s="269">
        <f>IF(BY80&gt;0,ROUND(BY80,0),0)</f>
        <v>0</v>
      </c>
      <c r="T807" s="272">
        <f>IF(BY81&gt;0,ROUND(BY81,2),0)</f>
        <v>0</v>
      </c>
      <c r="U807" s="269"/>
      <c r="X807" s="269"/>
      <c r="Y807" s="269"/>
      <c r="Z807" s="269"/>
    </row>
    <row r="808" spans="1:26" ht="12.65" customHeight="1">
      <c r="A808" s="205" t="str">
        <f>RIGHT($C$84,3)&amp;"*"&amp;RIGHT($C$83,4)&amp;"*"&amp;BZ$55&amp;"*"&amp;"A"</f>
        <v>ter*211*8730*A</v>
      </c>
      <c r="B808" s="269"/>
      <c r="C808" s="272">
        <f>ROUND(BZ60,2)</f>
        <v>0</v>
      </c>
      <c r="D808" s="269">
        <f>ROUND(BZ61,0)</f>
        <v>0</v>
      </c>
      <c r="E808" s="269">
        <f>ROUND(BZ62,0)</f>
        <v>0</v>
      </c>
      <c r="F808" s="269">
        <f>ROUND(BZ63,0)</f>
        <v>0</v>
      </c>
      <c r="G808" s="269">
        <f>ROUND(BZ64,0)</f>
        <v>0</v>
      </c>
      <c r="H808" s="269">
        <f>ROUND(BZ65,0)</f>
        <v>0</v>
      </c>
      <c r="I808" s="269">
        <f>ROUND(BZ66,0)</f>
        <v>0</v>
      </c>
      <c r="J808" s="269">
        <f>ROUND(BZ67,0)</f>
        <v>0</v>
      </c>
      <c r="K808" s="269">
        <f>ROUND(BZ68,0)</f>
        <v>0</v>
      </c>
      <c r="L808" s="269">
        <f>ROUND(BZ70,0)</f>
        <v>0</v>
      </c>
      <c r="M808" s="269">
        <f>ROUND(BZ71,0)</f>
        <v>0</v>
      </c>
      <c r="N808" s="269"/>
      <c r="O808" s="269"/>
      <c r="P808" s="269">
        <f>IF(BZ77&gt;0,ROUND(BZ77,0),0)</f>
        <v>0</v>
      </c>
      <c r="Q808" s="269">
        <f>IF(BZ78&gt;0,ROUND(BZ78,0),0)</f>
        <v>0</v>
      </c>
      <c r="R808" s="269">
        <f>IF(BZ79&gt;0,ROUND(BZ79,0),0)</f>
        <v>0</v>
      </c>
      <c r="S808" s="269">
        <f>IF(BZ80&gt;0,ROUND(BZ80,0),0)</f>
        <v>0</v>
      </c>
      <c r="T808" s="272">
        <f>IF(BZ81&gt;0,ROUND(BZ81,2),0)</f>
        <v>0</v>
      </c>
      <c r="U808" s="269"/>
      <c r="X808" s="269"/>
      <c r="Y808" s="269"/>
      <c r="Z808" s="269"/>
    </row>
    <row r="809" spans="1:26" ht="12.65" customHeight="1">
      <c r="A809" s="205" t="str">
        <f>RIGHT($C$84,3)&amp;"*"&amp;RIGHT($C$83,4)&amp;"*"&amp;CA$55&amp;"*"&amp;"A"</f>
        <v>ter*211*8740*A</v>
      </c>
      <c r="B809" s="269"/>
      <c r="C809" s="272">
        <f>ROUND(CA60,2)</f>
        <v>0</v>
      </c>
      <c r="D809" s="269">
        <f>ROUND(CA61,0)</f>
        <v>0</v>
      </c>
      <c r="E809" s="269">
        <f>ROUND(CA62,0)</f>
        <v>0</v>
      </c>
      <c r="F809" s="269">
        <f>ROUND(CA63,0)</f>
        <v>0</v>
      </c>
      <c r="G809" s="269">
        <f>ROUND(CA64,0)</f>
        <v>0</v>
      </c>
      <c r="H809" s="269">
        <f>ROUND(CA65,0)</f>
        <v>0</v>
      </c>
      <c r="I809" s="269">
        <f>ROUND(CA66,0)</f>
        <v>0</v>
      </c>
      <c r="J809" s="269">
        <f>ROUND(CA67,0)</f>
        <v>0</v>
      </c>
      <c r="K809" s="269">
        <f>ROUND(CA68,0)</f>
        <v>0</v>
      </c>
      <c r="L809" s="269">
        <f>ROUND(CA70,0)</f>
        <v>0</v>
      </c>
      <c r="M809" s="269">
        <f>ROUND(CA71,0)</f>
        <v>0</v>
      </c>
      <c r="N809" s="269"/>
      <c r="O809" s="269"/>
      <c r="P809" s="269">
        <f>IF(CA77&gt;0,ROUND(CA77,0),0)</f>
        <v>0</v>
      </c>
      <c r="Q809" s="269">
        <f>IF(CA78&gt;0,ROUND(CA78,0),0)</f>
        <v>0</v>
      </c>
      <c r="R809" s="269">
        <f>IF(CA79&gt;0,ROUND(CA79,0),0)</f>
        <v>0</v>
      </c>
      <c r="S809" s="269">
        <f>IF(CA80&gt;0,ROUND(CA80,0),0)</f>
        <v>0</v>
      </c>
      <c r="T809" s="272">
        <f>IF(CA81&gt;0,ROUND(CA81,2),0)</f>
        <v>0</v>
      </c>
      <c r="U809" s="269"/>
      <c r="X809" s="269"/>
      <c r="Y809" s="269"/>
      <c r="Z809" s="269"/>
    </row>
    <row r="810" spans="1:26" ht="12.65" customHeight="1">
      <c r="A810" s="205" t="str">
        <f>RIGHT($C$84,3)&amp;"*"&amp;RIGHT($C$83,4)&amp;"*"&amp;CB$55&amp;"*"&amp;"A"</f>
        <v>ter*211*8770*A</v>
      </c>
      <c r="B810" s="269"/>
      <c r="C810" s="272">
        <f>ROUND(CB60,2)</f>
        <v>0</v>
      </c>
      <c r="D810" s="269">
        <f>ROUND(CB61,0)</f>
        <v>0</v>
      </c>
      <c r="E810" s="269">
        <f>ROUND(CB62,0)</f>
        <v>0</v>
      </c>
      <c r="F810" s="269">
        <f>ROUND(CB63,0)</f>
        <v>0</v>
      </c>
      <c r="G810" s="269">
        <f>ROUND(CB64,0)</f>
        <v>0</v>
      </c>
      <c r="H810" s="269">
        <f>ROUND(CB65,0)</f>
        <v>0</v>
      </c>
      <c r="I810" s="269">
        <f>ROUND(CB66,0)</f>
        <v>0</v>
      </c>
      <c r="J810" s="269">
        <f>ROUND(CB67,0)</f>
        <v>0</v>
      </c>
      <c r="K810" s="269">
        <f>ROUND(CB68,0)</f>
        <v>0</v>
      </c>
      <c r="L810" s="269">
        <f>ROUND(CB70,0)</f>
        <v>0</v>
      </c>
      <c r="M810" s="269">
        <f>ROUND(CB71,0)</f>
        <v>0</v>
      </c>
      <c r="N810" s="269"/>
      <c r="O810" s="269"/>
      <c r="P810" s="269">
        <f>IF(CB77&gt;0,ROUND(CB77,0),0)</f>
        <v>0</v>
      </c>
      <c r="Q810" s="269">
        <f>IF(CB78&gt;0,ROUND(CB78,0),0)</f>
        <v>0</v>
      </c>
      <c r="R810" s="269">
        <f>IF(CB79&gt;0,ROUND(CB79,0),0)</f>
        <v>0</v>
      </c>
      <c r="S810" s="269">
        <f>IF(CB80&gt;0,ROUND(CB80,0),0)</f>
        <v>0</v>
      </c>
      <c r="T810" s="272">
        <f>IF(CB81&gt;0,ROUND(CB81,2),0)</f>
        <v>0</v>
      </c>
      <c r="U810" s="269"/>
      <c r="X810" s="269"/>
      <c r="Y810" s="269"/>
      <c r="Z810" s="269"/>
    </row>
    <row r="811" spans="1:26" ht="12.65" customHeight="1">
      <c r="A811" s="205" t="str">
        <f>RIGHT($C$84,3)&amp;"*"&amp;RIGHT($C$83,4)&amp;"*"&amp;CC$55&amp;"*"&amp;"A"</f>
        <v>ter*211*8790*A</v>
      </c>
      <c r="B811" s="269"/>
      <c r="C811" s="272">
        <f>ROUND(CC60,2)</f>
        <v>0.01</v>
      </c>
      <c r="D811" s="269">
        <f>ROUND(CC61,0)</f>
        <v>0</v>
      </c>
      <c r="E811" s="269">
        <f>ROUND(CC62,0)</f>
        <v>0</v>
      </c>
      <c r="F811" s="269">
        <f>ROUND(CC63,0)</f>
        <v>0</v>
      </c>
      <c r="G811" s="269">
        <f>ROUND(CC64,0)</f>
        <v>105</v>
      </c>
      <c r="H811" s="269">
        <f>ROUND(CC65,0)</f>
        <v>0</v>
      </c>
      <c r="I811" s="269">
        <f>ROUND(CC66,0)</f>
        <v>0</v>
      </c>
      <c r="J811" s="269">
        <f>ROUND(CC67,0)</f>
        <v>0</v>
      </c>
      <c r="K811" s="269">
        <f>ROUND(CC68,0)</f>
        <v>0</v>
      </c>
      <c r="L811" s="269">
        <f>ROUND(CC70,0)</f>
        <v>15808</v>
      </c>
      <c r="M811" s="269">
        <f>ROUND(CC71,0)</f>
        <v>-15654</v>
      </c>
      <c r="N811" s="269"/>
      <c r="O811" s="269"/>
      <c r="P811" s="269">
        <f>IF(CC77&gt;0,ROUND(CC77,0),0)</f>
        <v>0</v>
      </c>
      <c r="Q811" s="269">
        <f>IF(CC78&gt;0,ROUND(CC78,0),0)</f>
        <v>0</v>
      </c>
      <c r="R811" s="269">
        <f>IF(CC79&gt;0,ROUND(CC79,0),0)</f>
        <v>0</v>
      </c>
      <c r="S811" s="269">
        <f>IF(CC80&gt;0,ROUND(CC80,0),0)</f>
        <v>0</v>
      </c>
      <c r="T811" s="272">
        <f>IF(CC81&gt;0,ROUND(CC81,2),0)</f>
        <v>0</v>
      </c>
      <c r="U811" s="269"/>
      <c r="X811" s="269"/>
      <c r="Y811" s="269"/>
      <c r="Z811" s="269"/>
    </row>
    <row r="812" spans="1:26" ht="12.65" customHeight="1">
      <c r="A812" s="205" t="str">
        <f>RIGHT($C$84,3)&amp;"*"&amp;RIGHT($C$83,4)&amp;"*"&amp;"9000"&amp;"*"&amp;"A"</f>
        <v>ter*211*9000*A</v>
      </c>
      <c r="B812" s="269"/>
      <c r="C812" s="273"/>
      <c r="D812" s="269"/>
      <c r="E812" s="269"/>
      <c r="F812" s="269"/>
      <c r="G812" s="269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73"/>
      <c r="U812" s="269">
        <f>ROUND(CD70,0)</f>
        <v>1022588</v>
      </c>
      <c r="V812" s="180">
        <f>ROUND(CD69,0)</f>
        <v>282100</v>
      </c>
      <c r="W812" s="180">
        <f>ROUND(CD71,0)</f>
        <v>-740488</v>
      </c>
      <c r="X812" s="269">
        <f>ROUND(CE73,0)</f>
        <v>1002544</v>
      </c>
      <c r="Y812" s="269">
        <f>ROUND(C132,0)</f>
        <v>0</v>
      </c>
      <c r="Z812" s="269"/>
    </row>
    <row r="814" spans="1:26" ht="12.65" customHeight="1">
      <c r="B814" s="195" t="s">
        <v>1004</v>
      </c>
      <c r="C814" s="252">
        <f t="shared" ref="C814:K814" si="22">SUM(C733:C812)</f>
        <v>66.510000000000005</v>
      </c>
      <c r="D814" s="180">
        <f t="shared" si="22"/>
        <v>9407615</v>
      </c>
      <c r="E814" s="180">
        <f t="shared" si="22"/>
        <v>2082540</v>
      </c>
      <c r="F814" s="180">
        <f t="shared" si="22"/>
        <v>200717</v>
      </c>
      <c r="G814" s="180">
        <f t="shared" si="22"/>
        <v>2671246</v>
      </c>
      <c r="H814" s="180">
        <f t="shared" si="22"/>
        <v>202754</v>
      </c>
      <c r="I814" s="180">
        <f t="shared" si="22"/>
        <v>3910187</v>
      </c>
      <c r="J814" s="180">
        <f t="shared" si="22"/>
        <v>1770146</v>
      </c>
      <c r="K814" s="180">
        <f t="shared" si="22"/>
        <v>102429</v>
      </c>
      <c r="L814" s="180">
        <f>SUM(L733:L812)+SUM(U733:U812)</f>
        <v>3526018</v>
      </c>
      <c r="M814" s="180">
        <f>SUM(M733:M812)+SUM(W733:W812)</f>
        <v>17424911</v>
      </c>
      <c r="N814" s="180">
        <f t="shared" ref="N814:Z814" si="23">SUM(N733:N812)</f>
        <v>20256</v>
      </c>
      <c r="O814" s="180">
        <f t="shared" si="23"/>
        <v>30946299</v>
      </c>
      <c r="P814" s="180">
        <f t="shared" si="23"/>
        <v>0</v>
      </c>
      <c r="Q814" s="180">
        <f t="shared" si="23"/>
        <v>8051</v>
      </c>
      <c r="R814" s="180">
        <f t="shared" si="23"/>
        <v>31817</v>
      </c>
      <c r="S814" s="180">
        <f t="shared" si="23"/>
        <v>19</v>
      </c>
      <c r="T814" s="252">
        <f t="shared" si="23"/>
        <v>0</v>
      </c>
      <c r="U814" s="180">
        <f t="shared" si="23"/>
        <v>1022588</v>
      </c>
      <c r="V814" s="180">
        <f t="shared" si="23"/>
        <v>282100</v>
      </c>
      <c r="W814" s="180">
        <f t="shared" si="23"/>
        <v>-740488</v>
      </c>
      <c r="X814" s="180">
        <f t="shared" si="23"/>
        <v>1002544</v>
      </c>
      <c r="Y814" s="180">
        <f t="shared" si="23"/>
        <v>0</v>
      </c>
      <c r="Z814" s="180" t="e">
        <f t="shared" si="23"/>
        <v>#DIV/0!</v>
      </c>
    </row>
    <row r="815" spans="1:26" ht="12.65" customHeight="1">
      <c r="B815" s="180" t="s">
        <v>1005</v>
      </c>
      <c r="C815" s="252">
        <f>CE60</f>
        <v>66.506966147285326</v>
      </c>
      <c r="D815" s="180">
        <f>CE61</f>
        <v>9407614.2200000007</v>
      </c>
      <c r="E815" s="180">
        <f>CE62</f>
        <v>2082540</v>
      </c>
      <c r="F815" s="180">
        <f>CE63</f>
        <v>200717.16999999998</v>
      </c>
      <c r="G815" s="180">
        <f>CE64</f>
        <v>2671245.35</v>
      </c>
      <c r="H815" s="229">
        <f>CE65</f>
        <v>202754.11</v>
      </c>
      <c r="I815" s="229">
        <f>CE66</f>
        <v>3910186.8</v>
      </c>
      <c r="J815" s="229">
        <f>CE67</f>
        <v>1770146</v>
      </c>
      <c r="K815" s="229">
        <f>CE68</f>
        <v>102428.49999999999</v>
      </c>
      <c r="L815" s="229">
        <f>CE70</f>
        <v>3526016.42</v>
      </c>
      <c r="M815" s="229">
        <f>CE71</f>
        <v>17424909.32</v>
      </c>
      <c r="N815" s="180">
        <f>CE76</f>
        <v>31664</v>
      </c>
      <c r="O815" s="180">
        <f>CE74</f>
        <v>30946299.679999996</v>
      </c>
      <c r="P815" s="180">
        <f>CE77</f>
        <v>0</v>
      </c>
      <c r="Q815" s="180">
        <f>CE78</f>
        <v>8051</v>
      </c>
      <c r="R815" s="180">
        <f>CE79</f>
        <v>31817</v>
      </c>
      <c r="S815" s="180">
        <f>CE80</f>
        <v>18.865600445246596</v>
      </c>
      <c r="T815" s="252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>
      <c r="B816" s="180" t="s">
        <v>471</v>
      </c>
      <c r="C816" s="195" t="s">
        <v>1007</v>
      </c>
      <c r="D816" s="180">
        <f>C376</f>
        <v>0</v>
      </c>
      <c r="E816" s="180">
        <f>C377</f>
        <v>0</v>
      </c>
      <c r="F816" s="180">
        <f>C378</f>
        <v>9407614.2200000007</v>
      </c>
      <c r="G816" s="229">
        <f>C379</f>
        <v>2082540.2499999998</v>
      </c>
      <c r="H816" s="229">
        <f>C380</f>
        <v>200717.16999999998</v>
      </c>
      <c r="I816" s="229">
        <f>C381</f>
        <v>2671245.35</v>
      </c>
      <c r="J816" s="229">
        <f>C382</f>
        <v>202754.11</v>
      </c>
      <c r="K816" s="229">
        <f>C383</f>
        <v>3910186.8</v>
      </c>
      <c r="L816" s="229">
        <f>C384+C385+C386+C388</f>
        <v>2003673.06</v>
      </c>
      <c r="M816" s="229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/>
  </sheetViews>
  <sheetFormatPr defaultColWidth="10.75" defaultRowHeight="13.3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>
      <c r="J1" s="166" t="s">
        <v>1008</v>
      </c>
    </row>
    <row r="2" spans="2:13" ht="15.45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>
      <c r="B6" s="146"/>
      <c r="C6" s="147"/>
      <c r="D6" s="147"/>
      <c r="E6" s="147"/>
      <c r="F6" s="147"/>
      <c r="G6" s="147"/>
      <c r="H6" s="147"/>
      <c r="I6" s="147"/>
      <c r="J6" s="276" t="s">
        <v>1262</v>
      </c>
    </row>
    <row r="7" spans="2:13" ht="15.45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>
      <c r="B10" s="144"/>
      <c r="C10" s="8"/>
      <c r="D10" s="8"/>
      <c r="E10" s="8"/>
      <c r="F10" s="76" t="s">
        <v>1259</v>
      </c>
      <c r="G10" s="76"/>
      <c r="H10" s="8"/>
      <c r="I10" s="8"/>
      <c r="J10" s="145"/>
    </row>
    <row r="11" spans="2:13" ht="1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>
      <c r="B12" s="144"/>
      <c r="C12" s="8"/>
      <c r="D12" s="8"/>
      <c r="E12" s="8"/>
      <c r="F12" s="76" t="s">
        <v>1260</v>
      </c>
      <c r="G12" s="76"/>
      <c r="H12" s="8"/>
      <c r="I12" s="8"/>
      <c r="J12" s="145"/>
    </row>
    <row r="13" spans="2:13" ht="15">
      <c r="B13" s="144"/>
      <c r="C13" s="8"/>
      <c r="D13" s="8"/>
      <c r="E13" s="8"/>
      <c r="F13" s="76" t="s">
        <v>1261</v>
      </c>
      <c r="G13" s="76"/>
      <c r="H13" s="8"/>
      <c r="I13" s="8"/>
      <c r="J13" s="145"/>
    </row>
    <row r="14" spans="2:13" ht="15.45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>
      <c r="B15" s="144"/>
      <c r="C15" s="8"/>
      <c r="D15" s="8"/>
      <c r="E15" s="8"/>
      <c r="F15" s="8"/>
      <c r="G15" s="8"/>
      <c r="H15" s="8"/>
      <c r="I15" s="8"/>
      <c r="J15" s="145"/>
      <c r="M15" s="248"/>
    </row>
    <row r="16" spans="2:13" ht="15.45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>
      <c r="B17" s="141"/>
      <c r="C17" s="150" t="s">
        <v>1014</v>
      </c>
      <c r="D17" s="150"/>
      <c r="E17" s="142" t="str">
        <f>+data!C84</f>
        <v>PeaceHealth Peace Island Medical Center</v>
      </c>
      <c r="F17" s="149"/>
      <c r="G17" s="149"/>
      <c r="H17" s="142"/>
      <c r="I17" s="142"/>
      <c r="J17" s="143"/>
    </row>
    <row r="18" spans="2:10" ht="15">
      <c r="B18" s="144"/>
      <c r="C18" s="151" t="s">
        <v>1015</v>
      </c>
      <c r="D18" s="151"/>
      <c r="E18" s="8" t="str">
        <f>+"H-"&amp;data!C83</f>
        <v>H-211</v>
      </c>
      <c r="F18" s="76"/>
      <c r="G18" s="76"/>
      <c r="H18" s="8"/>
      <c r="I18" s="8"/>
      <c r="J18" s="145"/>
    </row>
    <row r="19" spans="2:10" ht="15">
      <c r="B19" s="144"/>
      <c r="C19" s="151" t="s">
        <v>1016</v>
      </c>
      <c r="D19" s="151"/>
      <c r="E19" s="8" t="str">
        <f>+data!C85</f>
        <v>1117 Spring Street</v>
      </c>
      <c r="F19" s="76"/>
      <c r="G19" s="76"/>
      <c r="H19" s="8"/>
      <c r="I19" s="8"/>
      <c r="J19" s="145"/>
    </row>
    <row r="20" spans="2:10" ht="15">
      <c r="B20" s="144"/>
      <c r="C20" s="151" t="s">
        <v>1017</v>
      </c>
      <c r="D20" s="151"/>
      <c r="E20" s="8" t="str">
        <f>+data!C86</f>
        <v>1117 Spring Street</v>
      </c>
      <c r="F20" s="76"/>
      <c r="G20" s="76"/>
      <c r="H20" s="8"/>
      <c r="I20" s="8"/>
      <c r="J20" s="145"/>
    </row>
    <row r="21" spans="2:10" ht="15">
      <c r="B21" s="144"/>
      <c r="C21" s="151" t="s">
        <v>1018</v>
      </c>
      <c r="D21" s="151"/>
      <c r="E21" s="8" t="str">
        <f>+data!C87</f>
        <v>Friday Harbor, WA  98250-9782</v>
      </c>
      <c r="F21" s="76"/>
      <c r="G21" s="76"/>
      <c r="H21" s="8"/>
      <c r="I21" s="8"/>
      <c r="J21" s="145"/>
    </row>
    <row r="22" spans="2:10" ht="15.45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 ht="1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>
      <c r="B28" s="144" t="str">
        <f>+"by the Department of Health for the fiscal year ended "&amp;data!C82&amp;"."</f>
        <v>by the Department of Health for the fiscal year ended 6/30/2021.</v>
      </c>
      <c r="C28" s="8"/>
      <c r="D28" s="8"/>
      <c r="E28" s="8"/>
      <c r="F28" s="8"/>
      <c r="G28" s="8"/>
      <c r="H28" s="8"/>
      <c r="I28" s="8"/>
      <c r="J28" s="145"/>
    </row>
    <row r="29" spans="2:10" ht="1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>
      <c r="B40" s="152" t="s">
        <v>1278</v>
      </c>
      <c r="C40" s="70"/>
      <c r="D40" s="70"/>
      <c r="E40" s="70"/>
      <c r="F40" s="153"/>
      <c r="G40" s="70"/>
      <c r="H40" s="70"/>
      <c r="I40" s="70"/>
      <c r="J40" s="154"/>
    </row>
    <row r="41" spans="2:10" ht="1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/>
  </sheetViews>
  <sheetFormatPr defaultColWidth="8.875" defaultRowHeight="18" customHeight="1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49999999999999" customHeight="1">
      <c r="A2" s="6" t="s">
        <v>1027</v>
      </c>
      <c r="B2" s="6"/>
      <c r="C2" s="6"/>
      <c r="D2" s="6"/>
      <c r="E2" s="6"/>
      <c r="F2" s="6"/>
      <c r="G2" s="11"/>
      <c r="H2" s="7"/>
    </row>
    <row r="3" spans="1:13" ht="20.149999999999999" customHeight="1">
      <c r="A3" s="7"/>
      <c r="B3" s="5"/>
      <c r="C3" s="5"/>
      <c r="D3" s="5"/>
      <c r="E3" s="5"/>
      <c r="F3" s="5"/>
      <c r="G3" s="5"/>
      <c r="H3" s="7"/>
    </row>
    <row r="4" spans="1:13" ht="20.149999999999999" customHeight="1">
      <c r="A4" s="13">
        <v>1</v>
      </c>
      <c r="B4" s="127" t="str">
        <f>"Fiscal Year Ended:  "&amp;data!C82</f>
        <v>Fiscal Year Ended:  6/30/2021</v>
      </c>
      <c r="C4" s="38"/>
      <c r="D4" s="120"/>
      <c r="E4" s="70"/>
      <c r="F4" s="127" t="str">
        <f>"License Number:  "&amp;"H-"&amp;FIXED(data!C83,0)</f>
        <v>License Number:  H-211</v>
      </c>
      <c r="G4" s="24"/>
      <c r="H4" s="7"/>
    </row>
    <row r="5" spans="1:13" ht="20.149999999999999" customHeight="1">
      <c r="A5" s="13">
        <v>2</v>
      </c>
      <c r="B5" s="49" t="s">
        <v>257</v>
      </c>
      <c r="C5" s="24"/>
      <c r="D5" s="127" t="str">
        <f>"  "&amp;data!C84</f>
        <v xml:space="preserve">  PeaceHealth Peace Island Medical Center</v>
      </c>
      <c r="E5" s="70"/>
      <c r="F5" s="70"/>
      <c r="G5" s="24"/>
      <c r="H5" s="7"/>
    </row>
    <row r="6" spans="1:13" ht="20.149999999999999" customHeight="1">
      <c r="A6" s="13">
        <v>3</v>
      </c>
      <c r="B6" s="49" t="s">
        <v>259</v>
      </c>
      <c r="C6" s="24"/>
      <c r="D6" s="127" t="str">
        <f>"  "&amp;data!C88</f>
        <v xml:space="preserve">  San Juan</v>
      </c>
      <c r="E6" s="70"/>
      <c r="F6" s="70"/>
      <c r="G6" s="24"/>
      <c r="H6" s="7"/>
    </row>
    <row r="7" spans="1:13" ht="20.149999999999999" customHeight="1">
      <c r="A7" s="13">
        <v>4</v>
      </c>
      <c r="B7" s="49" t="s">
        <v>1028</v>
      </c>
      <c r="C7" s="24"/>
      <c r="D7" s="127" t="str">
        <f>"  "&amp;data!C89</f>
        <v xml:space="preserve">  Charles Prosper</v>
      </c>
      <c r="E7" s="70"/>
      <c r="F7" s="70"/>
      <c r="G7" s="24"/>
      <c r="H7" s="7"/>
    </row>
    <row r="8" spans="1:13" ht="20.149999999999999" customHeight="1">
      <c r="A8" s="13">
        <v>5</v>
      </c>
      <c r="B8" s="49" t="s">
        <v>1029</v>
      </c>
      <c r="C8" s="24"/>
      <c r="D8" s="127" t="str">
        <f>"  "&amp;data!C90</f>
        <v xml:space="preserve">  Krista Touros</v>
      </c>
      <c r="E8" s="70"/>
      <c r="F8" s="70"/>
      <c r="G8" s="24"/>
      <c r="H8" s="7"/>
    </row>
    <row r="9" spans="1:13" ht="20.149999999999999" customHeight="1">
      <c r="A9" s="13">
        <v>6</v>
      </c>
      <c r="B9" s="49" t="s">
        <v>1030</v>
      </c>
      <c r="C9" s="24"/>
      <c r="D9" s="127" t="str">
        <f>"  "&amp;data!C91</f>
        <v xml:space="preserve">  N/A</v>
      </c>
      <c r="E9" s="70"/>
      <c r="F9" s="70"/>
      <c r="G9" s="24"/>
      <c r="H9" s="7"/>
    </row>
    <row r="10" spans="1:13" ht="20.149999999999999" customHeight="1">
      <c r="A10" s="13">
        <v>7</v>
      </c>
      <c r="B10" s="49" t="s">
        <v>1031</v>
      </c>
      <c r="C10" s="24"/>
      <c r="D10" s="127" t="str">
        <f>"  "&amp;data!C92</f>
        <v xml:space="preserve">  360-378-2141</v>
      </c>
      <c r="E10" s="70"/>
      <c r="F10" s="70"/>
      <c r="G10" s="24"/>
      <c r="H10" s="7"/>
    </row>
    <row r="11" spans="1:13" ht="20.149999999999999" customHeight="1">
      <c r="A11" s="13">
        <v>8</v>
      </c>
      <c r="B11" s="49" t="s">
        <v>1032</v>
      </c>
      <c r="C11" s="24"/>
      <c r="D11" s="127" t="str">
        <f>"  "&amp;data!C93</f>
        <v xml:space="preserve">  360-378-1788</v>
      </c>
      <c r="E11" s="70"/>
      <c r="F11" s="70"/>
      <c r="G11" s="24"/>
      <c r="H11" s="7"/>
    </row>
    <row r="12" spans="1:13" ht="20.149999999999999" customHeight="1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49999999999999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49999999999999" customHeight="1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>
      <c r="A22" s="13">
        <v>10</v>
      </c>
      <c r="B22" s="49" t="s">
        <v>1037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>
      <c r="A23" s="130"/>
      <c r="B23" s="49" t="s">
        <v>1038</v>
      </c>
      <c r="C23" s="38"/>
      <c r="D23" s="38"/>
      <c r="E23" s="38"/>
      <c r="F23" s="13">
        <f>data!C111</f>
        <v>74</v>
      </c>
      <c r="G23" s="21">
        <f>data!D111</f>
        <v>193</v>
      </c>
      <c r="H23" s="7"/>
    </row>
    <row r="24" spans="1:9" ht="20.149999999999999" customHeight="1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49999999999999" customHeight="1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>
      <c r="A31" s="130"/>
      <c r="B31" s="97" t="s">
        <v>1042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>
      <c r="A32" s="130"/>
      <c r="B32" s="97" t="s">
        <v>1043</v>
      </c>
      <c r="C32" s="24"/>
      <c r="D32" s="21">
        <f>data!C118</f>
        <v>10</v>
      </c>
      <c r="E32" s="49" t="s">
        <v>1044</v>
      </c>
      <c r="F32" s="24"/>
      <c r="G32" s="21">
        <f>data!C125</f>
        <v>0</v>
      </c>
      <c r="H32" s="7"/>
    </row>
    <row r="33" spans="1:8" ht="20.149999999999999" customHeight="1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49999999999999" customHeight="1">
      <c r="A34" s="130"/>
      <c r="B34" s="97" t="s">
        <v>1047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49999999999999" customHeight="1">
      <c r="A35" s="130"/>
      <c r="B35" s="97" t="s">
        <v>1048</v>
      </c>
      <c r="C35" s="24"/>
      <c r="D35" s="21">
        <f>data!C121</f>
        <v>0</v>
      </c>
      <c r="E35" s="49" t="s">
        <v>1049</v>
      </c>
      <c r="F35" s="27"/>
      <c r="G35" s="21"/>
      <c r="H35" s="7"/>
    </row>
    <row r="36" spans="1:8" ht="20.149999999999999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</v>
      </c>
      <c r="H36" s="7"/>
    </row>
    <row r="37" spans="1:8" ht="20.149999999999999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>
      <c r="A40" s="134"/>
      <c r="B40" s="135" t="s">
        <v>1050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/>
  </sheetViews>
  <sheetFormatPr defaultColWidth="8.875" defaultRowHeight="20.149999999999999" customHeight="1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49999999999999" customHeight="1">
      <c r="A2" s="105" t="str">
        <f>"Hospital Name: "&amp;data!C84</f>
        <v>Hospital Name: PeaceHealth Peace Island Medical Center</v>
      </c>
      <c r="B2" s="8"/>
      <c r="C2" s="8"/>
      <c r="D2" s="8"/>
      <c r="E2" s="8"/>
      <c r="F2" s="11"/>
      <c r="G2" s="76" t="s">
        <v>1053</v>
      </c>
    </row>
    <row r="3" spans="1:13" ht="20.149999999999999" customHeight="1">
      <c r="A3" s="8"/>
      <c r="B3" s="8"/>
      <c r="C3" s="8"/>
      <c r="D3" s="8"/>
      <c r="E3" s="8"/>
      <c r="F3" s="8"/>
      <c r="G3" s="106" t="str">
        <f>"FYE: "&amp;data!C82</f>
        <v>FYE: 6/30/2021</v>
      </c>
    </row>
    <row r="4" spans="1:13" ht="20.149999999999999" customHeight="1">
      <c r="A4" s="107" t="s">
        <v>1054</v>
      </c>
      <c r="B4" s="108"/>
      <c r="C4" s="108"/>
      <c r="D4" s="108"/>
      <c r="E4" s="108"/>
      <c r="F4" s="108"/>
      <c r="G4" s="95"/>
    </row>
    <row r="5" spans="1:13" ht="20.149999999999999" customHeight="1">
      <c r="A5" s="42"/>
      <c r="B5" s="35" t="s">
        <v>1055</v>
      </c>
      <c r="C5" s="36"/>
      <c r="D5" s="36"/>
      <c r="E5" s="109" t="s">
        <v>302</v>
      </c>
      <c r="F5" s="36"/>
      <c r="G5" s="36"/>
    </row>
    <row r="6" spans="1:13" ht="20.149999999999999" customHeight="1">
      <c r="A6" s="110" t="s">
        <v>489</v>
      </c>
      <c r="B6" s="15" t="s">
        <v>277</v>
      </c>
      <c r="C6" s="15" t="s">
        <v>1056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>
      <c r="A7" s="23" t="s">
        <v>296</v>
      </c>
      <c r="B7" s="48">
        <f>data!B138</f>
        <v>59</v>
      </c>
      <c r="C7" s="48">
        <f>data!B139</f>
        <v>164</v>
      </c>
      <c r="D7" s="48">
        <f>data!B140</f>
        <v>9706.5054681803977</v>
      </c>
      <c r="E7" s="48">
        <f>data!B141</f>
        <v>598609.30000000005</v>
      </c>
      <c r="F7" s="48">
        <f>data!B142</f>
        <v>21081556.300000001</v>
      </c>
      <c r="G7" s="48">
        <f>data!B141+data!B142</f>
        <v>21680165.600000001</v>
      </c>
    </row>
    <row r="8" spans="1:13" ht="20.149999999999999" customHeight="1">
      <c r="A8" s="23" t="s">
        <v>297</v>
      </c>
      <c r="B8" s="48">
        <f>data!C138</f>
        <v>3</v>
      </c>
      <c r="C8" s="48">
        <f>data!C139</f>
        <v>4</v>
      </c>
      <c r="D8" s="48">
        <f>data!C140</f>
        <v>2386.1242578898032</v>
      </c>
      <c r="E8" s="48">
        <f>data!C141</f>
        <v>34050.15</v>
      </c>
      <c r="F8" s="48">
        <f>data!C142</f>
        <v>4954920.7200000007</v>
      </c>
      <c r="G8" s="48">
        <f>data!C141+data!C142</f>
        <v>4988970.870000001</v>
      </c>
    </row>
    <row r="9" spans="1:13" ht="20.149999999999999" customHeight="1">
      <c r="A9" s="23" t="s">
        <v>1057</v>
      </c>
      <c r="B9" s="48">
        <f>data!D138</f>
        <v>12</v>
      </c>
      <c r="C9" s="48">
        <f>data!D139</f>
        <v>25</v>
      </c>
      <c r="D9" s="48">
        <f>data!D140</f>
        <v>7110.3702739297987</v>
      </c>
      <c r="E9" s="48">
        <f>data!D141</f>
        <v>191560.8</v>
      </c>
      <c r="F9" s="48">
        <f>data!D142</f>
        <v>11384461.930000002</v>
      </c>
      <c r="G9" s="48">
        <f>data!D141+data!D142</f>
        <v>11576022.730000002</v>
      </c>
    </row>
    <row r="10" spans="1:13" ht="20.149999999999999" customHeight="1">
      <c r="A10" s="111" t="s">
        <v>203</v>
      </c>
      <c r="B10" s="48">
        <f>data!E138</f>
        <v>74</v>
      </c>
      <c r="C10" s="48">
        <f>data!E139</f>
        <v>193</v>
      </c>
      <c r="D10" s="48">
        <f>data!E140</f>
        <v>19203</v>
      </c>
      <c r="E10" s="48">
        <f>data!E141</f>
        <v>824220.25</v>
      </c>
      <c r="F10" s="48">
        <f>data!E142</f>
        <v>37420938.950000003</v>
      </c>
      <c r="G10" s="48">
        <f>data!E141+data!E142</f>
        <v>38245159.200000003</v>
      </c>
    </row>
    <row r="11" spans="1:13" ht="20.149999999999999" customHeight="1">
      <c r="A11" s="112"/>
      <c r="B11" s="113"/>
      <c r="C11" s="113"/>
      <c r="D11" s="113"/>
      <c r="E11" s="113"/>
      <c r="F11" s="113"/>
      <c r="G11" s="114"/>
    </row>
    <row r="12" spans="1:13" ht="20.149999999999999" customHeight="1">
      <c r="A12" s="73"/>
      <c r="B12" s="30"/>
      <c r="C12" s="30"/>
      <c r="D12" s="30"/>
      <c r="E12" s="30"/>
      <c r="F12" s="30"/>
      <c r="G12" s="20"/>
    </row>
    <row r="13" spans="1:13" ht="20.149999999999999" customHeight="1">
      <c r="A13" s="115" t="s">
        <v>1058</v>
      </c>
      <c r="B13" s="5"/>
      <c r="C13" s="5"/>
      <c r="D13" s="5"/>
      <c r="E13" s="5"/>
      <c r="F13" s="5"/>
      <c r="G13" s="116"/>
    </row>
    <row r="14" spans="1:13" ht="20.149999999999999" customHeight="1">
      <c r="A14" s="42"/>
      <c r="B14" s="117" t="s">
        <v>1055</v>
      </c>
      <c r="C14" s="34"/>
      <c r="D14" s="34"/>
      <c r="E14" s="117" t="s">
        <v>302</v>
      </c>
      <c r="F14" s="34"/>
      <c r="G14" s="34"/>
    </row>
    <row r="15" spans="1:13" ht="20.149999999999999" customHeight="1">
      <c r="A15" s="110" t="s">
        <v>489</v>
      </c>
      <c r="B15" s="15" t="s">
        <v>277</v>
      </c>
      <c r="C15" s="15" t="s">
        <v>1056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>
      <c r="A20" s="112"/>
      <c r="B20" s="113"/>
      <c r="C20" s="113"/>
      <c r="D20" s="113"/>
      <c r="E20" s="113"/>
      <c r="F20" s="113"/>
      <c r="G20" s="114"/>
    </row>
    <row r="21" spans="1:7" ht="20.149999999999999" customHeight="1">
      <c r="A21" s="73"/>
      <c r="B21" s="30"/>
      <c r="C21" s="30"/>
      <c r="D21" s="30"/>
      <c r="E21" s="30"/>
      <c r="F21" s="30"/>
      <c r="G21" s="20"/>
    </row>
    <row r="22" spans="1:7" ht="20.149999999999999" customHeight="1">
      <c r="A22" s="115" t="s">
        <v>1059</v>
      </c>
      <c r="B22" s="5"/>
      <c r="C22" s="5"/>
      <c r="D22" s="5"/>
      <c r="E22" s="5"/>
      <c r="F22" s="5"/>
      <c r="G22" s="116"/>
    </row>
    <row r="23" spans="1:7" ht="20.149999999999999" customHeight="1">
      <c r="A23" s="42"/>
      <c r="B23" s="35" t="s">
        <v>1055</v>
      </c>
      <c r="C23" s="36"/>
      <c r="D23" s="36"/>
      <c r="E23" s="35" t="s">
        <v>302</v>
      </c>
      <c r="F23" s="36"/>
      <c r="G23" s="36"/>
    </row>
    <row r="24" spans="1:7" ht="20.149999999999999" customHeight="1">
      <c r="A24" s="110" t="s">
        <v>489</v>
      </c>
      <c r="B24" s="15" t="s">
        <v>277</v>
      </c>
      <c r="C24" s="15" t="s">
        <v>1056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>
      <c r="A29" s="112"/>
      <c r="B29" s="113"/>
      <c r="C29" s="113"/>
      <c r="D29" s="113"/>
      <c r="E29" s="113"/>
      <c r="F29" s="113"/>
      <c r="G29" s="114"/>
    </row>
    <row r="30" spans="1:7" ht="20.149999999999999" customHeight="1">
      <c r="A30" s="73"/>
      <c r="B30" s="50"/>
      <c r="C30" s="30"/>
      <c r="D30" s="30"/>
      <c r="E30" s="30"/>
      <c r="F30" s="30"/>
      <c r="G30" s="20"/>
    </row>
    <row r="31" spans="1:7" ht="20.149999999999999" customHeight="1">
      <c r="A31" s="118" t="s">
        <v>1060</v>
      </c>
      <c r="B31" s="119"/>
      <c r="C31" s="70"/>
      <c r="D31" s="120"/>
      <c r="E31" s="120"/>
      <c r="F31" s="120"/>
      <c r="G31" s="121"/>
    </row>
    <row r="32" spans="1:7" ht="20.149999999999999" customHeight="1">
      <c r="A32" s="122"/>
      <c r="B32" s="65" t="s">
        <v>1061</v>
      </c>
      <c r="C32" s="123">
        <f>data!B157</f>
        <v>3890013</v>
      </c>
      <c r="D32" s="70"/>
      <c r="E32" s="70"/>
      <c r="F32" s="70"/>
      <c r="G32" s="27"/>
    </row>
    <row r="33" spans="1:7" ht="20.149999999999999" customHeight="1">
      <c r="A33" s="122"/>
      <c r="B33" s="124" t="s">
        <v>1062</v>
      </c>
      <c r="C33" s="125">
        <f>data!C157</f>
        <v>2316266</v>
      </c>
      <c r="D33" s="119"/>
      <c r="E33" s="119"/>
      <c r="F33" s="119"/>
      <c r="G33" s="126"/>
    </row>
    <row r="34" spans="1:7" ht="20.149999999999999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/>
  </sheetViews>
  <sheetFormatPr defaultColWidth="8.875" defaultRowHeight="14.1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>
      <c r="A1" s="4" t="s">
        <v>305</v>
      </c>
      <c r="B1" s="5"/>
      <c r="C1" s="167" t="s">
        <v>1063</v>
      </c>
    </row>
    <row r="2" spans="1:13" ht="20.149999999999999" customHeight="1">
      <c r="A2" s="94"/>
      <c r="B2" s="8"/>
      <c r="C2" s="8"/>
    </row>
    <row r="3" spans="1:13" ht="20.149999999999999" customHeight="1">
      <c r="A3" s="29" t="str">
        <f>"Hospital: "&amp;data!C84</f>
        <v>Hospital: PeaceHealth Peace Island Medical Center</v>
      </c>
      <c r="B3" s="30"/>
      <c r="C3" s="31" t="str">
        <f>"FYE: "&amp;data!C82</f>
        <v>FYE: 6/30/2021</v>
      </c>
    </row>
    <row r="4" spans="1:13" ht="20.149999999999999" customHeight="1">
      <c r="A4" s="30"/>
      <c r="B4" s="8"/>
      <c r="C4" s="8"/>
    </row>
    <row r="5" spans="1:13" ht="20.149999999999999" customHeight="1">
      <c r="A5" s="23">
        <v>1</v>
      </c>
      <c r="B5" s="37" t="s">
        <v>306</v>
      </c>
      <c r="C5" s="95"/>
    </row>
    <row r="6" spans="1:13" ht="20.149999999999999" customHeight="1">
      <c r="A6" s="96">
        <v>2</v>
      </c>
      <c r="B6" s="49" t="s">
        <v>1064</v>
      </c>
      <c r="C6" s="13">
        <f>data!C165</f>
        <v>593421.86</v>
      </c>
    </row>
    <row r="7" spans="1:13" ht="20.149999999999999" customHeight="1">
      <c r="A7" s="40">
        <v>3</v>
      </c>
      <c r="B7" s="97" t="s">
        <v>308</v>
      </c>
      <c r="C7" s="13">
        <f>data!C166</f>
        <v>1841.52</v>
      </c>
    </row>
    <row r="8" spans="1:13" ht="20.149999999999999" customHeight="1">
      <c r="A8" s="40">
        <v>4</v>
      </c>
      <c r="B8" s="49" t="s">
        <v>309</v>
      </c>
      <c r="C8" s="13">
        <f>data!C167</f>
        <v>62735.55</v>
      </c>
    </row>
    <row r="9" spans="1:13" ht="20.149999999999999" customHeight="1">
      <c r="A9" s="40">
        <v>5</v>
      </c>
      <c r="B9" s="49" t="s">
        <v>310</v>
      </c>
      <c r="C9" s="13">
        <f>data!C168</f>
        <v>851100.61</v>
      </c>
    </row>
    <row r="10" spans="1:13" ht="20.149999999999999" customHeight="1">
      <c r="A10" s="40">
        <v>6</v>
      </c>
      <c r="B10" s="49" t="s">
        <v>311</v>
      </c>
      <c r="C10" s="13">
        <f>data!C169</f>
        <v>6676.62</v>
      </c>
    </row>
    <row r="11" spans="1:13" ht="20.149999999999999" customHeight="1">
      <c r="A11" s="40">
        <v>7</v>
      </c>
      <c r="B11" s="49" t="s">
        <v>312</v>
      </c>
      <c r="C11" s="13">
        <f>data!C170</f>
        <v>518864.06</v>
      </c>
    </row>
    <row r="12" spans="1:13" ht="20.149999999999999" customHeight="1">
      <c r="A12" s="40">
        <v>8</v>
      </c>
      <c r="B12" s="49" t="s">
        <v>313</v>
      </c>
      <c r="C12" s="13">
        <f>data!C171</f>
        <v>64368.58</v>
      </c>
    </row>
    <row r="13" spans="1:13" ht="20.149999999999999" customHeight="1">
      <c r="A13" s="40">
        <v>9</v>
      </c>
      <c r="B13" s="49" t="s">
        <v>313</v>
      </c>
      <c r="C13" s="13">
        <f>data!C172</f>
        <v>2888.18</v>
      </c>
    </row>
    <row r="14" spans="1:13" ht="20.149999999999999" customHeight="1">
      <c r="A14" s="40">
        <v>10</v>
      </c>
      <c r="B14" s="49" t="s">
        <v>1065</v>
      </c>
      <c r="C14" s="13">
        <f>data!D173</f>
        <v>2101896.9800000004</v>
      </c>
    </row>
    <row r="15" spans="1:13" ht="20.149999999999999" customHeight="1">
      <c r="A15" s="57"/>
      <c r="B15" s="45"/>
      <c r="C15" s="98"/>
      <c r="M15" s="180"/>
    </row>
    <row r="16" spans="1:13" ht="20.149999999999999" customHeight="1">
      <c r="A16" s="73"/>
      <c r="B16" s="30"/>
      <c r="C16" s="20"/>
    </row>
    <row r="17" spans="1:3" ht="20.149999999999999" customHeight="1">
      <c r="A17" s="99">
        <v>11</v>
      </c>
      <c r="B17" s="100" t="s">
        <v>314</v>
      </c>
      <c r="C17" s="101"/>
    </row>
    <row r="18" spans="1:3" ht="20.149999999999999" customHeight="1">
      <c r="A18" s="13">
        <v>12</v>
      </c>
      <c r="B18" s="49" t="s">
        <v>1066</v>
      </c>
      <c r="C18" s="13">
        <f>data!C175</f>
        <v>-3.7742999999999997E-11</v>
      </c>
    </row>
    <row r="19" spans="1:3" ht="20.149999999999999" customHeight="1">
      <c r="A19" s="13">
        <v>13</v>
      </c>
      <c r="B19" s="49" t="s">
        <v>1067</v>
      </c>
      <c r="C19" s="13">
        <f>data!C176</f>
        <v>110964.54</v>
      </c>
    </row>
    <row r="20" spans="1:3" ht="20.149999999999999" customHeight="1">
      <c r="A20" s="13">
        <v>14</v>
      </c>
      <c r="B20" s="49" t="s">
        <v>1068</v>
      </c>
      <c r="C20" s="13">
        <f>data!D177</f>
        <v>110964.53999999995</v>
      </c>
    </row>
    <row r="21" spans="1:3" ht="20.149999999999999" customHeight="1">
      <c r="A21" s="57"/>
      <c r="B21" s="45"/>
      <c r="C21" s="98"/>
    </row>
    <row r="22" spans="1:3" ht="20.149999999999999" customHeight="1">
      <c r="A22" s="73"/>
      <c r="B22" s="8"/>
      <c r="C22" s="44"/>
    </row>
    <row r="23" spans="1:3" ht="20.149999999999999" customHeight="1">
      <c r="A23" s="102">
        <v>15</v>
      </c>
      <c r="B23" s="103" t="s">
        <v>317</v>
      </c>
      <c r="C23" s="95"/>
    </row>
    <row r="24" spans="1:3" ht="20.149999999999999" customHeight="1">
      <c r="A24" s="13">
        <v>16</v>
      </c>
      <c r="B24" s="37" t="s">
        <v>1069</v>
      </c>
      <c r="C24" s="104"/>
    </row>
    <row r="25" spans="1:3" ht="20.149999999999999" customHeight="1">
      <c r="A25" s="13">
        <v>17</v>
      </c>
      <c r="B25" s="49" t="s">
        <v>1070</v>
      </c>
      <c r="C25" s="13">
        <f>data!C179</f>
        <v>81586.080000000002</v>
      </c>
    </row>
    <row r="26" spans="1:3" ht="20.149999999999999" customHeight="1">
      <c r="A26" s="13">
        <v>18</v>
      </c>
      <c r="B26" s="49" t="s">
        <v>319</v>
      </c>
      <c r="C26" s="13">
        <f>data!C180</f>
        <v>52468.68</v>
      </c>
    </row>
    <row r="27" spans="1:3" ht="20.149999999999999" customHeight="1">
      <c r="A27" s="13">
        <v>19</v>
      </c>
      <c r="B27" s="49" t="s">
        <v>1071</v>
      </c>
      <c r="C27" s="13">
        <f>data!D181</f>
        <v>134054.76</v>
      </c>
    </row>
    <row r="28" spans="1:3" ht="20.149999999999999" customHeight="1">
      <c r="A28" s="57"/>
      <c r="B28" s="45"/>
      <c r="C28" s="98"/>
    </row>
    <row r="29" spans="1:3" ht="20.149999999999999" customHeight="1">
      <c r="A29" s="73"/>
      <c r="B29" s="30"/>
      <c r="C29" s="20"/>
    </row>
    <row r="30" spans="1:3" ht="20.149999999999999" customHeight="1">
      <c r="A30" s="102">
        <v>20</v>
      </c>
      <c r="B30" s="43" t="s">
        <v>1072</v>
      </c>
      <c r="C30" s="34"/>
    </row>
    <row r="31" spans="1:3" ht="20.149999999999999" customHeight="1">
      <c r="A31" s="13">
        <v>21</v>
      </c>
      <c r="B31" s="49" t="s">
        <v>321</v>
      </c>
      <c r="C31" s="13">
        <f>data!C183</f>
        <v>46248.34</v>
      </c>
    </row>
    <row r="32" spans="1:3" ht="20.149999999999999" customHeight="1">
      <c r="A32" s="13">
        <v>22</v>
      </c>
      <c r="B32" s="49" t="s">
        <v>1073</v>
      </c>
      <c r="C32" s="13">
        <f>data!C184</f>
        <v>137621.69</v>
      </c>
    </row>
    <row r="33" spans="1:3" ht="20.149999999999999" customHeight="1">
      <c r="A33" s="13">
        <v>23</v>
      </c>
      <c r="B33" s="49" t="s">
        <v>132</v>
      </c>
      <c r="C33" s="13">
        <f>data!C185</f>
        <v>0</v>
      </c>
    </row>
    <row r="34" spans="1:3" ht="20.149999999999999" customHeight="1">
      <c r="A34" s="13">
        <v>24</v>
      </c>
      <c r="B34" s="49" t="s">
        <v>1074</v>
      </c>
      <c r="C34" s="13">
        <f>data!D186</f>
        <v>183870.03</v>
      </c>
    </row>
    <row r="35" spans="1:3" ht="20.149999999999999" customHeight="1">
      <c r="A35" s="57"/>
      <c r="B35" s="45"/>
      <c r="C35" s="98"/>
    </row>
    <row r="36" spans="1:3" ht="20.149999999999999" customHeight="1">
      <c r="A36" s="73"/>
      <c r="B36" s="30"/>
      <c r="C36" s="20"/>
    </row>
    <row r="37" spans="1:3" ht="20.149999999999999" customHeight="1">
      <c r="A37" s="102">
        <v>25</v>
      </c>
      <c r="B37" s="43" t="s">
        <v>323</v>
      </c>
      <c r="C37" s="95"/>
    </row>
    <row r="38" spans="1:3" ht="20.149999999999999" customHeight="1">
      <c r="A38" s="13">
        <v>26</v>
      </c>
      <c r="B38" s="49" t="s">
        <v>1075</v>
      </c>
      <c r="C38" s="13">
        <f>data!C188</f>
        <v>0</v>
      </c>
    </row>
    <row r="39" spans="1:3" ht="20.149999999999999" customHeight="1">
      <c r="A39" s="13">
        <v>27</v>
      </c>
      <c r="B39" s="49" t="s">
        <v>325</v>
      </c>
      <c r="C39" s="13">
        <f>data!C189</f>
        <v>0</v>
      </c>
    </row>
    <row r="40" spans="1:3" ht="20.149999999999999" customHeight="1">
      <c r="A40" s="13">
        <v>28</v>
      </c>
      <c r="B40" s="49" t="s">
        <v>1076</v>
      </c>
      <c r="C40" s="13">
        <f>data!D190</f>
        <v>0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/>
  </sheetViews>
  <sheetFormatPr defaultColWidth="8.875" defaultRowHeight="20.149999999999999" customHeight="1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>
      <c r="A1" s="4" t="s">
        <v>326</v>
      </c>
      <c r="B1" s="5"/>
      <c r="C1" s="5"/>
      <c r="D1" s="5"/>
      <c r="E1" s="5"/>
      <c r="F1" s="167" t="s">
        <v>1077</v>
      </c>
    </row>
    <row r="2" spans="1:13" ht="20.149999999999999" customHeight="1">
      <c r="A2" s="8"/>
      <c r="B2" s="8"/>
      <c r="C2" s="8"/>
      <c r="D2" s="8"/>
      <c r="E2" s="8"/>
      <c r="F2" s="8"/>
    </row>
    <row r="3" spans="1:13" ht="20.149999999999999" customHeight="1">
      <c r="A3" s="10" t="str">
        <f>"Hospital: "&amp;data!C84</f>
        <v>Hospital: PeaceHealth Peace Island Medical Center</v>
      </c>
      <c r="B3" s="8"/>
      <c r="C3" s="8"/>
      <c r="E3" s="11"/>
      <c r="F3" s="12" t="str">
        <f>" FYE: "&amp;data!C82</f>
        <v xml:space="preserve"> FYE: 6/30/2021</v>
      </c>
    </row>
    <row r="4" spans="1:13" ht="20.149999999999999" customHeight="1">
      <c r="A4" s="39" t="s">
        <v>327</v>
      </c>
      <c r="B4" s="36"/>
      <c r="C4" s="36"/>
      <c r="D4" s="71"/>
      <c r="E4" s="71"/>
      <c r="F4" s="36"/>
    </row>
    <row r="5" spans="1:13" ht="20.149999999999999" customHeight="1">
      <c r="A5" s="42"/>
      <c r="B5" s="52"/>
      <c r="C5" s="72" t="s">
        <v>1078</v>
      </c>
      <c r="D5" s="47"/>
      <c r="E5" s="47"/>
      <c r="F5" s="72" t="s">
        <v>1079</v>
      </c>
    </row>
    <row r="6" spans="1:13" ht="20.149999999999999" customHeight="1">
      <c r="A6" s="19"/>
      <c r="B6" s="20"/>
      <c r="C6" s="18" t="s">
        <v>1080</v>
      </c>
      <c r="D6" s="18" t="s">
        <v>329</v>
      </c>
      <c r="E6" s="18" t="s">
        <v>1081</v>
      </c>
      <c r="F6" s="18" t="s">
        <v>1080</v>
      </c>
    </row>
    <row r="7" spans="1:13" ht="20.149999999999999" customHeight="1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>
      <c r="A8" s="13">
        <v>2</v>
      </c>
      <c r="B8" s="14" t="s">
        <v>333</v>
      </c>
      <c r="C8" s="21">
        <f>data!B196</f>
        <v>1615035.4200000002</v>
      </c>
      <c r="D8" s="21">
        <f>data!C196</f>
        <v>0</v>
      </c>
      <c r="E8" s="21">
        <f>data!D196</f>
        <v>0</v>
      </c>
      <c r="F8" s="21">
        <f>data!E196</f>
        <v>1615035.4200000002</v>
      </c>
    </row>
    <row r="9" spans="1:13" ht="20.149999999999999" customHeight="1">
      <c r="A9" s="13">
        <v>3</v>
      </c>
      <c r="B9" s="14" t="s">
        <v>334</v>
      </c>
      <c r="C9" s="21">
        <f>data!B197</f>
        <v>11330143.069999997</v>
      </c>
      <c r="D9" s="21">
        <f>data!C197</f>
        <v>0</v>
      </c>
      <c r="E9" s="21">
        <f>data!D197</f>
        <v>0</v>
      </c>
      <c r="F9" s="21">
        <f>data!E197</f>
        <v>11330143.069999997</v>
      </c>
    </row>
    <row r="10" spans="1:13" ht="20.149999999999999" customHeight="1">
      <c r="A10" s="13">
        <v>4</v>
      </c>
      <c r="B10" s="14" t="s">
        <v>1082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>
      <c r="A11" s="13">
        <v>5</v>
      </c>
      <c r="B11" s="14" t="s">
        <v>1083</v>
      </c>
      <c r="C11" s="21">
        <f>data!B199</f>
        <v>10874224.140000006</v>
      </c>
      <c r="D11" s="21">
        <f>data!C199</f>
        <v>262736.89</v>
      </c>
      <c r="E11" s="21">
        <f>data!D199</f>
        <v>0</v>
      </c>
      <c r="F11" s="21">
        <f>data!E199</f>
        <v>11136961.030000007</v>
      </c>
    </row>
    <row r="12" spans="1:13" ht="20.149999999999999" customHeight="1">
      <c r="A12" s="13">
        <v>6</v>
      </c>
      <c r="B12" s="14" t="s">
        <v>1084</v>
      </c>
      <c r="C12" s="21">
        <f>data!B200</f>
        <v>5546868.9200000027</v>
      </c>
      <c r="D12" s="21">
        <f>data!C200</f>
        <v>797219.03</v>
      </c>
      <c r="E12" s="21">
        <f>data!D200</f>
        <v>0</v>
      </c>
      <c r="F12" s="21">
        <f>data!E200</f>
        <v>6344087.950000003</v>
      </c>
    </row>
    <row r="13" spans="1:13" ht="20.149999999999999" customHeight="1">
      <c r="A13" s="13">
        <v>7</v>
      </c>
      <c r="B13" s="14" t="s">
        <v>1085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>
      <c r="A15" s="13">
        <v>9</v>
      </c>
      <c r="B15" s="14" t="s">
        <v>1086</v>
      </c>
      <c r="C15" s="21">
        <f>data!B203</f>
        <v>6189.18</v>
      </c>
      <c r="D15" s="21">
        <f>data!C203</f>
        <v>7422.58</v>
      </c>
      <c r="E15" s="21">
        <f>data!D203</f>
        <v>0</v>
      </c>
      <c r="F15" s="21">
        <f>data!E203</f>
        <v>13611.76</v>
      </c>
      <c r="M15" s="258"/>
    </row>
    <row r="16" spans="1:13" ht="20.149999999999999" customHeight="1">
      <c r="A16" s="13">
        <v>10</v>
      </c>
      <c r="B16" s="14" t="s">
        <v>661</v>
      </c>
      <c r="C16" s="21">
        <f>data!B204</f>
        <v>29372460.730000004</v>
      </c>
      <c r="D16" s="21">
        <f>data!C204</f>
        <v>1067378.5</v>
      </c>
      <c r="E16" s="21">
        <f>data!D204</f>
        <v>0</v>
      </c>
      <c r="F16" s="21">
        <f>data!E204</f>
        <v>30439839.230000008</v>
      </c>
    </row>
    <row r="17" spans="1:6" ht="20.149999999999999" customHeight="1">
      <c r="A17" s="73"/>
      <c r="B17" s="30"/>
      <c r="C17" s="30"/>
      <c r="D17" s="30"/>
      <c r="E17" s="30"/>
      <c r="F17" s="20"/>
    </row>
    <row r="18" spans="1:6" ht="20.149999999999999" customHeight="1">
      <c r="A18" s="74"/>
      <c r="B18" s="8"/>
      <c r="C18" s="8"/>
      <c r="D18" s="8"/>
      <c r="E18" s="8"/>
      <c r="F18" s="28"/>
    </row>
    <row r="19" spans="1:6" ht="20.149999999999999" customHeight="1">
      <c r="A19" s="74"/>
      <c r="B19" s="8"/>
      <c r="C19" s="8"/>
      <c r="D19" s="8"/>
      <c r="E19" s="8"/>
      <c r="F19" s="28"/>
    </row>
    <row r="20" spans="1:6" ht="20.149999999999999" customHeight="1">
      <c r="A20" s="39" t="s">
        <v>341</v>
      </c>
      <c r="B20" s="36"/>
      <c r="C20" s="36"/>
      <c r="D20" s="36"/>
      <c r="E20" s="36"/>
      <c r="F20" s="36"/>
    </row>
    <row r="21" spans="1:6" ht="20.149999999999999" customHeight="1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49999999999999" customHeight="1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49999999999999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>
      <c r="A24" s="13">
        <v>12</v>
      </c>
      <c r="B24" s="14" t="s">
        <v>333</v>
      </c>
      <c r="C24" s="21">
        <f>data!B209</f>
        <v>1042699.2800000001</v>
      </c>
      <c r="D24" s="21">
        <f>data!C209</f>
        <v>67611</v>
      </c>
      <c r="E24" s="21">
        <f>data!D209</f>
        <v>0</v>
      </c>
      <c r="F24" s="21">
        <f>data!E209</f>
        <v>1110310.2800000003</v>
      </c>
    </row>
    <row r="25" spans="1:6" ht="20.149999999999999" customHeight="1">
      <c r="A25" s="13">
        <v>13</v>
      </c>
      <c r="B25" s="14" t="s">
        <v>334</v>
      </c>
      <c r="C25" s="21">
        <f>data!B210</f>
        <v>2320820.2799999998</v>
      </c>
      <c r="D25" s="21">
        <f>data!C210</f>
        <v>289856</v>
      </c>
      <c r="E25" s="21">
        <f>data!D210</f>
        <v>0</v>
      </c>
      <c r="F25" s="21">
        <f>data!E210</f>
        <v>2610676.2799999998</v>
      </c>
    </row>
    <row r="26" spans="1:6" ht="20.149999999999999" customHeight="1">
      <c r="A26" s="13">
        <v>14</v>
      </c>
      <c r="B26" s="14" t="s">
        <v>1082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>
      <c r="A27" s="13">
        <v>15</v>
      </c>
      <c r="B27" s="14" t="s">
        <v>1083</v>
      </c>
      <c r="C27" s="21">
        <f>data!B212</f>
        <v>2811735.4899999993</v>
      </c>
      <c r="D27" s="21">
        <f>data!C212</f>
        <v>419548</v>
      </c>
      <c r="E27" s="21">
        <f>data!D212</f>
        <v>0</v>
      </c>
      <c r="F27" s="21">
        <f>data!E212</f>
        <v>3231283.4899999993</v>
      </c>
    </row>
    <row r="28" spans="1:6" ht="20.149999999999999" customHeight="1">
      <c r="A28" s="13">
        <v>16</v>
      </c>
      <c r="B28" s="14" t="s">
        <v>1084</v>
      </c>
      <c r="C28" s="21">
        <f>data!B213</f>
        <v>4528727.1899999995</v>
      </c>
      <c r="D28" s="21">
        <f>data!C213</f>
        <v>451996</v>
      </c>
      <c r="E28" s="21">
        <f>data!D213</f>
        <v>0</v>
      </c>
      <c r="F28" s="21">
        <f>data!E213</f>
        <v>4980723.1899999995</v>
      </c>
    </row>
    <row r="29" spans="1:6" ht="20.149999999999999" customHeight="1">
      <c r="A29" s="13">
        <v>17</v>
      </c>
      <c r="B29" s="14" t="s">
        <v>1085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>
      <c r="A32" s="13">
        <v>20</v>
      </c>
      <c r="B32" s="14" t="s">
        <v>661</v>
      </c>
      <c r="C32" s="21">
        <f>data!B217</f>
        <v>10703982.239999998</v>
      </c>
      <c r="D32" s="21">
        <f>data!C217</f>
        <v>1229011</v>
      </c>
      <c r="E32" s="21">
        <f>data!D217</f>
        <v>0</v>
      </c>
      <c r="F32" s="21">
        <f>data!E217</f>
        <v>11932993.239999998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/>
  </sheetViews>
  <sheetFormatPr defaultColWidth="8.875" defaultRowHeight="20.149999999999999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>
      <c r="A1" s="6" t="s">
        <v>1088</v>
      </c>
      <c r="B1" s="6"/>
      <c r="C1" s="6"/>
      <c r="D1" s="169" t="s">
        <v>1089</v>
      </c>
    </row>
    <row r="2" spans="1:13" ht="20.149999999999999" customHeight="1">
      <c r="A2" s="29" t="str">
        <f>"Hospital: "&amp;data!C84</f>
        <v>Hospital: PeaceHealth Peace Island Medical Center</v>
      </c>
      <c r="B2" s="30"/>
      <c r="C2" s="30"/>
      <c r="D2" s="31" t="str">
        <f>"FYE: "&amp;data!C82</f>
        <v>FYE: 6/30/2021</v>
      </c>
    </row>
    <row r="3" spans="1:13" ht="20.149999999999999" customHeight="1">
      <c r="A3" s="42"/>
      <c r="B3" s="52"/>
      <c r="C3" s="52"/>
      <c r="D3" s="52"/>
    </row>
    <row r="4" spans="1:13" ht="20.149999999999999" customHeight="1">
      <c r="A4" s="53"/>
      <c r="B4" s="41" t="s">
        <v>1090</v>
      </c>
      <c r="C4" s="41" t="s">
        <v>1091</v>
      </c>
      <c r="D4" s="54"/>
    </row>
    <row r="5" spans="1:13" ht="20.149999999999999" customHeight="1">
      <c r="A5" s="102">
        <v>1</v>
      </c>
      <c r="B5" s="55"/>
      <c r="C5" s="22" t="s">
        <v>1253</v>
      </c>
      <c r="D5" s="14">
        <f>data!D221</f>
        <v>-90679.360000000001</v>
      </c>
    </row>
    <row r="6" spans="1:13" ht="20.149999999999999" customHeight="1">
      <c r="A6" s="13">
        <v>2</v>
      </c>
      <c r="B6" s="30"/>
      <c r="C6" s="31" t="s">
        <v>432</v>
      </c>
      <c r="D6" s="25"/>
    </row>
    <row r="7" spans="1:13" ht="20.149999999999999" customHeight="1">
      <c r="A7" s="13">
        <v>3</v>
      </c>
      <c r="B7" s="55">
        <v>5810</v>
      </c>
      <c r="C7" s="14" t="s">
        <v>296</v>
      </c>
      <c r="D7" s="14">
        <f>data!C223</f>
        <v>8935156.5099999998</v>
      </c>
    </row>
    <row r="8" spans="1:13" ht="20.149999999999999" customHeight="1">
      <c r="A8" s="13">
        <v>4</v>
      </c>
      <c r="B8" s="55">
        <v>5820</v>
      </c>
      <c r="C8" s="14" t="s">
        <v>297</v>
      </c>
      <c r="D8" s="14">
        <f>data!C224</f>
        <v>4127680.5100000007</v>
      </c>
    </row>
    <row r="9" spans="1:13" ht="20.149999999999999" customHeight="1">
      <c r="A9" s="13">
        <v>5</v>
      </c>
      <c r="B9" s="55">
        <v>5830</v>
      </c>
      <c r="C9" s="14" t="s">
        <v>309</v>
      </c>
      <c r="D9" s="14">
        <f>data!C225</f>
        <v>110434.96</v>
      </c>
    </row>
    <row r="10" spans="1:13" ht="20.149999999999999" customHeight="1">
      <c r="A10" s="13">
        <v>6</v>
      </c>
      <c r="B10" s="55">
        <v>5840</v>
      </c>
      <c r="C10" s="14" t="s">
        <v>347</v>
      </c>
      <c r="D10" s="14">
        <f>data!C226</f>
        <v>194539.4</v>
      </c>
    </row>
    <row r="11" spans="1:13" ht="20.149999999999999" customHeight="1">
      <c r="A11" s="13">
        <v>7</v>
      </c>
      <c r="B11" s="55">
        <v>5850</v>
      </c>
      <c r="C11" s="14" t="s">
        <v>1092</v>
      </c>
      <c r="D11" s="14">
        <f>data!C227</f>
        <v>805637.13000000012</v>
      </c>
    </row>
    <row r="12" spans="1:13" ht="20.149999999999999" customHeight="1">
      <c r="A12" s="13">
        <v>8</v>
      </c>
      <c r="B12" s="55">
        <v>5860</v>
      </c>
      <c r="C12" s="14" t="s">
        <v>132</v>
      </c>
      <c r="D12" s="14">
        <f>data!C228</f>
        <v>63913.310000000012</v>
      </c>
    </row>
    <row r="13" spans="1:13" ht="20.149999999999999" customHeight="1">
      <c r="A13" s="23">
        <v>9</v>
      </c>
      <c r="B13" s="24"/>
      <c r="C13" s="14" t="s">
        <v>1093</v>
      </c>
      <c r="D13" s="14">
        <f>data!D229</f>
        <v>14237361.820000002</v>
      </c>
    </row>
    <row r="14" spans="1:13" ht="20.149999999999999" customHeight="1">
      <c r="A14" s="81">
        <v>10</v>
      </c>
      <c r="B14" s="56"/>
      <c r="C14" s="56"/>
      <c r="D14" s="56"/>
    </row>
    <row r="15" spans="1:13" ht="20.149999999999999" customHeight="1">
      <c r="A15" s="23">
        <v>11</v>
      </c>
      <c r="B15" s="58"/>
      <c r="C15" s="9" t="s">
        <v>351</v>
      </c>
      <c r="D15" s="25"/>
    </row>
    <row r="16" spans="1:13" ht="20.149999999999999" customHeight="1">
      <c r="A16" s="81">
        <v>12</v>
      </c>
      <c r="B16" s="56"/>
      <c r="C16" s="49" t="s">
        <v>1094</v>
      </c>
      <c r="D16" s="140">
        <f>+data!C231</f>
        <v>2064</v>
      </c>
      <c r="M16" s="258"/>
    </row>
    <row r="17" spans="1:4" ht="20.149999999999999" customHeight="1">
      <c r="A17" s="23">
        <v>13</v>
      </c>
      <c r="B17" s="58"/>
      <c r="C17" s="45"/>
      <c r="D17" s="83"/>
    </row>
    <row r="18" spans="1:4" ht="20.149999999999999" customHeight="1">
      <c r="A18" s="13">
        <v>14</v>
      </c>
      <c r="B18" s="59">
        <v>5900</v>
      </c>
      <c r="C18" s="14" t="s">
        <v>353</v>
      </c>
      <c r="D18" s="60">
        <f>data!C233</f>
        <v>-5672.0200000000077</v>
      </c>
    </row>
    <row r="19" spans="1:4" ht="20.149999999999999" customHeight="1">
      <c r="A19" s="61">
        <v>15</v>
      </c>
      <c r="B19" s="55">
        <v>5910</v>
      </c>
      <c r="C19" s="22" t="s">
        <v>1095</v>
      </c>
      <c r="D19" s="14">
        <f>data!C234</f>
        <v>961293.43</v>
      </c>
    </row>
    <row r="20" spans="1:4" ht="20.149999999999999" customHeight="1">
      <c r="A20" s="23">
        <v>16</v>
      </c>
      <c r="B20" s="24"/>
      <c r="C20" s="24"/>
      <c r="D20" s="56"/>
    </row>
    <row r="21" spans="1:4" ht="20.149999999999999" customHeight="1">
      <c r="A21" s="23">
        <v>17</v>
      </c>
      <c r="B21" s="56"/>
      <c r="C21" s="56"/>
      <c r="D21" s="56"/>
    </row>
    <row r="22" spans="1:4" ht="20.149999999999999" customHeight="1">
      <c r="A22" s="81">
        <v>18</v>
      </c>
      <c r="B22" s="56"/>
      <c r="C22" s="15" t="s">
        <v>1096</v>
      </c>
      <c r="D22" s="14">
        <f>data!D236</f>
        <v>955621.41</v>
      </c>
    </row>
    <row r="23" spans="1:4" ht="20.149999999999999" customHeight="1">
      <c r="A23" s="62">
        <v>19</v>
      </c>
      <c r="B23" s="58"/>
      <c r="C23" s="58"/>
      <c r="D23" s="25"/>
    </row>
    <row r="24" spans="1:4" ht="20.149999999999999" customHeight="1">
      <c r="A24" s="262">
        <v>20</v>
      </c>
      <c r="B24" s="55">
        <v>5970</v>
      </c>
      <c r="C24" s="14" t="s">
        <v>357</v>
      </c>
      <c r="D24" s="14">
        <f>data!C238</f>
        <v>15683.129999999997</v>
      </c>
    </row>
    <row r="25" spans="1:4" ht="20.149999999999999" customHeight="1">
      <c r="A25" s="62">
        <v>21</v>
      </c>
      <c r="B25" s="30"/>
      <c r="C25" s="30"/>
      <c r="D25" s="25"/>
    </row>
    <row r="26" spans="1:4" ht="20.149999999999999" customHeight="1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49999999999999" customHeight="1">
      <c r="A27" s="64">
        <v>23</v>
      </c>
      <c r="B27" s="63" t="s">
        <v>1098</v>
      </c>
      <c r="C27" s="56"/>
      <c r="D27" s="14">
        <f>data!D242</f>
        <v>15117987.000000004</v>
      </c>
    </row>
    <row r="28" spans="1:4" ht="20.149999999999999" customHeight="1">
      <c r="A28" s="126">
        <v>24</v>
      </c>
      <c r="B28" s="65" t="s">
        <v>1099</v>
      </c>
      <c r="C28" s="50"/>
      <c r="D28" s="54"/>
    </row>
    <row r="29" spans="1:4" ht="20.149999999999999" customHeight="1">
      <c r="A29" s="66"/>
      <c r="B29" s="67"/>
      <c r="C29" s="67"/>
      <c r="D29" s="56"/>
    </row>
    <row r="30" spans="1:4" ht="20.149999999999999" customHeight="1">
      <c r="A30" s="68"/>
      <c r="B30" s="38"/>
      <c r="C30" s="38"/>
      <c r="D30" s="56"/>
    </row>
    <row r="31" spans="1:4" ht="20.149999999999999" customHeight="1">
      <c r="A31" s="68"/>
      <c r="B31" s="38"/>
      <c r="C31" s="38"/>
      <c r="D31" s="56"/>
    </row>
    <row r="32" spans="1:4" ht="20.149999999999999" customHeight="1">
      <c r="A32" s="68"/>
      <c r="B32" s="38"/>
      <c r="C32" s="38"/>
      <c r="D32" s="56"/>
    </row>
    <row r="33" spans="1:4" ht="20.149999999999999" customHeight="1">
      <c r="A33" s="68"/>
      <c r="B33" s="38"/>
      <c r="C33" s="38"/>
      <c r="D33" s="24"/>
    </row>
    <row r="34" spans="1:4" ht="20.149999999999999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/>
  </sheetViews>
  <sheetFormatPr defaultColWidth="57.4375" defaultRowHeight="1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>
      <c r="A1" s="4" t="s">
        <v>1100</v>
      </c>
      <c r="B1" s="5"/>
      <c r="C1" s="6"/>
    </row>
    <row r="2" spans="1:13" ht="20.149999999999999" customHeight="1">
      <c r="A2" s="4"/>
      <c r="B2" s="5"/>
      <c r="C2" s="167" t="s">
        <v>1101</v>
      </c>
    </row>
    <row r="3" spans="1:13" ht="20.149999999999999" customHeight="1">
      <c r="A3" s="29" t="str">
        <f>"HOSPITAL: "&amp;data!C84</f>
        <v>HOSPITAL: PeaceHealth Peace Island Medical Center</v>
      </c>
      <c r="B3" s="30"/>
      <c r="C3" s="31" t="str">
        <f>" FYE: "&amp;data!C82</f>
        <v xml:space="preserve"> FYE: 6/30/2021</v>
      </c>
    </row>
    <row r="4" spans="1:13" ht="20.149999999999999" customHeight="1">
      <c r="A4" s="32"/>
      <c r="B4" s="33" t="s">
        <v>1102</v>
      </c>
      <c r="C4" s="34"/>
    </row>
    <row r="5" spans="1:13" ht="20.149999999999999" customHeight="1">
      <c r="A5" s="23">
        <v>1</v>
      </c>
      <c r="B5" s="35" t="s">
        <v>361</v>
      </c>
      <c r="C5" s="36"/>
    </row>
    <row r="6" spans="1:13" ht="20.149999999999999" customHeight="1">
      <c r="A6" s="13">
        <v>2</v>
      </c>
      <c r="B6" s="14" t="s">
        <v>362</v>
      </c>
      <c r="C6" s="21">
        <f>data!C250</f>
        <v>0</v>
      </c>
    </row>
    <row r="7" spans="1:13" ht="20.149999999999999" customHeight="1">
      <c r="A7" s="13">
        <v>3</v>
      </c>
      <c r="B7" s="14" t="s">
        <v>363</v>
      </c>
      <c r="C7" s="21">
        <f>data!C251</f>
        <v>0</v>
      </c>
    </row>
    <row r="8" spans="1:13" ht="20.149999999999999" customHeight="1">
      <c r="A8" s="13">
        <v>4</v>
      </c>
      <c r="B8" s="14" t="s">
        <v>364</v>
      </c>
      <c r="C8" s="21">
        <f>data!C252</f>
        <v>4304281.91</v>
      </c>
    </row>
    <row r="9" spans="1:13" ht="20.149999999999999" customHeight="1">
      <c r="A9" s="13">
        <v>5</v>
      </c>
      <c r="B9" s="14" t="s">
        <v>1103</v>
      </c>
      <c r="C9" s="21">
        <f>data!C253</f>
        <v>1477965.85</v>
      </c>
    </row>
    <row r="10" spans="1:13" ht="20.149999999999999" customHeight="1">
      <c r="A10" s="13">
        <v>6</v>
      </c>
      <c r="B10" s="14" t="s">
        <v>1104</v>
      </c>
      <c r="C10" s="21">
        <f>data!C254</f>
        <v>23652.140000000072</v>
      </c>
    </row>
    <row r="11" spans="1:13" ht="20.149999999999999" customHeight="1">
      <c r="A11" s="13">
        <v>7</v>
      </c>
      <c r="B11" s="14" t="s">
        <v>1105</v>
      </c>
      <c r="C11" s="21">
        <f>data!C255</f>
        <v>0</v>
      </c>
    </row>
    <row r="12" spans="1:13" ht="20.149999999999999" customHeight="1">
      <c r="A12" s="13">
        <v>8</v>
      </c>
      <c r="B12" s="14" t="s">
        <v>367</v>
      </c>
      <c r="C12" s="21">
        <f>data!C256</f>
        <v>0</v>
      </c>
    </row>
    <row r="13" spans="1:13" ht="20.149999999999999" customHeight="1">
      <c r="A13" s="13">
        <v>9</v>
      </c>
      <c r="B13" s="14" t="s">
        <v>368</v>
      </c>
      <c r="C13" s="21">
        <f>data!C257</f>
        <v>0</v>
      </c>
    </row>
    <row r="14" spans="1:13" ht="20.149999999999999" customHeight="1">
      <c r="A14" s="13">
        <v>10</v>
      </c>
      <c r="B14" s="14" t="s">
        <v>369</v>
      </c>
      <c r="C14" s="21">
        <f>data!C258</f>
        <v>0</v>
      </c>
    </row>
    <row r="15" spans="1:13" ht="20.149999999999999" customHeight="1">
      <c r="A15" s="13">
        <v>11</v>
      </c>
      <c r="B15" s="14" t="s">
        <v>1106</v>
      </c>
      <c r="C15" s="21">
        <f>data!C259</f>
        <v>0</v>
      </c>
      <c r="M15" s="258"/>
    </row>
    <row r="16" spans="1:13" ht="20.149999999999999" customHeight="1">
      <c r="A16" s="13">
        <v>12</v>
      </c>
      <c r="B16" s="14" t="s">
        <v>1107</v>
      </c>
      <c r="C16" s="21">
        <f>data!D260</f>
        <v>2849968.2</v>
      </c>
    </row>
    <row r="17" spans="1:3" ht="20.149999999999999" customHeight="1">
      <c r="A17" s="13">
        <v>13</v>
      </c>
      <c r="B17" s="24"/>
      <c r="C17" s="24"/>
    </row>
    <row r="18" spans="1:3" ht="20.149999999999999" customHeight="1">
      <c r="A18" s="13">
        <v>14</v>
      </c>
      <c r="B18" s="37" t="s">
        <v>1108</v>
      </c>
      <c r="C18" s="36"/>
    </row>
    <row r="19" spans="1:3" ht="20.149999999999999" customHeight="1">
      <c r="A19" s="13">
        <v>15</v>
      </c>
      <c r="B19" s="14" t="s">
        <v>362</v>
      </c>
      <c r="C19" s="21">
        <f>data!C262</f>
        <v>0</v>
      </c>
    </row>
    <row r="20" spans="1:3" ht="20.149999999999999" customHeight="1">
      <c r="A20" s="13">
        <v>16</v>
      </c>
      <c r="B20" s="14" t="s">
        <v>363</v>
      </c>
      <c r="C20" s="21">
        <f>data!C263</f>
        <v>0</v>
      </c>
    </row>
    <row r="21" spans="1:3" ht="20.149999999999999" customHeight="1">
      <c r="A21" s="13">
        <v>17</v>
      </c>
      <c r="B21" s="14" t="s">
        <v>373</v>
      </c>
      <c r="C21" s="21">
        <f>data!C264</f>
        <v>0</v>
      </c>
    </row>
    <row r="22" spans="1:3" ht="20.149999999999999" customHeight="1">
      <c r="A22" s="13">
        <v>18</v>
      </c>
      <c r="B22" s="14" t="s">
        <v>1109</v>
      </c>
      <c r="C22" s="21">
        <f>data!D265</f>
        <v>0</v>
      </c>
    </row>
    <row r="23" spans="1:3" ht="20.149999999999999" customHeight="1">
      <c r="A23" s="13">
        <v>19</v>
      </c>
      <c r="B23" s="38"/>
      <c r="C23" s="24"/>
    </row>
    <row r="24" spans="1:3" ht="20.149999999999999" customHeight="1">
      <c r="A24" s="13">
        <v>20</v>
      </c>
      <c r="B24" s="37" t="s">
        <v>1110</v>
      </c>
      <c r="C24" s="36"/>
    </row>
    <row r="25" spans="1:3" ht="20.149999999999999" customHeight="1">
      <c r="A25" s="13">
        <v>21</v>
      </c>
      <c r="B25" s="14" t="s">
        <v>332</v>
      </c>
      <c r="C25" s="21">
        <f>data!C267</f>
        <v>0</v>
      </c>
    </row>
    <row r="26" spans="1:3" ht="20.149999999999999" customHeight="1">
      <c r="A26" s="13">
        <v>22</v>
      </c>
      <c r="B26" s="14" t="s">
        <v>333</v>
      </c>
      <c r="C26" s="21">
        <f>data!C268</f>
        <v>1615035.4200000002</v>
      </c>
    </row>
    <row r="27" spans="1:3" ht="20.149999999999999" customHeight="1">
      <c r="A27" s="13">
        <v>23</v>
      </c>
      <c r="B27" s="14" t="s">
        <v>334</v>
      </c>
      <c r="C27" s="21">
        <f>data!C269</f>
        <v>11330143.069999997</v>
      </c>
    </row>
    <row r="28" spans="1:3" ht="20.149999999999999" customHeight="1">
      <c r="A28" s="13">
        <v>24</v>
      </c>
      <c r="B28" s="14" t="s">
        <v>1111</v>
      </c>
      <c r="C28" s="21">
        <f>data!C270</f>
        <v>0</v>
      </c>
    </row>
    <row r="29" spans="1:3" ht="20.149999999999999" customHeight="1">
      <c r="A29" s="13">
        <v>25</v>
      </c>
      <c r="B29" s="14" t="s">
        <v>336</v>
      </c>
      <c r="C29" s="21">
        <f>data!C271</f>
        <v>11136961.030000005</v>
      </c>
    </row>
    <row r="30" spans="1:3" ht="20.149999999999999" customHeight="1">
      <c r="A30" s="13">
        <v>26</v>
      </c>
      <c r="B30" s="14" t="s">
        <v>378</v>
      </c>
      <c r="C30" s="21">
        <f>data!C272</f>
        <v>6344087.9500000048</v>
      </c>
    </row>
    <row r="31" spans="1:3" ht="20.149999999999999" customHeight="1">
      <c r="A31" s="13">
        <v>27</v>
      </c>
      <c r="B31" s="14" t="s">
        <v>339</v>
      </c>
      <c r="C31" s="21">
        <f>data!C273</f>
        <v>0</v>
      </c>
    </row>
    <row r="32" spans="1:3" ht="20.149999999999999" customHeight="1">
      <c r="A32" s="13">
        <v>28</v>
      </c>
      <c r="B32" s="14" t="s">
        <v>340</v>
      </c>
      <c r="C32" s="21">
        <f>data!C274</f>
        <v>13611.76</v>
      </c>
    </row>
    <row r="33" spans="1:3" ht="20.149999999999999" customHeight="1">
      <c r="A33" s="13">
        <v>29</v>
      </c>
      <c r="B33" s="14" t="s">
        <v>661</v>
      </c>
      <c r="C33" s="21">
        <f>data!D275</f>
        <v>30439839.230000008</v>
      </c>
    </row>
    <row r="34" spans="1:3" ht="20.149999999999999" customHeight="1">
      <c r="A34" s="13">
        <v>30</v>
      </c>
      <c r="B34" s="14" t="s">
        <v>1112</v>
      </c>
      <c r="C34" s="21">
        <f>data!C276</f>
        <v>11932993.360000003</v>
      </c>
    </row>
    <row r="35" spans="1:3" ht="20.149999999999999" customHeight="1">
      <c r="A35" s="13">
        <v>31</v>
      </c>
      <c r="B35" s="14" t="s">
        <v>1113</v>
      </c>
      <c r="C35" s="21">
        <f>data!D277</f>
        <v>18506845.870000005</v>
      </c>
    </row>
    <row r="36" spans="1:3" ht="20.149999999999999" customHeight="1">
      <c r="A36" s="13">
        <v>32</v>
      </c>
      <c r="B36" s="38"/>
      <c r="C36" s="24"/>
    </row>
    <row r="37" spans="1:3" ht="20.149999999999999" customHeight="1">
      <c r="A37" s="23">
        <v>33</v>
      </c>
      <c r="B37" s="37" t="s">
        <v>1114</v>
      </c>
      <c r="C37" s="36"/>
    </row>
    <row r="38" spans="1:3" ht="20.149999999999999" customHeight="1">
      <c r="A38" s="13">
        <v>34</v>
      </c>
      <c r="B38" s="14" t="s">
        <v>1115</v>
      </c>
      <c r="C38" s="21">
        <f>data!C279</f>
        <v>0</v>
      </c>
    </row>
    <row r="39" spans="1:3" ht="20.149999999999999" customHeight="1">
      <c r="A39" s="13">
        <v>35</v>
      </c>
      <c r="B39" s="14" t="s">
        <v>1116</v>
      </c>
      <c r="C39" s="21">
        <f>data!C280</f>
        <v>0</v>
      </c>
    </row>
    <row r="40" spans="1:3" ht="20.149999999999999" customHeight="1">
      <c r="A40" s="13">
        <v>36</v>
      </c>
      <c r="B40" s="14" t="s">
        <v>385</v>
      </c>
      <c r="C40" s="21">
        <f>data!C281</f>
        <v>0</v>
      </c>
    </row>
    <row r="41" spans="1:3" ht="20.149999999999999" customHeight="1">
      <c r="A41" s="13">
        <v>37</v>
      </c>
      <c r="B41" s="14" t="s">
        <v>373</v>
      </c>
      <c r="C41" s="21">
        <f>data!C282</f>
        <v>0</v>
      </c>
    </row>
    <row r="42" spans="1:3" ht="20.149999999999999" customHeight="1">
      <c r="A42" s="13">
        <v>38</v>
      </c>
      <c r="B42" s="14" t="s">
        <v>1117</v>
      </c>
      <c r="C42" s="21">
        <f>data!D283</f>
        <v>0</v>
      </c>
    </row>
    <row r="43" spans="1:3" ht="20.149999999999999" customHeight="1">
      <c r="A43" s="13">
        <v>39</v>
      </c>
      <c r="B43" s="38"/>
      <c r="C43" s="24"/>
    </row>
    <row r="44" spans="1:3" ht="20.149999999999999" customHeight="1">
      <c r="A44" s="23">
        <v>40</v>
      </c>
      <c r="B44" s="37" t="s">
        <v>1118</v>
      </c>
      <c r="C44" s="36"/>
    </row>
    <row r="45" spans="1:3" ht="20.149999999999999" customHeight="1">
      <c r="A45" s="13">
        <v>41</v>
      </c>
      <c r="B45" s="14" t="s">
        <v>388</v>
      </c>
      <c r="C45" s="21">
        <f>data!C286</f>
        <v>0</v>
      </c>
    </row>
    <row r="46" spans="1:3" ht="20.149999999999999" customHeight="1">
      <c r="A46" s="13">
        <v>42</v>
      </c>
      <c r="B46" s="14" t="s">
        <v>389</v>
      </c>
      <c r="C46" s="21">
        <f>data!C287</f>
        <v>0</v>
      </c>
    </row>
    <row r="47" spans="1:3" ht="20.149999999999999" customHeight="1">
      <c r="A47" s="13">
        <v>43</v>
      </c>
      <c r="B47" s="14" t="s">
        <v>1119</v>
      </c>
      <c r="C47" s="21">
        <f>data!C288</f>
        <v>0</v>
      </c>
    </row>
    <row r="48" spans="1:3" ht="20.149999999999999" customHeight="1">
      <c r="A48" s="13">
        <v>44</v>
      </c>
      <c r="B48" s="14" t="s">
        <v>391</v>
      </c>
      <c r="C48" s="21">
        <f>data!C289</f>
        <v>0</v>
      </c>
    </row>
    <row r="49" spans="1:3" ht="20.149999999999999" customHeight="1">
      <c r="A49" s="13">
        <v>45</v>
      </c>
      <c r="B49" s="14" t="s">
        <v>1120</v>
      </c>
      <c r="C49" s="21">
        <f>data!D290</f>
        <v>0</v>
      </c>
    </row>
    <row r="50" spans="1:3" ht="20.149999999999999" customHeight="1">
      <c r="A50" s="40">
        <v>46</v>
      </c>
      <c r="B50" s="41" t="s">
        <v>1121</v>
      </c>
      <c r="C50" s="21">
        <f>data!D292</f>
        <v>21356814.070000004</v>
      </c>
    </row>
    <row r="51" spans="1:3" ht="20.149999999999999" customHeight="1"/>
    <row r="52" spans="1:3" ht="20.149999999999999" customHeight="1"/>
    <row r="53" spans="1:3" ht="20.149999999999999" customHeight="1">
      <c r="A53" s="4" t="s">
        <v>1122</v>
      </c>
      <c r="B53" s="5"/>
      <c r="C53" s="6"/>
    </row>
    <row r="54" spans="1:3" ht="20.149999999999999" customHeight="1">
      <c r="A54" s="4"/>
      <c r="B54" s="5"/>
      <c r="C54" s="167" t="s">
        <v>1123</v>
      </c>
    </row>
    <row r="55" spans="1:3" ht="20.149999999999999" customHeight="1">
      <c r="A55" s="29" t="str">
        <f>"HOSPITAL: "&amp;data!C84</f>
        <v>HOSPITAL: PeaceHealth Peace Island Medical Center</v>
      </c>
      <c r="B55" s="30"/>
      <c r="C55" s="31" t="str">
        <f>"FYE: "&amp;data!C82</f>
        <v>FYE: 6/30/2021</v>
      </c>
    </row>
    <row r="56" spans="1:3" ht="20.149999999999999" customHeight="1">
      <c r="A56" s="42"/>
      <c r="B56" s="43" t="s">
        <v>1124</v>
      </c>
      <c r="C56" s="34"/>
    </row>
    <row r="57" spans="1:3" ht="20.149999999999999" customHeight="1">
      <c r="A57" s="16">
        <v>1</v>
      </c>
      <c r="B57" s="4" t="s">
        <v>395</v>
      </c>
      <c r="C57" s="44"/>
    </row>
    <row r="58" spans="1:3" ht="20.149999999999999" customHeight="1">
      <c r="A58" s="13">
        <v>2</v>
      </c>
      <c r="B58" s="14" t="s">
        <v>396</v>
      </c>
      <c r="C58" s="21">
        <f>data!C304</f>
        <v>0</v>
      </c>
    </row>
    <row r="59" spans="1:3" ht="20.149999999999999" customHeight="1">
      <c r="A59" s="13">
        <v>3</v>
      </c>
      <c r="B59" s="14" t="s">
        <v>1125</v>
      </c>
      <c r="C59" s="21">
        <f>data!C305</f>
        <v>0</v>
      </c>
    </row>
    <row r="60" spans="1:3" ht="20.149999999999999" customHeight="1">
      <c r="A60" s="13">
        <v>4</v>
      </c>
      <c r="B60" s="14" t="s">
        <v>1126</v>
      </c>
      <c r="C60" s="21">
        <f>data!C306</f>
        <v>0</v>
      </c>
    </row>
    <row r="61" spans="1:3" ht="20.149999999999999" customHeight="1">
      <c r="A61" s="13">
        <v>5</v>
      </c>
      <c r="B61" s="14" t="s">
        <v>399</v>
      </c>
      <c r="C61" s="21">
        <f>data!C307</f>
        <v>0</v>
      </c>
    </row>
    <row r="62" spans="1:3" ht="20.149999999999999" customHeight="1">
      <c r="A62" s="13">
        <v>6</v>
      </c>
      <c r="B62" s="14" t="s">
        <v>1127</v>
      </c>
      <c r="C62" s="21">
        <f>data!C308</f>
        <v>4215181.0100000007</v>
      </c>
    </row>
    <row r="63" spans="1:3" ht="20.149999999999999" customHeight="1">
      <c r="A63" s="13">
        <v>7</v>
      </c>
      <c r="B63" s="14" t="s">
        <v>1128</v>
      </c>
      <c r="C63" s="21">
        <f>data!C309</f>
        <v>966963.7</v>
      </c>
    </row>
    <row r="64" spans="1:3" ht="20.149999999999999" customHeight="1">
      <c r="A64" s="13">
        <v>8</v>
      </c>
      <c r="B64" s="14" t="s">
        <v>401</v>
      </c>
      <c r="C64" s="21">
        <f>data!C310</f>
        <v>0</v>
      </c>
    </row>
    <row r="65" spans="1:3" ht="20.149999999999999" customHeight="1">
      <c r="A65" s="13">
        <v>9</v>
      </c>
      <c r="B65" s="14" t="s">
        <v>402</v>
      </c>
      <c r="C65" s="21">
        <f>data!C311</f>
        <v>0</v>
      </c>
    </row>
    <row r="66" spans="1:3" ht="20.149999999999999" customHeight="1">
      <c r="A66" s="13">
        <v>10</v>
      </c>
      <c r="B66" s="14" t="s">
        <v>403</v>
      </c>
      <c r="C66" s="21">
        <f>data!C312</f>
        <v>0</v>
      </c>
    </row>
    <row r="67" spans="1:3" ht="20.149999999999999" customHeight="1">
      <c r="A67" s="13">
        <v>11</v>
      </c>
      <c r="B67" s="14" t="s">
        <v>1129</v>
      </c>
      <c r="C67" s="21">
        <f>data!C313</f>
        <v>0</v>
      </c>
    </row>
    <row r="68" spans="1:3" ht="20.149999999999999" customHeight="1">
      <c r="A68" s="13">
        <v>12</v>
      </c>
      <c r="B68" s="14" t="s">
        <v>1130</v>
      </c>
      <c r="C68" s="21">
        <f>data!D314</f>
        <v>5182144.7100000009</v>
      </c>
    </row>
    <row r="69" spans="1:3" ht="20.149999999999999" customHeight="1">
      <c r="A69" s="13">
        <v>13</v>
      </c>
      <c r="B69" s="38"/>
      <c r="C69" s="24"/>
    </row>
    <row r="70" spans="1:3" ht="20.149999999999999" customHeight="1">
      <c r="A70" s="13">
        <v>14</v>
      </c>
      <c r="B70" s="37" t="s">
        <v>1131</v>
      </c>
      <c r="C70" s="36"/>
    </row>
    <row r="71" spans="1:3" ht="20.149999999999999" customHeight="1">
      <c r="A71" s="13">
        <v>15</v>
      </c>
      <c r="B71" s="14" t="s">
        <v>407</v>
      </c>
      <c r="C71" s="21">
        <f>data!C316</f>
        <v>0</v>
      </c>
    </row>
    <row r="72" spans="1:3" ht="20.149999999999999" customHeight="1">
      <c r="A72" s="13">
        <v>16</v>
      </c>
      <c r="B72" s="14" t="s">
        <v>1132</v>
      </c>
      <c r="C72" s="21">
        <f>data!C317</f>
        <v>0</v>
      </c>
    </row>
    <row r="73" spans="1:3" ht="20.149999999999999" customHeight="1">
      <c r="A73" s="13">
        <v>17</v>
      </c>
      <c r="B73" s="14" t="s">
        <v>409</v>
      </c>
      <c r="C73" s="21">
        <f>data!C318</f>
        <v>0</v>
      </c>
    </row>
    <row r="74" spans="1:3" ht="20.149999999999999" customHeight="1">
      <c r="A74" s="13">
        <v>18</v>
      </c>
      <c r="B74" s="14" t="s">
        <v>1133</v>
      </c>
      <c r="C74" s="21">
        <f>data!D319</f>
        <v>0</v>
      </c>
    </row>
    <row r="75" spans="1:3" ht="20.149999999999999" customHeight="1">
      <c r="A75" s="13">
        <v>19</v>
      </c>
      <c r="B75" s="38"/>
      <c r="C75" s="24"/>
    </row>
    <row r="76" spans="1:3" ht="20.149999999999999" customHeight="1">
      <c r="A76" s="23">
        <v>20</v>
      </c>
      <c r="B76" s="37" t="s">
        <v>411</v>
      </c>
      <c r="C76" s="36"/>
    </row>
    <row r="77" spans="1:3" ht="20.149999999999999" customHeight="1">
      <c r="A77" s="13">
        <v>21</v>
      </c>
      <c r="B77" s="14" t="s">
        <v>412</v>
      </c>
      <c r="C77" s="21">
        <f>data!C321</f>
        <v>0</v>
      </c>
    </row>
    <row r="78" spans="1:3" ht="20.149999999999999" customHeight="1">
      <c r="A78" s="13">
        <v>22</v>
      </c>
      <c r="B78" s="14" t="s">
        <v>1134</v>
      </c>
      <c r="C78" s="21">
        <f>data!C322</f>
        <v>0</v>
      </c>
    </row>
    <row r="79" spans="1:3" ht="20.149999999999999" customHeight="1">
      <c r="A79" s="13">
        <v>23</v>
      </c>
      <c r="B79" s="14" t="s">
        <v>414</v>
      </c>
      <c r="C79" s="21">
        <f>data!C323</f>
        <v>0</v>
      </c>
    </row>
    <row r="80" spans="1:3" ht="20.149999999999999" customHeight="1">
      <c r="A80" s="13">
        <v>24</v>
      </c>
      <c r="B80" s="14" t="s">
        <v>1135</v>
      </c>
      <c r="C80" s="21">
        <f>data!C324</f>
        <v>0</v>
      </c>
    </row>
    <row r="81" spans="1:3" ht="20.149999999999999" customHeight="1">
      <c r="A81" s="13">
        <v>25</v>
      </c>
      <c r="B81" s="14" t="s">
        <v>416</v>
      </c>
      <c r="C81" s="21">
        <f>data!C325</f>
        <v>0</v>
      </c>
    </row>
    <row r="82" spans="1:3" ht="20.149999999999999" customHeight="1">
      <c r="A82" s="13">
        <v>26</v>
      </c>
      <c r="B82" s="14" t="s">
        <v>1136</v>
      </c>
      <c r="C82" s="21">
        <f>data!C326</f>
        <v>0</v>
      </c>
    </row>
    <row r="83" spans="1:3" ht="20.149999999999999" customHeight="1">
      <c r="A83" s="13">
        <v>27</v>
      </c>
      <c r="B83" s="14" t="s">
        <v>418</v>
      </c>
      <c r="C83" s="21">
        <f>data!C327</f>
        <v>0</v>
      </c>
    </row>
    <row r="84" spans="1:3" ht="20.149999999999999" customHeight="1">
      <c r="A84" s="13">
        <v>28</v>
      </c>
      <c r="B84" s="14" t="s">
        <v>661</v>
      </c>
      <c r="C84" s="21">
        <f>data!D328</f>
        <v>0</v>
      </c>
    </row>
    <row r="85" spans="1:3" ht="20.149999999999999" customHeight="1">
      <c r="A85" s="13">
        <v>29</v>
      </c>
      <c r="B85" s="14" t="s">
        <v>1137</v>
      </c>
      <c r="C85" s="21">
        <f>data!D329</f>
        <v>0</v>
      </c>
    </row>
    <row r="86" spans="1:3" ht="20.149999999999999" customHeight="1">
      <c r="A86" s="13">
        <v>30</v>
      </c>
      <c r="B86" s="14" t="s">
        <v>1138</v>
      </c>
      <c r="C86" s="21">
        <f>data!D330</f>
        <v>0</v>
      </c>
    </row>
    <row r="87" spans="1:3" ht="20.149999999999999" customHeight="1">
      <c r="A87" s="13">
        <v>31</v>
      </c>
      <c r="B87" s="38"/>
      <c r="C87" s="24"/>
    </row>
    <row r="88" spans="1:3" ht="20.149999999999999" customHeight="1">
      <c r="A88" s="13">
        <v>32</v>
      </c>
      <c r="B88" s="89" t="s">
        <v>1139</v>
      </c>
      <c r="C88" s="21">
        <f>data!C332</f>
        <v>16174669.360000003</v>
      </c>
    </row>
    <row r="89" spans="1:3" ht="20.149999999999999" customHeight="1">
      <c r="A89" s="13">
        <v>33</v>
      </c>
      <c r="B89" s="24"/>
      <c r="C89" s="24"/>
    </row>
    <row r="90" spans="1:3" ht="20.149999999999999" customHeight="1">
      <c r="A90" s="13">
        <v>34</v>
      </c>
      <c r="B90" s="37" t="s">
        <v>1140</v>
      </c>
      <c r="C90" s="36"/>
    </row>
    <row r="91" spans="1:3" ht="20.149999999999999" customHeight="1">
      <c r="A91" s="13">
        <v>35</v>
      </c>
      <c r="B91" s="14" t="s">
        <v>1141</v>
      </c>
      <c r="C91" s="21">
        <f>data!C334</f>
        <v>0</v>
      </c>
    </row>
    <row r="92" spans="1:3" ht="20.149999999999999" customHeight="1">
      <c r="A92" s="13">
        <v>36</v>
      </c>
      <c r="B92" s="38"/>
      <c r="C92" s="24"/>
    </row>
    <row r="93" spans="1:3" ht="20.149999999999999" customHeight="1">
      <c r="A93" s="13">
        <v>37</v>
      </c>
      <c r="B93" s="14" t="s">
        <v>1142</v>
      </c>
      <c r="C93" s="21">
        <f>data!C335</f>
        <v>0</v>
      </c>
    </row>
    <row r="94" spans="1:3" ht="20.149999999999999" customHeight="1">
      <c r="A94" s="13">
        <v>38</v>
      </c>
      <c r="B94" s="38"/>
      <c r="C94" s="24"/>
    </row>
    <row r="95" spans="1:3" ht="20.149999999999999" customHeight="1">
      <c r="A95" s="13">
        <v>39</v>
      </c>
      <c r="B95" s="14" t="s">
        <v>1143</v>
      </c>
      <c r="C95" s="21">
        <f>data!C336</f>
        <v>0</v>
      </c>
    </row>
    <row r="96" spans="1:3" ht="20.149999999999999" customHeight="1">
      <c r="A96" s="13">
        <v>40</v>
      </c>
      <c r="B96" s="38"/>
      <c r="C96" s="24"/>
    </row>
    <row r="97" spans="1:3" ht="20.149999999999999" customHeight="1">
      <c r="A97" s="13">
        <v>41</v>
      </c>
      <c r="B97" s="14" t="s">
        <v>1144</v>
      </c>
      <c r="C97" s="21">
        <f>data!C337</f>
        <v>0</v>
      </c>
    </row>
    <row r="98" spans="1:3" ht="20.149999999999999" customHeight="1">
      <c r="A98" s="13">
        <v>42</v>
      </c>
      <c r="B98" s="14" t="s">
        <v>1145</v>
      </c>
      <c r="C98" s="24"/>
    </row>
    <row r="99" spans="1:3" ht="20.149999999999999" customHeight="1">
      <c r="A99" s="13">
        <v>43</v>
      </c>
      <c r="B99" s="38"/>
      <c r="C99" s="24"/>
    </row>
    <row r="100" spans="1:3" ht="20.149999999999999" customHeight="1">
      <c r="A100" s="13">
        <v>44</v>
      </c>
      <c r="B100" s="14" t="s">
        <v>1146</v>
      </c>
      <c r="C100" s="21">
        <f>data!C338</f>
        <v>0</v>
      </c>
    </row>
    <row r="101" spans="1:3" ht="20.149999999999999" customHeight="1">
      <c r="A101" s="13">
        <v>45</v>
      </c>
      <c r="B101" s="14" t="s">
        <v>1147</v>
      </c>
      <c r="C101" s="21">
        <f>data!C332+data!C334+data!C335+data!C336+data!C337-data!C338</f>
        <v>16174669.360000003</v>
      </c>
    </row>
    <row r="102" spans="1:3" ht="20.149999999999999" customHeight="1">
      <c r="A102" s="13">
        <v>46</v>
      </c>
      <c r="B102" s="14" t="s">
        <v>1148</v>
      </c>
      <c r="C102" s="21">
        <f>data!D339</f>
        <v>21356814.070000004</v>
      </c>
    </row>
    <row r="103" spans="1:3" ht="20.149999999999999" customHeight="1"/>
    <row r="104" spans="1:3" ht="20.149999999999999" customHeight="1"/>
    <row r="105" spans="1:3" ht="20.149999999999999" customHeight="1">
      <c r="A105" s="4" t="s">
        <v>1149</v>
      </c>
      <c r="B105" s="5"/>
      <c r="C105" s="6"/>
    </row>
    <row r="106" spans="1:3" ht="20.149999999999999" customHeight="1">
      <c r="A106" s="45"/>
      <c r="B106" s="8"/>
      <c r="C106" s="167" t="s">
        <v>1150</v>
      </c>
    </row>
    <row r="107" spans="1:3" ht="20.149999999999999" customHeight="1">
      <c r="A107" s="29" t="str">
        <f>"HOSPITAL: "&amp;data!C84</f>
        <v>HOSPITAL: PeaceHealth Peace Island Medical Center</v>
      </c>
      <c r="B107" s="30"/>
      <c r="C107" s="31" t="str">
        <f>" FYE: "&amp;data!C82</f>
        <v xml:space="preserve"> FYE: 6/30/2021</v>
      </c>
    </row>
    <row r="108" spans="1:3" ht="20.149999999999999" customHeight="1">
      <c r="A108" s="32"/>
      <c r="B108" s="46"/>
      <c r="C108" s="47"/>
    </row>
    <row r="109" spans="1:3" ht="20.149999999999999" customHeight="1">
      <c r="A109" s="13">
        <v>1</v>
      </c>
      <c r="B109" s="37" t="s">
        <v>1151</v>
      </c>
      <c r="C109" s="36"/>
    </row>
    <row r="110" spans="1:3" ht="20.149999999999999" customHeight="1">
      <c r="A110" s="13">
        <v>2</v>
      </c>
      <c r="B110" s="14" t="s">
        <v>428</v>
      </c>
      <c r="C110" s="21">
        <f>data!C359</f>
        <v>824220.25</v>
      </c>
    </row>
    <row r="111" spans="1:3" ht="20.149999999999999" customHeight="1">
      <c r="A111" s="13">
        <v>3</v>
      </c>
      <c r="B111" s="14" t="s">
        <v>429</v>
      </c>
      <c r="C111" s="21">
        <f>data!C360</f>
        <v>37420938.950000003</v>
      </c>
    </row>
    <row r="112" spans="1:3" ht="20.149999999999999" customHeight="1">
      <c r="A112" s="13">
        <v>4</v>
      </c>
      <c r="B112" s="14" t="s">
        <v>1152</v>
      </c>
      <c r="C112" s="21">
        <f>data!D361</f>
        <v>38245159.200000003</v>
      </c>
    </row>
    <row r="113" spans="1:3" ht="20.149999999999999" customHeight="1">
      <c r="A113" s="13">
        <v>5</v>
      </c>
      <c r="B113" s="38"/>
      <c r="C113" s="24"/>
    </row>
    <row r="114" spans="1:3" ht="20.149999999999999" customHeight="1">
      <c r="A114" s="13">
        <v>6</v>
      </c>
      <c r="B114" s="37" t="s">
        <v>1153</v>
      </c>
      <c r="C114" s="36"/>
    </row>
    <row r="115" spans="1:3" ht="20.149999999999999" customHeight="1">
      <c r="A115" s="13">
        <v>7</v>
      </c>
      <c r="B115" s="261" t="s">
        <v>450</v>
      </c>
      <c r="C115" s="48">
        <f>data!C363</f>
        <v>-90679.360000000001</v>
      </c>
    </row>
    <row r="116" spans="1:3" ht="20.149999999999999" customHeight="1">
      <c r="A116" s="13">
        <v>8</v>
      </c>
      <c r="B116" s="14" t="s">
        <v>432</v>
      </c>
      <c r="C116" s="48">
        <f>data!C364</f>
        <v>14237361.820000002</v>
      </c>
    </row>
    <row r="117" spans="1:3" ht="20.149999999999999" customHeight="1">
      <c r="A117" s="13">
        <v>9</v>
      </c>
      <c r="B117" s="14" t="s">
        <v>1154</v>
      </c>
      <c r="C117" s="48">
        <f>data!C365</f>
        <v>955621.41</v>
      </c>
    </row>
    <row r="118" spans="1:3" ht="20.149999999999999" customHeight="1">
      <c r="A118" s="13">
        <v>10</v>
      </c>
      <c r="B118" s="14" t="s">
        <v>1155</v>
      </c>
      <c r="C118" s="48">
        <f>data!C366</f>
        <v>15683.129999999997</v>
      </c>
    </row>
    <row r="119" spans="1:3" ht="20.149999999999999" customHeight="1">
      <c r="A119" s="13">
        <v>11</v>
      </c>
      <c r="B119" s="14" t="s">
        <v>1098</v>
      </c>
      <c r="C119" s="48">
        <f>data!D367</f>
        <v>15117987.000000004</v>
      </c>
    </row>
    <row r="120" spans="1:3" ht="20.149999999999999" customHeight="1">
      <c r="A120" s="13">
        <v>12</v>
      </c>
      <c r="B120" s="14" t="s">
        <v>1156</v>
      </c>
      <c r="C120" s="48">
        <f>data!D368</f>
        <v>23127172.199999999</v>
      </c>
    </row>
    <row r="121" spans="1:3" ht="20.149999999999999" customHeight="1">
      <c r="A121" s="13">
        <v>13</v>
      </c>
      <c r="B121" s="38"/>
      <c r="C121" s="24"/>
    </row>
    <row r="122" spans="1:3" ht="20.149999999999999" customHeight="1">
      <c r="A122" s="13">
        <v>14</v>
      </c>
      <c r="B122" s="37" t="s">
        <v>436</v>
      </c>
      <c r="C122" s="36"/>
    </row>
    <row r="123" spans="1:3" ht="20.149999999999999" customHeight="1">
      <c r="A123" s="13">
        <v>15</v>
      </c>
      <c r="B123" s="14" t="s">
        <v>437</v>
      </c>
      <c r="C123" s="48">
        <f>data!C370</f>
        <v>1556205.6400000001</v>
      </c>
    </row>
    <row r="124" spans="1:3" ht="20.149999999999999" customHeight="1">
      <c r="A124" s="13">
        <v>16</v>
      </c>
      <c r="B124" s="14" t="s">
        <v>438</v>
      </c>
      <c r="C124" s="48">
        <f>data!C371</f>
        <v>0</v>
      </c>
    </row>
    <row r="125" spans="1:3" ht="20.149999999999999" customHeight="1">
      <c r="A125" s="13">
        <v>17</v>
      </c>
      <c r="B125" s="14" t="s">
        <v>1157</v>
      </c>
      <c r="C125" s="48">
        <f>data!D372</f>
        <v>1556205.6400000001</v>
      </c>
    </row>
    <row r="126" spans="1:3" ht="20.149999999999999" customHeight="1">
      <c r="A126" s="13">
        <v>18</v>
      </c>
      <c r="B126" s="14" t="s">
        <v>1158</v>
      </c>
      <c r="C126" s="48">
        <f>data!D373</f>
        <v>24683377.84</v>
      </c>
    </row>
    <row r="127" spans="1:3" ht="20.149999999999999" customHeight="1">
      <c r="A127" s="13">
        <v>19</v>
      </c>
      <c r="B127" s="38"/>
      <c r="C127" s="24"/>
    </row>
    <row r="128" spans="1:3" ht="20.149999999999999" customHeight="1">
      <c r="A128" s="13">
        <v>20</v>
      </c>
      <c r="B128" s="37" t="s">
        <v>1159</v>
      </c>
      <c r="C128" s="36"/>
    </row>
    <row r="129" spans="1:3" ht="20.149999999999999" customHeight="1">
      <c r="A129" s="13">
        <v>21</v>
      </c>
      <c r="B129" s="14" t="s">
        <v>442</v>
      </c>
      <c r="C129" s="48">
        <f>data!C378</f>
        <v>10337040.300000001</v>
      </c>
    </row>
    <row r="130" spans="1:3" ht="20.149999999999999" customHeight="1">
      <c r="A130" s="13">
        <v>22</v>
      </c>
      <c r="B130" s="14" t="s">
        <v>3</v>
      </c>
      <c r="C130" s="48">
        <f>data!C379</f>
        <v>2101896.9800000004</v>
      </c>
    </row>
    <row r="131" spans="1:3" ht="20.149999999999999" customHeight="1">
      <c r="A131" s="13">
        <v>23</v>
      </c>
      <c r="B131" s="14" t="s">
        <v>236</v>
      </c>
      <c r="C131" s="48">
        <f>data!C380</f>
        <v>248558.85</v>
      </c>
    </row>
    <row r="132" spans="1:3" ht="20.149999999999999" customHeight="1">
      <c r="A132" s="13">
        <v>24</v>
      </c>
      <c r="B132" s="14" t="s">
        <v>237</v>
      </c>
      <c r="C132" s="48">
        <f>data!C381</f>
        <v>3182367.6700000004</v>
      </c>
    </row>
    <row r="133" spans="1:3" ht="20.149999999999999" customHeight="1">
      <c r="A133" s="13">
        <v>25</v>
      </c>
      <c r="B133" s="14" t="s">
        <v>1160</v>
      </c>
      <c r="C133" s="48">
        <f>data!C382</f>
        <v>232444.59</v>
      </c>
    </row>
    <row r="134" spans="1:3" ht="20.149999999999999" customHeight="1">
      <c r="A134" s="13">
        <v>26</v>
      </c>
      <c r="B134" s="14" t="s">
        <v>1161</v>
      </c>
      <c r="C134" s="48">
        <f>data!C383</f>
        <v>4068227.99</v>
      </c>
    </row>
    <row r="135" spans="1:3" ht="20.149999999999999" customHeight="1">
      <c r="A135" s="13">
        <v>27</v>
      </c>
      <c r="B135" s="14" t="s">
        <v>6</v>
      </c>
      <c r="C135" s="48">
        <f>data!C384</f>
        <v>1977668.12</v>
      </c>
    </row>
    <row r="136" spans="1:3" ht="20.149999999999999" customHeight="1">
      <c r="A136" s="13">
        <v>28</v>
      </c>
      <c r="B136" s="14" t="s">
        <v>1162</v>
      </c>
      <c r="C136" s="48">
        <f>data!C385</f>
        <v>110964.53999999995</v>
      </c>
    </row>
    <row r="137" spans="1:3" ht="20.149999999999999" customHeight="1">
      <c r="A137" s="13">
        <v>29</v>
      </c>
      <c r="B137" s="14" t="s">
        <v>447</v>
      </c>
      <c r="C137" s="48">
        <f>data!C386</f>
        <v>134054.76</v>
      </c>
    </row>
    <row r="138" spans="1:3" ht="20.149999999999999" customHeight="1">
      <c r="A138" s="13">
        <v>30</v>
      </c>
      <c r="B138" s="14" t="s">
        <v>1163</v>
      </c>
      <c r="C138" s="48">
        <f>data!C387</f>
        <v>183870.03</v>
      </c>
    </row>
    <row r="139" spans="1:3" ht="20.149999999999999" customHeight="1">
      <c r="A139" s="13">
        <v>31</v>
      </c>
      <c r="B139" s="14" t="s">
        <v>449</v>
      </c>
      <c r="C139" s="48">
        <f>data!C388</f>
        <v>0</v>
      </c>
    </row>
    <row r="140" spans="1:3" ht="20.149999999999999" customHeight="1">
      <c r="A140" s="13">
        <v>32</v>
      </c>
      <c r="B140" s="14" t="s">
        <v>241</v>
      </c>
      <c r="C140" s="48">
        <f>data!C389</f>
        <v>355906.66000000003</v>
      </c>
    </row>
    <row r="141" spans="1:3" ht="20.149999999999999" customHeight="1">
      <c r="A141" s="13">
        <v>34</v>
      </c>
      <c r="B141" s="14" t="s">
        <v>1164</v>
      </c>
      <c r="C141" s="48">
        <f>data!D390</f>
        <v>22933000.490000006</v>
      </c>
    </row>
    <row r="142" spans="1:3" ht="20.149999999999999" customHeight="1">
      <c r="A142" s="13">
        <v>35</v>
      </c>
      <c r="B142" s="14" t="s">
        <v>1165</v>
      </c>
      <c r="C142" s="48">
        <f>data!D391</f>
        <v>1750377.349999994</v>
      </c>
    </row>
    <row r="143" spans="1:3" ht="20.149999999999999" customHeight="1">
      <c r="A143" s="13">
        <v>36</v>
      </c>
      <c r="B143" s="38"/>
      <c r="C143" s="24"/>
    </row>
    <row r="144" spans="1:3" ht="20.149999999999999" customHeight="1">
      <c r="A144" s="13">
        <v>37</v>
      </c>
      <c r="B144" s="14" t="s">
        <v>1166</v>
      </c>
      <c r="C144" s="48">
        <f>data!C392</f>
        <v>-40000</v>
      </c>
    </row>
    <row r="145" spans="1:3" ht="20.149999999999999" customHeight="1">
      <c r="A145" s="13">
        <v>38</v>
      </c>
      <c r="B145" s="38"/>
      <c r="C145" s="24"/>
    </row>
    <row r="146" spans="1:3" ht="20.149999999999999" customHeight="1">
      <c r="A146" s="13">
        <v>39</v>
      </c>
      <c r="B146" s="14" t="s">
        <v>1167</v>
      </c>
      <c r="C146" s="21">
        <f>data!D393</f>
        <v>1710377.349999994</v>
      </c>
    </row>
    <row r="147" spans="1:3" ht="20.149999999999999" customHeight="1">
      <c r="A147" s="13">
        <v>40</v>
      </c>
      <c r="B147" s="38"/>
      <c r="C147" s="24"/>
    </row>
    <row r="148" spans="1:3" ht="20.149999999999999" customHeight="1">
      <c r="A148" s="13">
        <v>41</v>
      </c>
      <c r="B148" s="14" t="s">
        <v>1168</v>
      </c>
      <c r="C148" s="48">
        <f>data!C394</f>
        <v>0</v>
      </c>
    </row>
    <row r="149" spans="1:3" ht="20.149999999999999" customHeight="1">
      <c r="A149" s="13">
        <v>42</v>
      </c>
      <c r="B149" s="14" t="s">
        <v>1169</v>
      </c>
      <c r="C149" s="48">
        <f>data!C395</f>
        <v>0</v>
      </c>
    </row>
    <row r="150" spans="1:3" ht="20.149999999999999" customHeight="1">
      <c r="A150" s="13">
        <v>43</v>
      </c>
      <c r="B150" s="38"/>
      <c r="C150" s="24"/>
    </row>
    <row r="151" spans="1:3" ht="20.149999999999999" customHeight="1">
      <c r="A151" s="13">
        <v>44</v>
      </c>
      <c r="B151" s="14" t="s">
        <v>1170</v>
      </c>
      <c r="C151" s="48">
        <f>data!D396</f>
        <v>1710377.349999994</v>
      </c>
    </row>
    <row r="152" spans="1:3" ht="20.149999999999999" customHeight="1">
      <c r="A152" s="40">
        <v>45</v>
      </c>
      <c r="B152" s="49" t="s">
        <v>1171</v>
      </c>
      <c r="C152" s="24"/>
    </row>
    <row r="153" spans="1:3" ht="20.149999999999999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/>
  </sheetViews>
  <sheetFormatPr defaultColWidth="8.875" defaultRowHeight="20.149999999999999" customHeight="1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49999999999999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>
      <c r="A4" s="79" t="str">
        <f>"HOSPITAL NAME: "&amp;data!C84</f>
        <v>HOSPITAL NAME: PeaceHealth Peace Island Medical Center</v>
      </c>
      <c r="B4" s="77"/>
      <c r="C4" s="77"/>
      <c r="D4" s="77"/>
      <c r="E4" s="77"/>
      <c r="F4" s="77"/>
      <c r="G4" s="80"/>
      <c r="H4" s="79" t="str">
        <f>"FYE: "&amp;data!C82</f>
        <v>FYE: 6/30/2021</v>
      </c>
    </row>
    <row r="5" spans="1:13" ht="20.149999999999999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49999999999999" customHeight="1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193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3.4134608557163983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667884.93999999994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72916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30177.13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57"/>
    </row>
    <row r="16" spans="1:13" ht="20.149999999999999" customHeight="1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317.72000000000003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198342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174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>
      <c r="A21" s="23">
        <v>16</v>
      </c>
      <c r="B21" s="48" t="s">
        <v>1179</v>
      </c>
      <c r="C21" s="14">
        <f>data!C71</f>
        <v>0</v>
      </c>
      <c r="D21" s="14">
        <f>data!D71</f>
        <v>0</v>
      </c>
      <c r="E21" s="14">
        <f>data!E71</f>
        <v>969811.78999999992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49999999999999" customHeight="1">
      <c r="A23" s="23">
        <v>18</v>
      </c>
      <c r="B23" s="14" t="s">
        <v>1180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>
      <c r="A24" s="23">
        <v>19</v>
      </c>
      <c r="B24" s="48" t="s">
        <v>1181</v>
      </c>
      <c r="C24" s="14">
        <f>data!C73</f>
        <v>0</v>
      </c>
      <c r="D24" s="14">
        <f>data!D73</f>
        <v>0</v>
      </c>
      <c r="E24" s="14">
        <f>data!E73</f>
        <v>558701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>
      <c r="A25" s="23">
        <v>20</v>
      </c>
      <c r="B25" s="48" t="s">
        <v>1182</v>
      </c>
      <c r="C25" s="14">
        <f>data!C74</f>
        <v>0</v>
      </c>
      <c r="D25" s="14">
        <f>data!D74</f>
        <v>0</v>
      </c>
      <c r="E25" s="14">
        <f>data!E74</f>
        <v>118746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1183</v>
      </c>
      <c r="C26" s="14">
        <f>data!C75</f>
        <v>0</v>
      </c>
      <c r="D26" s="14">
        <f>data!D75</f>
        <v>0</v>
      </c>
      <c r="E26" s="14">
        <f>data!E75</f>
        <v>677447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>
      <c r="A27" s="23" t="s">
        <v>1184</v>
      </c>
      <c r="B27" s="60"/>
      <c r="C27" s="207"/>
      <c r="D27" s="207"/>
      <c r="E27" s="207"/>
      <c r="F27" s="207"/>
      <c r="G27" s="207"/>
      <c r="H27" s="207"/>
      <c r="I27" s="207"/>
    </row>
    <row r="28" spans="1:9" ht="20.149999999999999" customHeight="1">
      <c r="A28" s="23">
        <v>22</v>
      </c>
      <c r="B28" s="14" t="s">
        <v>1185</v>
      </c>
      <c r="C28" s="14">
        <f>data!C76</f>
        <v>0</v>
      </c>
      <c r="D28" s="14">
        <f>data!D76</f>
        <v>0</v>
      </c>
      <c r="E28" s="14">
        <f>data!E76</f>
        <v>4996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>
      <c r="A29" s="23">
        <v>23</v>
      </c>
      <c r="B29" s="14" t="s">
        <v>1186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>
      <c r="A30" s="23">
        <v>24</v>
      </c>
      <c r="B30" s="14" t="s">
        <v>1187</v>
      </c>
      <c r="C30" s="14">
        <f>data!C78</f>
        <v>0</v>
      </c>
      <c r="D30" s="14">
        <f>data!D78</f>
        <v>0</v>
      </c>
      <c r="E30" s="14">
        <f>data!E78</f>
        <v>1976.5404659374226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>
      <c r="A31" s="23">
        <v>25</v>
      </c>
      <c r="B31" s="14" t="s">
        <v>1188</v>
      </c>
      <c r="C31" s="14">
        <f>data!C79</f>
        <v>0</v>
      </c>
      <c r="D31" s="14">
        <f>data!D79</f>
        <v>0</v>
      </c>
      <c r="E31" s="14">
        <f>data!E79</f>
        <v>4119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2.0526264176484563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49999999999999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>
      <c r="A36" s="79" t="str">
        <f>"HOSPITAL NAME: "&amp;data!C84</f>
        <v>HOSPITAL NAME: PeaceHealth Peace Island Medical Center</v>
      </c>
      <c r="B36" s="77"/>
      <c r="C36" s="77"/>
      <c r="D36" s="77"/>
      <c r="E36" s="77"/>
      <c r="F36" s="77"/>
      <c r="G36" s="80"/>
      <c r="H36" s="79" t="str">
        <f>"FYE: "&amp;data!C82</f>
        <v>FYE: 6/30/2021</v>
      </c>
    </row>
    <row r="37" spans="1:9" ht="20.149999999999999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49999999999999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16597</v>
      </c>
    </row>
    <row r="42" spans="1:9" ht="20.149999999999999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3.20108057470414</v>
      </c>
    </row>
    <row r="43" spans="1:9" ht="20.149999999999999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370169.27</v>
      </c>
    </row>
    <row r="44" spans="1:9" ht="20.149999999999999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67251</v>
      </c>
    </row>
    <row r="45" spans="1:9" ht="20.149999999999999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53407.81</v>
      </c>
    </row>
    <row r="46" spans="1:9" ht="20.149999999999999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171157.42</v>
      </c>
    </row>
    <row r="47" spans="1:9" ht="20.149999999999999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5309.91</v>
      </c>
    </row>
    <row r="49" spans="1:9" ht="20.149999999999999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150807</v>
      </c>
    </row>
    <row r="50" spans="1:9" ht="20.149999999999999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27888.12</v>
      </c>
    </row>
    <row r="52" spans="1:9" ht="20.149999999999999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>
      <c r="A53" s="23">
        <v>16</v>
      </c>
      <c r="B53" s="48" t="s">
        <v>1179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845990.53</v>
      </c>
    </row>
    <row r="54" spans="1:9" ht="20.149999999999999" customHeight="1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49999999999999" customHeight="1">
      <c r="A55" s="23">
        <v>18</v>
      </c>
      <c r="B55" s="14" t="s">
        <v>1180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>
      <c r="A56" s="23">
        <v>19</v>
      </c>
      <c r="B56" s="48" t="s">
        <v>1181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6393</v>
      </c>
    </row>
    <row r="57" spans="1:9" ht="20.149999999999999" customHeight="1">
      <c r="A57" s="23">
        <v>20</v>
      </c>
      <c r="B57" s="48" t="s">
        <v>1182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1801478.4</v>
      </c>
    </row>
    <row r="58" spans="1:9" ht="20.149999999999999" customHeight="1">
      <c r="A58" s="23">
        <v>21</v>
      </c>
      <c r="B58" s="48" t="s">
        <v>1183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1807871.4</v>
      </c>
    </row>
    <row r="59" spans="1:9" ht="20.149999999999999" customHeight="1">
      <c r="A59" s="23" t="s">
        <v>1184</v>
      </c>
      <c r="B59" s="60"/>
      <c r="C59" s="207"/>
      <c r="D59" s="207"/>
      <c r="E59" s="207"/>
      <c r="F59" s="207"/>
      <c r="G59" s="207"/>
      <c r="H59" s="207"/>
      <c r="I59" s="207"/>
    </row>
    <row r="60" spans="1:9" ht="20.149999999999999" customHeight="1">
      <c r="A60" s="23">
        <v>22</v>
      </c>
      <c r="B60" s="14" t="s">
        <v>1185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4123</v>
      </c>
    </row>
    <row r="61" spans="1:9" ht="20.149999999999999" customHeight="1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>
      <c r="A62" s="23">
        <v>24</v>
      </c>
      <c r="B62" s="14" t="s">
        <v>1187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1631.1601963690941</v>
      </c>
    </row>
    <row r="63" spans="1:9" ht="20.149999999999999" customHeight="1">
      <c r="A63" s="23">
        <v>25</v>
      </c>
      <c r="B63" s="14" t="s">
        <v>1188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4113</v>
      </c>
    </row>
    <row r="64" spans="1:9" ht="20.149999999999999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2.5771797267408076</v>
      </c>
    </row>
    <row r="65" spans="1:9" ht="20.149999999999999" customHeight="1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49999999999999" customHeight="1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>
      <c r="A68" s="79" t="str">
        <f>"HOSPITAL NAME: "&amp;data!C84</f>
        <v>HOSPITAL NAME: PeaceHealth Peace Island Medical Center</v>
      </c>
      <c r="B68" s="77"/>
      <c r="C68" s="77"/>
      <c r="D68" s="77"/>
      <c r="E68" s="77"/>
      <c r="F68" s="77"/>
      <c r="G68" s="80"/>
      <c r="H68" s="79" t="str">
        <f>"FYE: "&amp;data!C82</f>
        <v>FYE: 6/30/2021</v>
      </c>
    </row>
    <row r="69" spans="1:9" ht="20.149999999999999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49999999999999" customHeight="1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>
      <c r="A72" s="23">
        <v>3</v>
      </c>
      <c r="B72" s="14" t="s">
        <v>1178</v>
      </c>
      <c r="C72" s="15" t="s">
        <v>1195</v>
      </c>
      <c r="D72" s="89" t="s">
        <v>1196</v>
      </c>
      <c r="E72" s="208"/>
      <c r="F72" s="208"/>
      <c r="G72" s="89" t="s">
        <v>1197</v>
      </c>
      <c r="H72" s="89" t="s">
        <v>1197</v>
      </c>
      <c r="I72" s="15" t="s">
        <v>223</v>
      </c>
    </row>
    <row r="73" spans="1:9" ht="20.149999999999999" customHeight="1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08"/>
      <c r="F73" s="208"/>
      <c r="G73" s="14">
        <f>data!U59</f>
        <v>47223</v>
      </c>
      <c r="H73" s="14">
        <f>data!V59</f>
        <v>0</v>
      </c>
      <c r="I73" s="14">
        <f>data!W59</f>
        <v>228</v>
      </c>
    </row>
    <row r="74" spans="1:9" ht="20.149999999999999" customHeight="1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1.8806052547416523</v>
      </c>
      <c r="G74" s="26">
        <f>data!U60</f>
        <v>5.0733008211247936</v>
      </c>
      <c r="H74" s="26">
        <f>data!V60</f>
        <v>0</v>
      </c>
      <c r="I74" s="26">
        <f>data!W60</f>
        <v>0</v>
      </c>
    </row>
    <row r="75" spans="1:9" ht="20.149999999999999" customHeight="1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241364.39</v>
      </c>
      <c r="G75" s="14">
        <f>data!U61</f>
        <v>437831.64</v>
      </c>
      <c r="H75" s="14">
        <f>data!V61</f>
        <v>0</v>
      </c>
      <c r="I75" s="14">
        <f>data!W61</f>
        <v>0</v>
      </c>
    </row>
    <row r="76" spans="1:9" ht="20.149999999999999" customHeight="1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66244</v>
      </c>
      <c r="G76" s="14">
        <f>data!U62</f>
        <v>90611</v>
      </c>
      <c r="H76" s="14">
        <f>data!V62</f>
        <v>0</v>
      </c>
      <c r="I76" s="14">
        <f>data!W62</f>
        <v>0</v>
      </c>
    </row>
    <row r="77" spans="1:9" ht="20.149999999999999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12184.85</v>
      </c>
      <c r="G78" s="14">
        <f>data!U64</f>
        <v>21881.69</v>
      </c>
      <c r="H78" s="14">
        <f>data!V64</f>
        <v>0</v>
      </c>
      <c r="I78" s="14">
        <f>data!W64</f>
        <v>1289.07</v>
      </c>
    </row>
    <row r="79" spans="1:9" ht="20.149999999999999" customHeight="1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990.36</v>
      </c>
      <c r="G80" s="14">
        <f>data!U66</f>
        <v>415087.82999999996</v>
      </c>
      <c r="H80" s="14">
        <f>data!V66</f>
        <v>0</v>
      </c>
      <c r="I80" s="14">
        <f>data!W66</f>
        <v>112713.5</v>
      </c>
    </row>
    <row r="81" spans="1:9" ht="20.149999999999999" customHeight="1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13330</v>
      </c>
      <c r="G81" s="14">
        <f>data!U67</f>
        <v>21380</v>
      </c>
      <c r="H81" s="14">
        <f>data!V67</f>
        <v>0</v>
      </c>
      <c r="I81" s="14">
        <f>data!W67</f>
        <v>0</v>
      </c>
    </row>
    <row r="82" spans="1:9" ht="20.149999999999999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141.58000000000001</v>
      </c>
      <c r="H82" s="14">
        <f>data!V68</f>
        <v>0</v>
      </c>
      <c r="I82" s="14">
        <f>data!W68</f>
        <v>0</v>
      </c>
    </row>
    <row r="83" spans="1:9" ht="20.149999999999999" customHeight="1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3173.53</v>
      </c>
      <c r="G83" s="14">
        <f>data!U69</f>
        <v>21579.58</v>
      </c>
      <c r="H83" s="14">
        <f>data!V69</f>
        <v>0</v>
      </c>
      <c r="I83" s="14">
        <f>data!W69</f>
        <v>-189</v>
      </c>
    </row>
    <row r="84" spans="1:9" ht="20.149999999999999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>
      <c r="A85" s="23">
        <v>16</v>
      </c>
      <c r="B85" s="48" t="s">
        <v>1179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337287.13</v>
      </c>
      <c r="G85" s="14">
        <f>data!U71</f>
        <v>1008513.3199999998</v>
      </c>
      <c r="H85" s="14">
        <f>data!V71</f>
        <v>0</v>
      </c>
      <c r="I85" s="14">
        <f>data!W71</f>
        <v>113813.57</v>
      </c>
    </row>
    <row r="86" spans="1:9" ht="20.149999999999999" customHeight="1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49999999999999" customHeight="1">
      <c r="A87" s="23">
        <v>18</v>
      </c>
      <c r="B87" s="14" t="s">
        <v>1180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>
      <c r="A88" s="23">
        <v>19</v>
      </c>
      <c r="B88" s="48" t="s">
        <v>1181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58689</v>
      </c>
      <c r="H88" s="14">
        <f>data!V73</f>
        <v>0</v>
      </c>
      <c r="I88" s="14">
        <f>data!W73</f>
        <v>0</v>
      </c>
    </row>
    <row r="89" spans="1:9" ht="20.149999999999999" customHeight="1">
      <c r="A89" s="23">
        <v>20</v>
      </c>
      <c r="B89" s="48" t="s">
        <v>1182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540624</v>
      </c>
      <c r="G89" s="14">
        <f>data!U74</f>
        <v>4428925</v>
      </c>
      <c r="H89" s="14">
        <f>data!V74</f>
        <v>0</v>
      </c>
      <c r="I89" s="14">
        <f>data!W74</f>
        <v>851239.75</v>
      </c>
    </row>
    <row r="90" spans="1:9" ht="20.149999999999999" customHeight="1">
      <c r="A90" s="23">
        <v>21</v>
      </c>
      <c r="B90" s="48" t="s">
        <v>1183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540624</v>
      </c>
      <c r="G90" s="14">
        <f>data!U75</f>
        <v>4487614</v>
      </c>
      <c r="H90" s="14">
        <f>data!V75</f>
        <v>0</v>
      </c>
      <c r="I90" s="14">
        <f>data!W75</f>
        <v>851239.75</v>
      </c>
    </row>
    <row r="91" spans="1:9" ht="20.149999999999999" customHeight="1">
      <c r="A91" s="23" t="s">
        <v>1184</v>
      </c>
      <c r="B91" s="60"/>
      <c r="C91" s="207"/>
      <c r="D91" s="207"/>
      <c r="E91" s="207"/>
      <c r="F91" s="207"/>
      <c r="G91" s="207"/>
      <c r="H91" s="207"/>
      <c r="I91" s="207"/>
    </row>
    <row r="92" spans="1:9" ht="20.149999999999999" customHeight="1">
      <c r="A92" s="23">
        <v>22</v>
      </c>
      <c r="B92" s="14" t="s">
        <v>1185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335</v>
      </c>
      <c r="G92" s="14">
        <f>data!U76</f>
        <v>559</v>
      </c>
      <c r="H92" s="14">
        <f>data!V76</f>
        <v>0</v>
      </c>
      <c r="I92" s="14">
        <f>data!W76</f>
        <v>0</v>
      </c>
    </row>
    <row r="93" spans="1:9" ht="20.149999999999999" customHeight="1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>
      <c r="A94" s="23">
        <v>24</v>
      </c>
      <c r="B94" s="14" t="s">
        <v>1187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132.53423860869427</v>
      </c>
      <c r="G94" s="14">
        <f>data!U78</f>
        <v>221.15414740973165</v>
      </c>
      <c r="H94" s="14">
        <f>data!V78</f>
        <v>0</v>
      </c>
      <c r="I94" s="14">
        <f>data!W78</f>
        <v>0</v>
      </c>
    </row>
    <row r="95" spans="1:9" ht="20.149999999999999" customHeight="1">
      <c r="A95" s="23">
        <v>25</v>
      </c>
      <c r="B95" s="14" t="s">
        <v>1188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0.88170453242550484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49999999999999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>
      <c r="A100" s="79" t="str">
        <f>"HOSPITAL NAME: "&amp;data!C84</f>
        <v>HOSPITAL NAME: PeaceHealth Peace Island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6/30/2021</v>
      </c>
    </row>
    <row r="101" spans="1:9" ht="20.149999999999999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49999999999999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08"/>
      <c r="H104" s="15" t="s">
        <v>226</v>
      </c>
      <c r="I104" s="15" t="s">
        <v>227</v>
      </c>
    </row>
    <row r="105" spans="1:9" ht="20.149999999999999" customHeight="1">
      <c r="A105" s="23">
        <v>4</v>
      </c>
      <c r="B105" s="14" t="s">
        <v>233</v>
      </c>
      <c r="C105" s="14">
        <f>data!X59</f>
        <v>0</v>
      </c>
      <c r="D105" s="14">
        <f>data!Y59</f>
        <v>10761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49999999999999" customHeight="1">
      <c r="A106" s="23">
        <v>5</v>
      </c>
      <c r="B106" s="14" t="s">
        <v>234</v>
      </c>
      <c r="C106" s="26">
        <f>data!X60</f>
        <v>0</v>
      </c>
      <c r="D106" s="26">
        <f>data!Y60</f>
        <v>5.2686352754252876</v>
      </c>
      <c r="E106" s="26">
        <f>data!Z60</f>
        <v>0</v>
      </c>
      <c r="F106" s="26">
        <f>data!AA60</f>
        <v>0</v>
      </c>
      <c r="G106" s="26">
        <f>data!AB60</f>
        <v>2.6562233125000008</v>
      </c>
      <c r="H106" s="26">
        <f>data!AC60</f>
        <v>0</v>
      </c>
      <c r="I106" s="26">
        <f>data!AD60</f>
        <v>0</v>
      </c>
    </row>
    <row r="107" spans="1:9" ht="20.149999999999999" customHeight="1">
      <c r="A107" s="23">
        <v>6</v>
      </c>
      <c r="B107" s="14" t="s">
        <v>235</v>
      </c>
      <c r="C107" s="14">
        <f>data!X61</f>
        <v>0</v>
      </c>
      <c r="D107" s="14">
        <f>data!Y61</f>
        <v>604013.56000000006</v>
      </c>
      <c r="E107" s="14">
        <f>data!Z61</f>
        <v>0</v>
      </c>
      <c r="F107" s="14">
        <f>data!AA61</f>
        <v>0</v>
      </c>
      <c r="G107" s="14">
        <f>data!AB61</f>
        <v>341439.23</v>
      </c>
      <c r="H107" s="14">
        <f>data!AC61</f>
        <v>0</v>
      </c>
      <c r="I107" s="14">
        <f>data!AD61</f>
        <v>0</v>
      </c>
    </row>
    <row r="108" spans="1:9" ht="20.149999999999999" customHeight="1">
      <c r="A108" s="23">
        <v>7</v>
      </c>
      <c r="B108" s="14" t="s">
        <v>3</v>
      </c>
      <c r="C108" s="14">
        <f>data!X62</f>
        <v>0</v>
      </c>
      <c r="D108" s="14">
        <f>data!Y62</f>
        <v>145532</v>
      </c>
      <c r="E108" s="14">
        <f>data!Z62</f>
        <v>0</v>
      </c>
      <c r="F108" s="14">
        <f>data!AA62</f>
        <v>0</v>
      </c>
      <c r="G108" s="14">
        <f>data!AB62</f>
        <v>66774</v>
      </c>
      <c r="H108" s="14">
        <f>data!AC62</f>
        <v>0</v>
      </c>
      <c r="I108" s="14">
        <f>data!AD62</f>
        <v>0</v>
      </c>
    </row>
    <row r="109" spans="1:9" ht="20.149999999999999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>
      <c r="A110" s="23">
        <v>9</v>
      </c>
      <c r="B110" s="14" t="s">
        <v>237</v>
      </c>
      <c r="C110" s="14">
        <f>data!X64</f>
        <v>0</v>
      </c>
      <c r="D110" s="14">
        <f>data!Y64</f>
        <v>29826.46</v>
      </c>
      <c r="E110" s="14">
        <f>data!Z64</f>
        <v>0</v>
      </c>
      <c r="F110" s="14">
        <f>data!AA64</f>
        <v>0</v>
      </c>
      <c r="G110" s="14">
        <f>data!AB64</f>
        <v>2635393.1800000002</v>
      </c>
      <c r="H110" s="14">
        <f>data!AC64</f>
        <v>0</v>
      </c>
      <c r="I110" s="14">
        <f>data!AD64</f>
        <v>0</v>
      </c>
    </row>
    <row r="111" spans="1:9" ht="20.149999999999999" customHeight="1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>
      <c r="A112" s="23">
        <v>11</v>
      </c>
      <c r="B112" s="14" t="s">
        <v>445</v>
      </c>
      <c r="C112" s="14">
        <f>data!X66</f>
        <v>0</v>
      </c>
      <c r="D112" s="14">
        <f>data!Y66</f>
        <v>8851.15</v>
      </c>
      <c r="E112" s="14">
        <f>data!Z66</f>
        <v>0</v>
      </c>
      <c r="F112" s="14">
        <f>data!AA66</f>
        <v>0</v>
      </c>
      <c r="G112" s="14">
        <f>data!AB66</f>
        <v>48678.899999999994</v>
      </c>
      <c r="H112" s="14">
        <f>data!AC66</f>
        <v>0</v>
      </c>
      <c r="I112" s="14">
        <f>data!AD66</f>
        <v>0</v>
      </c>
    </row>
    <row r="113" spans="1:9" ht="20.149999999999999" customHeight="1">
      <c r="A113" s="23">
        <v>12</v>
      </c>
      <c r="B113" s="14" t="s">
        <v>6</v>
      </c>
      <c r="C113" s="14">
        <f>data!X67</f>
        <v>0</v>
      </c>
      <c r="D113" s="14">
        <f>data!Y67</f>
        <v>213680</v>
      </c>
      <c r="E113" s="14">
        <f>data!Z67</f>
        <v>0</v>
      </c>
      <c r="F113" s="14">
        <f>data!AA67</f>
        <v>0</v>
      </c>
      <c r="G113" s="14">
        <f>data!AB67</f>
        <v>18882</v>
      </c>
      <c r="H113" s="14">
        <f>data!AC67</f>
        <v>0</v>
      </c>
      <c r="I113" s="14">
        <f>data!AD67</f>
        <v>0</v>
      </c>
    </row>
    <row r="114" spans="1:9" ht="20.149999999999999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78243.740000000005</v>
      </c>
      <c r="H114" s="14">
        <f>data!AC68</f>
        <v>0</v>
      </c>
      <c r="I114" s="14">
        <f>data!AD68</f>
        <v>0</v>
      </c>
    </row>
    <row r="115" spans="1:9" ht="20.149999999999999" customHeight="1">
      <c r="A115" s="23">
        <v>14</v>
      </c>
      <c r="B115" s="14" t="s">
        <v>241</v>
      </c>
      <c r="C115" s="14">
        <f>data!X69</f>
        <v>0</v>
      </c>
      <c r="D115" s="14">
        <f>data!Y69</f>
        <v>28253.15</v>
      </c>
      <c r="E115" s="14">
        <f>data!Z69</f>
        <v>0</v>
      </c>
      <c r="F115" s="14">
        <f>data!AA69</f>
        <v>0</v>
      </c>
      <c r="G115" s="14">
        <f>data!AB69</f>
        <v>79053.759999999995</v>
      </c>
      <c r="H115" s="14">
        <f>data!AC69</f>
        <v>0</v>
      </c>
      <c r="I115" s="14">
        <f>data!AD69</f>
        <v>0</v>
      </c>
    </row>
    <row r="116" spans="1:9" ht="20.149999999999999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>
      <c r="A117" s="23">
        <v>16</v>
      </c>
      <c r="B117" s="48" t="s">
        <v>1179</v>
      </c>
      <c r="C117" s="14">
        <f>data!X71</f>
        <v>0</v>
      </c>
      <c r="D117" s="14">
        <f>data!Y71</f>
        <v>1030156.3200000001</v>
      </c>
      <c r="E117" s="14">
        <f>data!Z71</f>
        <v>0</v>
      </c>
      <c r="F117" s="14">
        <f>data!AA71</f>
        <v>0</v>
      </c>
      <c r="G117" s="14">
        <f>data!AB71</f>
        <v>3268464.81</v>
      </c>
      <c r="H117" s="14">
        <f>data!AC71</f>
        <v>0</v>
      </c>
      <c r="I117" s="14">
        <f>data!AD71</f>
        <v>0</v>
      </c>
    </row>
    <row r="118" spans="1:9" ht="20.149999999999999" customHeight="1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49999999999999" customHeight="1">
      <c r="A119" s="23">
        <v>18</v>
      </c>
      <c r="B119" s="14" t="s">
        <v>1180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>
      <c r="A120" s="23">
        <v>19</v>
      </c>
      <c r="B120" s="48" t="s">
        <v>1181</v>
      </c>
      <c r="C120" s="14">
        <f>data!X73</f>
        <v>0</v>
      </c>
      <c r="D120" s="14">
        <f>data!Y73</f>
        <v>82053.3</v>
      </c>
      <c r="E120" s="14">
        <f>data!Z73</f>
        <v>0</v>
      </c>
      <c r="F120" s="14">
        <f>data!AA73</f>
        <v>0</v>
      </c>
      <c r="G120" s="14">
        <f>data!AB73</f>
        <v>65479.95</v>
      </c>
      <c r="H120" s="14">
        <f>data!AC73</f>
        <v>0</v>
      </c>
      <c r="I120" s="14">
        <f>data!AD73</f>
        <v>0</v>
      </c>
    </row>
    <row r="121" spans="1:9" ht="20.149999999999999" customHeight="1">
      <c r="A121" s="23">
        <v>20</v>
      </c>
      <c r="B121" s="48" t="s">
        <v>1182</v>
      </c>
      <c r="C121" s="14">
        <f>data!X74</f>
        <v>0</v>
      </c>
      <c r="D121" s="14">
        <f>data!Y74</f>
        <v>12068368.550000001</v>
      </c>
      <c r="E121" s="14">
        <f>data!Z74</f>
        <v>0</v>
      </c>
      <c r="F121" s="14">
        <f>data!AA74</f>
        <v>0</v>
      </c>
      <c r="G121" s="14">
        <f>data!AB74</f>
        <v>6397664.6699999999</v>
      </c>
      <c r="H121" s="14">
        <f>data!AC74</f>
        <v>0</v>
      </c>
      <c r="I121" s="14">
        <f>data!AD74</f>
        <v>0</v>
      </c>
    </row>
    <row r="122" spans="1:9" ht="20.149999999999999" customHeight="1">
      <c r="A122" s="23">
        <v>21</v>
      </c>
      <c r="B122" s="48" t="s">
        <v>1183</v>
      </c>
      <c r="C122" s="14">
        <f>data!X75</f>
        <v>0</v>
      </c>
      <c r="D122" s="14">
        <f>data!Y75</f>
        <v>12150421.850000001</v>
      </c>
      <c r="E122" s="14">
        <f>data!Z75</f>
        <v>0</v>
      </c>
      <c r="F122" s="14">
        <f>data!AA75</f>
        <v>0</v>
      </c>
      <c r="G122" s="14">
        <f>data!AB75</f>
        <v>6463144.6200000001</v>
      </c>
      <c r="H122" s="14">
        <f>data!AC75</f>
        <v>0</v>
      </c>
      <c r="I122" s="14">
        <f>data!AD75</f>
        <v>0</v>
      </c>
    </row>
    <row r="123" spans="1:9" ht="20.149999999999999" customHeight="1">
      <c r="A123" s="23" t="s">
        <v>1184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49999999999999" customHeight="1">
      <c r="A124" s="23">
        <v>22</v>
      </c>
      <c r="B124" s="14" t="s">
        <v>1185</v>
      </c>
      <c r="C124" s="14">
        <f>data!X76</f>
        <v>0</v>
      </c>
      <c r="D124" s="14">
        <f>data!Y76</f>
        <v>1695</v>
      </c>
      <c r="E124" s="14">
        <f>data!Z76</f>
        <v>0</v>
      </c>
      <c r="F124" s="14">
        <f>data!AA76</f>
        <v>0</v>
      </c>
      <c r="G124" s="14">
        <f>data!AB76</f>
        <v>497</v>
      </c>
      <c r="H124" s="14">
        <f>data!AC76</f>
        <v>0</v>
      </c>
      <c r="I124" s="14">
        <f>data!AD76</f>
        <v>0</v>
      </c>
    </row>
    <row r="125" spans="1:9" ht="20.149999999999999" customHeight="1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>
      <c r="A126" s="23">
        <v>24</v>
      </c>
      <c r="B126" s="14" t="s">
        <v>1187</v>
      </c>
      <c r="C126" s="14">
        <f>data!X78</f>
        <v>0</v>
      </c>
      <c r="D126" s="14">
        <f>data!Y78</f>
        <v>540.3314799479499</v>
      </c>
      <c r="E126" s="14">
        <f>data!Z78</f>
        <v>0</v>
      </c>
      <c r="F126" s="14">
        <f>data!AA78</f>
        <v>0</v>
      </c>
      <c r="G126" s="14">
        <f>data!AB78</f>
        <v>132.43568952238576</v>
      </c>
      <c r="H126" s="14">
        <f>data!AC78</f>
        <v>0</v>
      </c>
      <c r="I126" s="14">
        <f>data!AD78</f>
        <v>0</v>
      </c>
    </row>
    <row r="127" spans="1:9" ht="20.149999999999999" customHeight="1">
      <c r="A127" s="23">
        <v>25</v>
      </c>
      <c r="B127" s="14" t="s">
        <v>1188</v>
      </c>
      <c r="C127" s="14">
        <f>data!X79</f>
        <v>0</v>
      </c>
      <c r="D127" s="14">
        <f>data!Y79</f>
        <v>8061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49999999999999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>
      <c r="A132" s="79" t="str">
        <f>"HOSPITAL NAME: "&amp;data!C84</f>
        <v>HOSPITAL NAME: PeaceHealth Peace Island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6/30/2021</v>
      </c>
    </row>
    <row r="133" spans="1:9" ht="20.149999999999999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49999999999999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49999999999999" customHeight="1">
      <c r="A137" s="23">
        <v>4</v>
      </c>
      <c r="B137" s="14" t="s">
        <v>233</v>
      </c>
      <c r="C137" s="14">
        <f>data!AE59</f>
        <v>4499</v>
      </c>
      <c r="D137" s="14">
        <f>data!AF59</f>
        <v>0</v>
      </c>
      <c r="E137" s="14">
        <f>data!AG59</f>
        <v>3886</v>
      </c>
      <c r="F137" s="14">
        <f>data!AH59</f>
        <v>0</v>
      </c>
      <c r="G137" s="14">
        <f>data!AI59</f>
        <v>0</v>
      </c>
      <c r="H137" s="14">
        <f>data!AJ59</f>
        <v>16709</v>
      </c>
      <c r="I137" s="14">
        <f>data!AK59</f>
        <v>0</v>
      </c>
    </row>
    <row r="138" spans="1:9" ht="20.149999999999999" customHeight="1">
      <c r="A138" s="23">
        <v>5</v>
      </c>
      <c r="B138" s="14" t="s">
        <v>234</v>
      </c>
      <c r="C138" s="26">
        <f>data!AE60</f>
        <v>1.2599325907782122</v>
      </c>
      <c r="D138" s="26">
        <f>data!AF60</f>
        <v>0</v>
      </c>
      <c r="E138" s="26">
        <f>data!AG60</f>
        <v>21.950176283547126</v>
      </c>
      <c r="F138" s="26">
        <f>data!AH60</f>
        <v>0</v>
      </c>
      <c r="G138" s="26">
        <f>data!AI60</f>
        <v>0</v>
      </c>
      <c r="H138" s="26">
        <f>data!AJ60</f>
        <v>15.395313910753929</v>
      </c>
      <c r="I138" s="26">
        <f>data!AK60</f>
        <v>0</v>
      </c>
    </row>
    <row r="139" spans="1:9" ht="20.149999999999999" customHeight="1">
      <c r="A139" s="23">
        <v>6</v>
      </c>
      <c r="B139" s="14" t="s">
        <v>235</v>
      </c>
      <c r="C139" s="14">
        <f>data!AE61</f>
        <v>110542.79</v>
      </c>
      <c r="D139" s="14">
        <f>data!AF61</f>
        <v>0</v>
      </c>
      <c r="E139" s="14">
        <f>data!AG61</f>
        <v>4034277.82</v>
      </c>
      <c r="F139" s="14">
        <f>data!AH61</f>
        <v>0</v>
      </c>
      <c r="G139" s="14">
        <f>data!AI61</f>
        <v>0</v>
      </c>
      <c r="H139" s="14">
        <f>data!AJ61</f>
        <v>2351497.35</v>
      </c>
      <c r="I139" s="14">
        <f>data!AK61</f>
        <v>0</v>
      </c>
    </row>
    <row r="140" spans="1:9" ht="20.149999999999999" customHeight="1">
      <c r="A140" s="23">
        <v>7</v>
      </c>
      <c r="B140" s="14" t="s">
        <v>3</v>
      </c>
      <c r="C140" s="14">
        <f>data!AE62</f>
        <v>34199</v>
      </c>
      <c r="D140" s="14">
        <f>data!AF62</f>
        <v>0</v>
      </c>
      <c r="E140" s="14">
        <f>data!AG62</f>
        <v>792905</v>
      </c>
      <c r="F140" s="14">
        <f>data!AH62</f>
        <v>0</v>
      </c>
      <c r="G140" s="14">
        <f>data!AI62</f>
        <v>0</v>
      </c>
      <c r="H140" s="14">
        <f>data!AJ62</f>
        <v>482387</v>
      </c>
      <c r="I140" s="14">
        <f>data!AK62</f>
        <v>0</v>
      </c>
    </row>
    <row r="141" spans="1:9" ht="20.149999999999999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50093</v>
      </c>
      <c r="F141" s="14">
        <f>data!AH63</f>
        <v>0</v>
      </c>
      <c r="G141" s="14">
        <f>data!AI63</f>
        <v>0</v>
      </c>
      <c r="H141" s="14">
        <f>data!AJ63</f>
        <v>88000</v>
      </c>
      <c r="I141" s="14">
        <f>data!AK63</f>
        <v>0</v>
      </c>
    </row>
    <row r="142" spans="1:9" ht="20.149999999999999" customHeight="1">
      <c r="A142" s="23">
        <v>9</v>
      </c>
      <c r="B142" s="14" t="s">
        <v>237</v>
      </c>
      <c r="C142" s="14">
        <f>data!AE64</f>
        <v>8314.7099999999991</v>
      </c>
      <c r="D142" s="14">
        <f>data!AF64</f>
        <v>0</v>
      </c>
      <c r="E142" s="14">
        <f>data!AG64</f>
        <v>111034.35</v>
      </c>
      <c r="F142" s="14">
        <f>data!AH64</f>
        <v>0</v>
      </c>
      <c r="G142" s="14">
        <f>data!AI64</f>
        <v>0</v>
      </c>
      <c r="H142" s="14">
        <f>data!AJ64</f>
        <v>36287.11</v>
      </c>
      <c r="I142" s="14">
        <f>data!AK64</f>
        <v>0</v>
      </c>
    </row>
    <row r="143" spans="1:9" ht="20.149999999999999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1167.46</v>
      </c>
      <c r="I143" s="14">
        <f>data!AK65</f>
        <v>0</v>
      </c>
    </row>
    <row r="144" spans="1:9" ht="20.149999999999999" customHeight="1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385.57</v>
      </c>
      <c r="F144" s="14">
        <f>data!AH66</f>
        <v>0</v>
      </c>
      <c r="G144" s="14">
        <f>data!AI66</f>
        <v>0</v>
      </c>
      <c r="H144" s="14">
        <f>data!AJ66</f>
        <v>9438.49</v>
      </c>
      <c r="I144" s="14">
        <f>data!AK66</f>
        <v>0</v>
      </c>
    </row>
    <row r="145" spans="1:9" ht="20.149999999999999" customHeight="1">
      <c r="A145" s="23">
        <v>12</v>
      </c>
      <c r="B145" s="14" t="s">
        <v>6</v>
      </c>
      <c r="C145" s="14">
        <f>data!AE67</f>
        <v>850</v>
      </c>
      <c r="D145" s="14">
        <f>data!AF67</f>
        <v>0</v>
      </c>
      <c r="E145" s="14">
        <f>data!AG67</f>
        <v>127298</v>
      </c>
      <c r="F145" s="14">
        <f>data!AH67</f>
        <v>0</v>
      </c>
      <c r="G145" s="14">
        <f>data!AI67</f>
        <v>0</v>
      </c>
      <c r="H145" s="14">
        <f>data!AJ67</f>
        <v>129961</v>
      </c>
      <c r="I145" s="14">
        <f>data!AK67</f>
        <v>0</v>
      </c>
    </row>
    <row r="146" spans="1:9" ht="20.149999999999999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94322.47</v>
      </c>
      <c r="F147" s="14">
        <f>data!AH69</f>
        <v>0</v>
      </c>
      <c r="G147" s="14">
        <f>data!AI69</f>
        <v>0</v>
      </c>
      <c r="H147" s="14">
        <f>data!AJ69</f>
        <v>59034.459999999992</v>
      </c>
      <c r="I147" s="14">
        <f>data!AK69</f>
        <v>0</v>
      </c>
    </row>
    <row r="148" spans="1:9" ht="20.149999999999999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-204649.44</v>
      </c>
      <c r="I148" s="14">
        <f>-data!AK70</f>
        <v>0</v>
      </c>
    </row>
    <row r="149" spans="1:9" ht="20.149999999999999" customHeight="1">
      <c r="A149" s="23">
        <v>16</v>
      </c>
      <c r="B149" s="48" t="s">
        <v>1179</v>
      </c>
      <c r="C149" s="14">
        <f>data!AE71</f>
        <v>153906.49999999997</v>
      </c>
      <c r="D149" s="14">
        <f>data!AF71</f>
        <v>0</v>
      </c>
      <c r="E149" s="14">
        <f>data!AG71</f>
        <v>5210316.21</v>
      </c>
      <c r="F149" s="14">
        <f>data!AH71</f>
        <v>0</v>
      </c>
      <c r="G149" s="14">
        <f>data!AI71</f>
        <v>0</v>
      </c>
      <c r="H149" s="14">
        <f>data!AJ71</f>
        <v>2953123.43</v>
      </c>
      <c r="I149" s="14">
        <f>data!AK71</f>
        <v>0</v>
      </c>
    </row>
    <row r="150" spans="1:9" ht="20.149999999999999" customHeight="1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49999999999999" customHeight="1">
      <c r="A151" s="23">
        <v>18</v>
      </c>
      <c r="B151" s="14" t="s">
        <v>1180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>
      <c r="A152" s="23">
        <v>19</v>
      </c>
      <c r="B152" s="48" t="s">
        <v>1181</v>
      </c>
      <c r="C152" s="14">
        <f>data!AE73</f>
        <v>11184</v>
      </c>
      <c r="D152" s="14">
        <f>data!AF73</f>
        <v>0</v>
      </c>
      <c r="E152" s="14">
        <f>data!AG73</f>
        <v>41433</v>
      </c>
      <c r="F152" s="14">
        <f>data!AH73</f>
        <v>0</v>
      </c>
      <c r="G152" s="14">
        <f>data!AI73</f>
        <v>0</v>
      </c>
      <c r="H152" s="14">
        <f>data!AJ73</f>
        <v>287</v>
      </c>
      <c r="I152" s="14">
        <f>data!AK73</f>
        <v>0</v>
      </c>
    </row>
    <row r="153" spans="1:9" ht="20.149999999999999" customHeight="1">
      <c r="A153" s="23">
        <v>20</v>
      </c>
      <c r="B153" s="48" t="s">
        <v>1182</v>
      </c>
      <c r="C153" s="14">
        <f>data!AE74</f>
        <v>526438</v>
      </c>
      <c r="D153" s="14">
        <f>data!AF74</f>
        <v>0</v>
      </c>
      <c r="E153" s="14">
        <f>data!AG74</f>
        <v>6539167</v>
      </c>
      <c r="F153" s="14">
        <f>data!AH74</f>
        <v>0</v>
      </c>
      <c r="G153" s="14">
        <f>data!AI74</f>
        <v>0</v>
      </c>
      <c r="H153" s="14">
        <f>data!AJ74</f>
        <v>4119580.58</v>
      </c>
      <c r="I153" s="14">
        <f>data!AK74</f>
        <v>0</v>
      </c>
    </row>
    <row r="154" spans="1:9" ht="20.149999999999999" customHeight="1">
      <c r="A154" s="23">
        <v>21</v>
      </c>
      <c r="B154" s="48" t="s">
        <v>1183</v>
      </c>
      <c r="C154" s="14">
        <f>data!AE75</f>
        <v>537622</v>
      </c>
      <c r="D154" s="14">
        <f>data!AF75</f>
        <v>0</v>
      </c>
      <c r="E154" s="14">
        <f>data!AG75</f>
        <v>6580600</v>
      </c>
      <c r="F154" s="14">
        <f>data!AH75</f>
        <v>0</v>
      </c>
      <c r="G154" s="14">
        <f>data!AI75</f>
        <v>0</v>
      </c>
      <c r="H154" s="14">
        <f>data!AJ75</f>
        <v>4119867.58</v>
      </c>
      <c r="I154" s="14">
        <f>data!AK75</f>
        <v>0</v>
      </c>
    </row>
    <row r="155" spans="1:9" ht="20.149999999999999" customHeight="1">
      <c r="A155" s="23" t="s">
        <v>1184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49999999999999" customHeight="1">
      <c r="A156" s="23">
        <v>22</v>
      </c>
      <c r="B156" s="14" t="s">
        <v>1185</v>
      </c>
      <c r="C156" s="14">
        <f>data!AE76</f>
        <v>0</v>
      </c>
      <c r="D156" s="14">
        <f>data!AF76</f>
        <v>0</v>
      </c>
      <c r="E156" s="14">
        <f>data!AG76</f>
        <v>4061</v>
      </c>
      <c r="F156" s="14">
        <f>data!AH76</f>
        <v>0</v>
      </c>
      <c r="G156" s="14">
        <f>data!AI76</f>
        <v>0</v>
      </c>
      <c r="H156" s="14">
        <f>data!AJ76</f>
        <v>3990</v>
      </c>
      <c r="I156" s="14">
        <f>data!AK76</f>
        <v>0</v>
      </c>
    </row>
    <row r="157" spans="1:9" ht="20.149999999999999" customHeight="1">
      <c r="A157" s="23">
        <v>23</v>
      </c>
      <c r="B157" s="14" t="s">
        <v>1186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>
      <c r="A158" s="23">
        <v>24</v>
      </c>
      <c r="B158" s="14" t="s">
        <v>1187</v>
      </c>
      <c r="C158" s="14">
        <f>data!AE78</f>
        <v>0</v>
      </c>
      <c r="D158" s="14">
        <f>data!AF78</f>
        <v>0</v>
      </c>
      <c r="E158" s="14">
        <f>data!AG78</f>
        <v>1606.631471611664</v>
      </c>
      <c r="F158" s="14">
        <f>data!AH78</f>
        <v>0</v>
      </c>
      <c r="G158" s="14">
        <f>data!AI78</f>
        <v>0</v>
      </c>
      <c r="H158" s="14">
        <f>data!AJ78</f>
        <v>1525.4596701534974</v>
      </c>
      <c r="I158" s="14">
        <f>data!AK78</f>
        <v>0</v>
      </c>
    </row>
    <row r="159" spans="1:9" ht="20.149999999999999" customHeight="1">
      <c r="A159" s="23">
        <v>25</v>
      </c>
      <c r="B159" s="14" t="s">
        <v>1188</v>
      </c>
      <c r="C159" s="14">
        <f>data!AE79</f>
        <v>1219</v>
      </c>
      <c r="D159" s="14">
        <f>data!AF79</f>
        <v>0</v>
      </c>
      <c r="E159" s="14">
        <f>data!AG79</f>
        <v>17898</v>
      </c>
      <c r="F159" s="14">
        <f>data!AH79</f>
        <v>0</v>
      </c>
      <c r="G159" s="14">
        <f>data!AI79</f>
        <v>0</v>
      </c>
      <c r="H159" s="14">
        <f>data!AJ79</f>
        <v>973</v>
      </c>
      <c r="I159" s="14">
        <f>data!AK79</f>
        <v>0</v>
      </c>
    </row>
    <row r="160" spans="1:9" ht="20.149999999999999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10.076129617207307</v>
      </c>
      <c r="F160" s="26">
        <f>data!AH80</f>
        <v>0</v>
      </c>
      <c r="G160" s="26">
        <f>data!AI80</f>
        <v>0</v>
      </c>
      <c r="H160" s="26">
        <f>data!AJ80</f>
        <v>6.1454472082100482</v>
      </c>
      <c r="I160" s="26">
        <f>data!AK80</f>
        <v>0</v>
      </c>
    </row>
    <row r="161" spans="1:9" ht="20.149999999999999" customHeight="1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49999999999999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>
      <c r="A164" s="79" t="str">
        <f>"HOSPITAL NAME: "&amp;data!C84</f>
        <v>HOSPITAL NAME: PeaceHealth Peace Island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6/30/2021</v>
      </c>
    </row>
    <row r="165" spans="1:9" ht="20.149999999999999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49999999999999" customHeight="1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49999999999999" customHeight="1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0.23021973603920096</v>
      </c>
      <c r="H170" s="26">
        <f>data!AQ60</f>
        <v>0</v>
      </c>
      <c r="I170" s="26">
        <f>data!AR60</f>
        <v>0</v>
      </c>
    </row>
    <row r="171" spans="1:9" ht="20.149999999999999" customHeight="1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36284.07</v>
      </c>
      <c r="H171" s="14">
        <f>data!AQ61</f>
        <v>0</v>
      </c>
      <c r="I171" s="14">
        <f>data!AR61</f>
        <v>0</v>
      </c>
    </row>
    <row r="172" spans="1:9" ht="20.149999999999999" customHeight="1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6659</v>
      </c>
      <c r="H172" s="14">
        <f>data!AQ62</f>
        <v>0</v>
      </c>
      <c r="I172" s="14">
        <f>data!AR62</f>
        <v>0</v>
      </c>
    </row>
    <row r="173" spans="1:9" ht="20.149999999999999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2882.97</v>
      </c>
      <c r="H174" s="14">
        <f>data!AQ64</f>
        <v>0</v>
      </c>
      <c r="I174" s="14">
        <f>data!AR64</f>
        <v>0</v>
      </c>
    </row>
    <row r="175" spans="1:9" ht="20.149999999999999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6183.4</v>
      </c>
      <c r="H179" s="14">
        <f>data!AQ69</f>
        <v>0</v>
      </c>
      <c r="I179" s="14">
        <f>data!AR69</f>
        <v>0</v>
      </c>
    </row>
    <row r="180" spans="1:9" ht="20.149999999999999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>
      <c r="A181" s="23">
        <v>16</v>
      </c>
      <c r="B181" s="48" t="s">
        <v>1179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52009.440000000002</v>
      </c>
      <c r="H181" s="14">
        <f>data!AQ71</f>
        <v>0</v>
      </c>
      <c r="I181" s="14">
        <f>data!AR71</f>
        <v>0</v>
      </c>
    </row>
    <row r="182" spans="1:9" ht="20.149999999999999" customHeight="1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49999999999999" customHeight="1">
      <c r="A183" s="23">
        <v>18</v>
      </c>
      <c r="B183" s="14" t="s">
        <v>1180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>
      <c r="A184" s="23">
        <v>19</v>
      </c>
      <c r="B184" s="48" t="s">
        <v>1181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28707</v>
      </c>
      <c r="H185" s="14">
        <f>data!AQ74</f>
        <v>0</v>
      </c>
      <c r="I185" s="14">
        <f>data!AR74</f>
        <v>0</v>
      </c>
    </row>
    <row r="186" spans="1:9" ht="20.149999999999999" customHeight="1">
      <c r="A186" s="23">
        <v>21</v>
      </c>
      <c r="B186" s="48" t="s">
        <v>1183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28707</v>
      </c>
      <c r="H186" s="14">
        <f>data!AQ75</f>
        <v>0</v>
      </c>
      <c r="I186" s="14">
        <f>data!AR75</f>
        <v>0</v>
      </c>
    </row>
    <row r="187" spans="1:9" ht="20.149999999999999" customHeight="1">
      <c r="A187" s="23" t="s">
        <v>1184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49999999999999" customHeight="1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49999999999999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>
      <c r="A196" s="79" t="str">
        <f>"HOSPITAL NAME: "&amp;data!C84</f>
        <v>HOSPITAL NAME: PeaceHealth Peace Island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6/30/2021</v>
      </c>
    </row>
    <row r="197" spans="1:9" ht="20.149999999999999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49999999999999" customHeight="1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08"/>
      <c r="G200" s="208"/>
      <c r="H200" s="208"/>
      <c r="I200" s="15" t="s">
        <v>231</v>
      </c>
    </row>
    <row r="201" spans="1:9" ht="20.149999999999999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0</v>
      </c>
    </row>
    <row r="202" spans="1:9" ht="20.149999999999999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0.23636669134351251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12105.9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3764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15869.9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49999999999999" customHeight="1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49999999999999" customHeight="1">
      <c r="A215" s="23">
        <v>18</v>
      </c>
      <c r="B215" s="14" t="s">
        <v>1180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49999999999999" customHeight="1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49999999999999" customHeight="1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49999999999999" customHeight="1">
      <c r="A219" s="23" t="s">
        <v>1184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49999999999999" customHeight="1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49999999999999" customHeight="1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49999999999999" customHeight="1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49999999999999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49999999999999" customHeight="1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49999999999999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>
      <c r="A228" s="79" t="str">
        <f>"HOSPITAL NAME: "&amp;data!C84</f>
        <v>HOSPITAL NAME: PeaceHealth Peace Island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6/30/2021</v>
      </c>
    </row>
    <row r="229" spans="1:9" ht="20.149999999999999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>
      <c r="A232" s="23">
        <v>3</v>
      </c>
      <c r="B232" s="14" t="s">
        <v>1178</v>
      </c>
      <c r="C232" s="15" t="s">
        <v>1216</v>
      </c>
      <c r="D232" s="15" t="s">
        <v>1217</v>
      </c>
      <c r="E232" s="208"/>
      <c r="F232" s="208"/>
      <c r="G232" s="208"/>
      <c r="H232" s="15" t="s">
        <v>232</v>
      </c>
      <c r="I232" s="208"/>
    </row>
    <row r="233" spans="1:9" ht="20.149999999999999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31664</v>
      </c>
      <c r="I233" s="208"/>
    </row>
    <row r="234" spans="1:9" ht="20.149999999999999" customHeight="1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1.0522660614433659</v>
      </c>
      <c r="I234" s="26">
        <f>data!BF60</f>
        <v>4.1329056782148141</v>
      </c>
    </row>
    <row r="235" spans="1:9" ht="20.149999999999999" customHeight="1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99239.76</v>
      </c>
      <c r="I235" s="14">
        <f>data!BF61</f>
        <v>180024.9</v>
      </c>
    </row>
    <row r="236" spans="1:9" ht="20.149999999999999" customHeight="1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28806</v>
      </c>
      <c r="I236" s="14">
        <f>data!BF62</f>
        <v>69756</v>
      </c>
    </row>
    <row r="237" spans="1:9" ht="20.149999999999999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67515.34</v>
      </c>
      <c r="I238" s="14">
        <f>data!BF64</f>
        <v>13973.12</v>
      </c>
    </row>
    <row r="239" spans="1:9" ht="20.149999999999999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204117.39</v>
      </c>
      <c r="I239" s="14">
        <f>data!BF65</f>
        <v>19828.77</v>
      </c>
    </row>
    <row r="240" spans="1:9" ht="20.149999999999999" customHeight="1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471568.24</v>
      </c>
      <c r="I240" s="14">
        <f>data!BF66</f>
        <v>12995.1</v>
      </c>
    </row>
    <row r="241" spans="1:9" ht="20.149999999999999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67319</v>
      </c>
      <c r="I241" s="14">
        <f>data!BF67</f>
        <v>15013</v>
      </c>
    </row>
    <row r="242" spans="1:9" ht="20.149999999999999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20582.400000000001</v>
      </c>
      <c r="I242" s="14">
        <f>data!BF68</f>
        <v>271.25</v>
      </c>
    </row>
    <row r="243" spans="1:9" ht="20.149999999999999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13.320000000000007</v>
      </c>
      <c r="I243" s="14">
        <f>data!BF69</f>
        <v>1399.83</v>
      </c>
    </row>
    <row r="244" spans="1:9" ht="20.149999999999999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-6605.98</v>
      </c>
      <c r="I244" s="14">
        <f>-data!BF70</f>
        <v>0</v>
      </c>
    </row>
    <row r="245" spans="1:9" ht="20.149999999999999" customHeight="1">
      <c r="A245" s="23">
        <v>16</v>
      </c>
      <c r="B245" s="48" t="s">
        <v>1179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952555.47</v>
      </c>
      <c r="I245" s="14">
        <f>data!BF71</f>
        <v>313261.97000000003</v>
      </c>
    </row>
    <row r="246" spans="1:9" ht="20.149999999999999" customHeight="1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49999999999999" customHeight="1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>
      <c r="A248" s="23">
        <v>19</v>
      </c>
      <c r="B248" s="48" t="s">
        <v>1181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49999999999999" customHeight="1">
      <c r="A249" s="23">
        <v>20</v>
      </c>
      <c r="B249" s="48" t="s">
        <v>1182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49999999999999" customHeight="1">
      <c r="A250" s="23">
        <v>21</v>
      </c>
      <c r="B250" s="48" t="s">
        <v>1183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49999999999999" customHeight="1">
      <c r="A251" s="23" t="s">
        <v>1184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49999999999999" customHeight="1">
      <c r="A252" s="23">
        <v>22</v>
      </c>
      <c r="B252" s="14" t="s">
        <v>1185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1958</v>
      </c>
      <c r="I252" s="85">
        <f>data!BF76</f>
        <v>342</v>
      </c>
    </row>
    <row r="253" spans="1:9" ht="20.149999999999999" customHeight="1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49999999999999" customHeight="1">
      <c r="A254" s="23">
        <v>24</v>
      </c>
      <c r="B254" s="14" t="s">
        <v>1187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49999999999999" customHeight="1">
      <c r="A255" s="23">
        <v>25</v>
      </c>
      <c r="B255" s="14" t="s">
        <v>1188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49999999999999" customHeight="1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49999999999999" customHeight="1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49999999999999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>
      <c r="A260" s="79" t="str">
        <f>"HOSPITAL NAME: "&amp;data!C84</f>
        <v>HOSPITAL NAME: PeaceHealth Peace Island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6/30/2021</v>
      </c>
    </row>
    <row r="261" spans="1:9" ht="20.149999999999999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49999999999999" customHeight="1">
      <c r="A264" s="23">
        <v>3</v>
      </c>
      <c r="B264" s="14" t="s">
        <v>1178</v>
      </c>
      <c r="C264" s="208"/>
      <c r="D264" s="208"/>
      <c r="E264" s="208"/>
      <c r="F264" s="208"/>
      <c r="G264" s="208"/>
      <c r="H264" s="208"/>
      <c r="I264" s="208"/>
    </row>
    <row r="265" spans="1:9" ht="20.149999999999999" customHeight="1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49999999999999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>
      <c r="A270" s="23">
        <v>9</v>
      </c>
      <c r="B270" s="14" t="s">
        <v>237</v>
      </c>
      <c r="C270" s="14">
        <f>data!BG64</f>
        <v>1007.58</v>
      </c>
      <c r="D270" s="14">
        <f>data!BH64</f>
        <v>0</v>
      </c>
      <c r="E270" s="14">
        <f>data!BI64</f>
        <v>662.46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7330.97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2849.81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>
      <c r="A273" s="23">
        <v>12</v>
      </c>
      <c r="B273" s="14" t="s">
        <v>6</v>
      </c>
      <c r="C273" s="14">
        <f>data!BG67</f>
        <v>8024</v>
      </c>
      <c r="D273" s="14">
        <f>data!BH67</f>
        <v>0</v>
      </c>
      <c r="E273" s="14">
        <f>data!BI67</f>
        <v>90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>
      <c r="A277" s="23">
        <v>16</v>
      </c>
      <c r="B277" s="48" t="s">
        <v>1179</v>
      </c>
      <c r="C277" s="14">
        <f>data!BG71</f>
        <v>9031.58</v>
      </c>
      <c r="D277" s="14">
        <f>data!BH71</f>
        <v>0</v>
      </c>
      <c r="E277" s="14">
        <f>data!BI71</f>
        <v>10933.24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49999999999999" customHeight="1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>
      <c r="A280" s="23">
        <v>19</v>
      </c>
      <c r="B280" s="48" t="s">
        <v>1181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49999999999999" customHeight="1">
      <c r="A281" s="23">
        <v>20</v>
      </c>
      <c r="B281" s="48" t="s">
        <v>1182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49999999999999" customHeight="1">
      <c r="A282" s="23">
        <v>21</v>
      </c>
      <c r="B282" s="48" t="s">
        <v>1183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49999999999999" customHeight="1">
      <c r="A283" s="23" t="s">
        <v>1184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49999999999999" customHeight="1">
      <c r="A284" s="23">
        <v>22</v>
      </c>
      <c r="B284" s="14" t="s">
        <v>1185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>
      <c r="A285" s="23">
        <v>23</v>
      </c>
      <c r="B285" s="14" t="s">
        <v>1186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>
      <c r="A286" s="23">
        <v>24</v>
      </c>
      <c r="B286" s="14" t="s">
        <v>1187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>
      <c r="A287" s="23">
        <v>25</v>
      </c>
      <c r="B287" s="14" t="s">
        <v>1188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49999999999999" customHeight="1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49999999999999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>
      <c r="A292" s="79" t="str">
        <f>"HOSPITAL NAME: "&amp;data!C84</f>
        <v>HOSPITAL NAME: PeaceHealth Peace Island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6/30/2021</v>
      </c>
    </row>
    <row r="293" spans="1:9" ht="20.149999999999999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>
      <c r="A296" s="23">
        <v>3</v>
      </c>
      <c r="B296" s="14" t="s">
        <v>1178</v>
      </c>
      <c r="C296" s="208"/>
      <c r="D296" s="208"/>
      <c r="E296" s="208"/>
      <c r="F296" s="208"/>
      <c r="G296" s="208"/>
      <c r="H296" s="208"/>
      <c r="I296" s="208"/>
    </row>
    <row r="297" spans="1:9" ht="20.149999999999999" customHeight="1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49999999999999" customHeight="1">
      <c r="A298" s="23">
        <v>5</v>
      </c>
      <c r="B298" s="14" t="s">
        <v>234</v>
      </c>
      <c r="C298" s="26">
        <f>data!BN60</f>
        <v>4.1987532091478226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7.8116381670012502E-2</v>
      </c>
      <c r="H298" s="26">
        <f>data!BS60</f>
        <v>0</v>
      </c>
      <c r="I298" s="26">
        <f>data!BT60</f>
        <v>2.6442324175824181E-2</v>
      </c>
    </row>
    <row r="299" spans="1:9" ht="20.149999999999999" customHeight="1">
      <c r="A299" s="23">
        <v>6</v>
      </c>
      <c r="B299" s="14" t="s">
        <v>235</v>
      </c>
      <c r="C299" s="14">
        <f>data!BN61</f>
        <v>775706.93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10958.92</v>
      </c>
      <c r="H299" s="14">
        <f>data!BS61</f>
        <v>0</v>
      </c>
      <c r="I299" s="14">
        <f>data!BT61</f>
        <v>1744.93</v>
      </c>
    </row>
    <row r="300" spans="1:9" ht="20.149999999999999" customHeight="1">
      <c r="A300" s="23">
        <v>7</v>
      </c>
      <c r="B300" s="14" t="s">
        <v>3</v>
      </c>
      <c r="C300" s="14">
        <f>data!BN62</f>
        <v>146209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2338</v>
      </c>
      <c r="H300" s="14">
        <f>data!BS62</f>
        <v>0</v>
      </c>
      <c r="I300" s="14">
        <f>data!BT62</f>
        <v>375</v>
      </c>
    </row>
    <row r="301" spans="1:9" ht="20.149999999999999" customHeight="1">
      <c r="A301" s="23">
        <v>8</v>
      </c>
      <c r="B301" s="14" t="s">
        <v>236</v>
      </c>
      <c r="C301" s="14">
        <f>data!BN63</f>
        <v>57058.04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>
      <c r="A302" s="23">
        <v>9</v>
      </c>
      <c r="B302" s="14" t="s">
        <v>237</v>
      </c>
      <c r="C302" s="14">
        <f>data!BN64</f>
        <v>21514.48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>
      <c r="A304" s="23">
        <v>11</v>
      </c>
      <c r="B304" s="14" t="s">
        <v>445</v>
      </c>
      <c r="C304" s="14">
        <f>data!BN66</f>
        <v>2952508.18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>
      <c r="A305" s="23">
        <v>12</v>
      </c>
      <c r="B305" s="14" t="s">
        <v>6</v>
      </c>
      <c r="C305" s="14">
        <f>data!BN67</f>
        <v>1012690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>
      <c r="A306" s="23">
        <v>13</v>
      </c>
      <c r="B306" s="14" t="s">
        <v>474</v>
      </c>
      <c r="C306" s="14">
        <f>data!BN68</f>
        <v>1653.4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>
      <c r="A307" s="23">
        <v>14</v>
      </c>
      <c r="B307" s="14" t="s">
        <v>241</v>
      </c>
      <c r="C307" s="14">
        <f>data!BN69</f>
        <v>27551.29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2304.86</v>
      </c>
    </row>
    <row r="308" spans="1:9" ht="20.149999999999999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>
      <c r="A309" s="23">
        <v>16</v>
      </c>
      <c r="B309" s="48" t="s">
        <v>1179</v>
      </c>
      <c r="C309" s="14">
        <f>data!BN71</f>
        <v>4994891.3200000012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13296.92</v>
      </c>
      <c r="H309" s="14">
        <f>data!BS71</f>
        <v>0</v>
      </c>
      <c r="I309" s="14">
        <f>data!BT71</f>
        <v>4424.7900000000009</v>
      </c>
    </row>
    <row r="310" spans="1:9" ht="20.149999999999999" customHeight="1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49999999999999" customHeight="1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>
      <c r="A312" s="23">
        <v>19</v>
      </c>
      <c r="B312" s="48" t="s">
        <v>1181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49999999999999" customHeight="1">
      <c r="A313" s="23">
        <v>20</v>
      </c>
      <c r="B313" s="48" t="s">
        <v>1182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49999999999999" customHeight="1">
      <c r="A314" s="23">
        <v>21</v>
      </c>
      <c r="B314" s="48" t="s">
        <v>1183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49999999999999" customHeight="1">
      <c r="A315" s="23" t="s">
        <v>1184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49999999999999" customHeight="1">
      <c r="A316" s="23">
        <v>22</v>
      </c>
      <c r="B316" s="14" t="s">
        <v>1185</v>
      </c>
      <c r="C316" s="85">
        <f>data!BN76</f>
        <v>9108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>
      <c r="A317" s="23">
        <v>23</v>
      </c>
      <c r="B317" s="14" t="s">
        <v>1186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>
      <c r="A318" s="23">
        <v>24</v>
      </c>
      <c r="B318" s="14" t="s">
        <v>1187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>
      <c r="A319" s="23">
        <v>25</v>
      </c>
      <c r="B319" s="14" t="s">
        <v>1188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49999999999999" customHeight="1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49999999999999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>
      <c r="A324" s="79" t="str">
        <f>"HOSPITAL NAME: "&amp;data!C84</f>
        <v>HOSPITAL NAME: PeaceHealth Peace Island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6/30/2021</v>
      </c>
    </row>
    <row r="325" spans="1:9" ht="20.149999999999999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49999999999999" customHeight="1">
      <c r="A328" s="23">
        <v>3</v>
      </c>
      <c r="B328" s="14" t="s">
        <v>1178</v>
      </c>
      <c r="C328" s="208"/>
      <c r="D328" s="208"/>
      <c r="E328" s="208"/>
      <c r="F328" s="208"/>
      <c r="G328" s="208"/>
      <c r="H328" s="208"/>
      <c r="I328" s="208"/>
    </row>
    <row r="329" spans="1:9" ht="20.149999999999999" customHeight="1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49999999999999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0.59824841165204801</v>
      </c>
      <c r="F330" s="26">
        <f>data!BX60</f>
        <v>0.14948489209108212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56971.77</v>
      </c>
      <c r="F331" s="86">
        <f>data!BX61</f>
        <v>4982.13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10557</v>
      </c>
      <c r="F332" s="86">
        <f>data!BX62</f>
        <v>1955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17265.75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26533.230000000003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10072.17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5163.8900000000003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-300000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>
      <c r="A341" s="23">
        <v>16</v>
      </c>
      <c r="B341" s="48" t="s">
        <v>1179</v>
      </c>
      <c r="C341" s="14">
        <f>data!BU71</f>
        <v>0</v>
      </c>
      <c r="D341" s="14">
        <f>data!BV71</f>
        <v>0</v>
      </c>
      <c r="E341" s="14">
        <f>data!BW71</f>
        <v>67528.76999999999</v>
      </c>
      <c r="F341" s="14">
        <f>data!BX71</f>
        <v>-234027.83000000002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49999999999999" customHeight="1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49999999999999" customHeight="1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>
      <c r="A344" s="23">
        <v>19</v>
      </c>
      <c r="B344" s="48" t="s">
        <v>1181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49999999999999" customHeight="1">
      <c r="A345" s="23">
        <v>20</v>
      </c>
      <c r="B345" s="48" t="s">
        <v>1182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49999999999999" customHeight="1">
      <c r="A346" s="23">
        <v>21</v>
      </c>
      <c r="B346" s="48" t="s">
        <v>1183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49999999999999" customHeight="1">
      <c r="A347" s="23" t="s">
        <v>1184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49999999999999" customHeight="1">
      <c r="A348" s="23">
        <v>22</v>
      </c>
      <c r="B348" s="14" t="s">
        <v>1185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>
      <c r="A350" s="23">
        <v>24</v>
      </c>
      <c r="B350" s="14" t="s">
        <v>1187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49999999999999" customHeight="1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49999999999999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>
      <c r="A356" s="79" t="str">
        <f>"HOSPITAL NAME: "&amp;data!C84</f>
        <v>HOSPITAL NAME: PeaceHealth Peace Island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6/30/2021</v>
      </c>
    </row>
    <row r="357" spans="1:9" ht="20.149999999999999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>
      <c r="A360" s="23">
        <v>3</v>
      </c>
      <c r="B360" s="14" t="s">
        <v>1178</v>
      </c>
      <c r="C360" s="208"/>
      <c r="D360" s="208"/>
      <c r="E360" s="208"/>
      <c r="F360" s="208"/>
      <c r="G360" s="208"/>
      <c r="H360" s="208"/>
      <c r="I360" s="208"/>
    </row>
    <row r="361" spans="1:9" ht="20.149999999999999" customHeight="1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49999999999999" customHeight="1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70.801532265069227</v>
      </c>
    </row>
    <row r="363" spans="1:9" ht="20.149999999999999" customHeight="1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10337040.300000001</v>
      </c>
    </row>
    <row r="364" spans="1:9" ht="20.149999999999999" customHeight="1">
      <c r="A364" s="23">
        <v>7</v>
      </c>
      <c r="B364" s="14" t="s">
        <v>3</v>
      </c>
      <c r="C364" s="86">
        <f>data!CB62</f>
        <v>0</v>
      </c>
      <c r="D364" s="86">
        <f>data!CC62</f>
        <v>12657</v>
      </c>
      <c r="E364" s="214"/>
      <c r="F364" s="215"/>
      <c r="G364" s="215"/>
      <c r="H364" s="215"/>
      <c r="I364" s="86">
        <f>data!CE62</f>
        <v>2101895</v>
      </c>
    </row>
    <row r="365" spans="1:9" ht="20.149999999999999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248558.85</v>
      </c>
    </row>
    <row r="366" spans="1:9" ht="20.149999999999999" customHeight="1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3182367.6700000004</v>
      </c>
    </row>
    <row r="367" spans="1:9" ht="20.149999999999999" customHeight="1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232444.59</v>
      </c>
    </row>
    <row r="368" spans="1:9" ht="20.149999999999999" customHeight="1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4068227.99</v>
      </c>
    </row>
    <row r="369" spans="1:9" ht="20.149999999999999" customHeight="1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1977666</v>
      </c>
    </row>
    <row r="370" spans="1:9" ht="20.149999999999999" customHeight="1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110964.54</v>
      </c>
    </row>
    <row r="371" spans="1:9" ht="20.149999999999999" customHeight="1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317924.79000000004</v>
      </c>
      <c r="F371" s="215"/>
      <c r="G371" s="215"/>
      <c r="H371" s="215"/>
      <c r="I371" s="86">
        <f>data!CE69</f>
        <v>673831.45000000007</v>
      </c>
    </row>
    <row r="372" spans="1:9" ht="20.149999999999999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-11056</v>
      </c>
      <c r="E372" s="218">
        <f>data!CD70</f>
        <v>1033894.22</v>
      </c>
      <c r="F372" s="216"/>
      <c r="G372" s="216"/>
      <c r="H372" s="216"/>
      <c r="I372" s="14">
        <f>-data!CE70</f>
        <v>-1556205.6400000001</v>
      </c>
    </row>
    <row r="373" spans="1:9" ht="20.149999999999999" customHeight="1">
      <c r="A373" s="23">
        <v>16</v>
      </c>
      <c r="B373" s="48" t="s">
        <v>1179</v>
      </c>
      <c r="C373" s="86">
        <f>data!CB71</f>
        <v>0</v>
      </c>
      <c r="D373" s="86">
        <f>data!CC71</f>
        <v>1601</v>
      </c>
      <c r="E373" s="86">
        <f>data!CD71</f>
        <v>-715969.42999999993</v>
      </c>
      <c r="F373" s="215"/>
      <c r="G373" s="215"/>
      <c r="H373" s="215"/>
      <c r="I373" s="14">
        <f>data!CE71</f>
        <v>21376790.749999996</v>
      </c>
    </row>
    <row r="374" spans="1:9" ht="20.149999999999999" customHeight="1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49999999999999" customHeight="1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>
      <c r="A376" s="23">
        <v>19</v>
      </c>
      <c r="B376" s="48" t="s">
        <v>1181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824220.25</v>
      </c>
    </row>
    <row r="377" spans="1:9" ht="20.149999999999999" customHeight="1">
      <c r="A377" s="23">
        <v>20</v>
      </c>
      <c r="B377" s="48" t="s">
        <v>1182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37420938.950000003</v>
      </c>
    </row>
    <row r="378" spans="1:9" ht="20.149999999999999" customHeight="1">
      <c r="A378" s="23">
        <v>21</v>
      </c>
      <c r="B378" s="48" t="s">
        <v>1183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38245159.200000003</v>
      </c>
    </row>
    <row r="379" spans="1:9" ht="20.149999999999999" customHeight="1">
      <c r="A379" s="23" t="s">
        <v>1184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49999999999999" customHeight="1">
      <c r="A380" s="23">
        <v>22</v>
      </c>
      <c r="B380" s="14" t="s">
        <v>1185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31664</v>
      </c>
    </row>
    <row r="381" spans="1:9" ht="20.149999999999999" customHeight="1">
      <c r="A381" s="23">
        <v>23</v>
      </c>
      <c r="B381" s="14" t="s">
        <v>1186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0</v>
      </c>
    </row>
    <row r="382" spans="1:9" ht="20.149999999999999" customHeight="1">
      <c r="A382" s="23">
        <v>24</v>
      </c>
      <c r="B382" s="14" t="s">
        <v>1187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7766.2473595604388</v>
      </c>
    </row>
    <row r="383" spans="1:9" ht="20.149999999999999" customHeight="1">
      <c r="A383" s="23">
        <v>25</v>
      </c>
      <c r="B383" s="14" t="s">
        <v>1188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36383</v>
      </c>
    </row>
    <row r="384" spans="1:9" ht="20.149999999999999" customHeight="1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21.733087502232124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2021-12-30T19:09:44Z</cp:lastPrinted>
  <dcterms:created xsi:type="dcterms:W3CDTF">1999-06-02T22:01:56Z</dcterms:created>
  <dcterms:modified xsi:type="dcterms:W3CDTF">2022-01-31T23:00:43Z</dcterms:modified>
</cp:coreProperties>
</file>