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140CF3E5-F2E8-4C40-8D1B-CAC266F2064D}" xr6:coauthVersionLast="45" xr6:coauthVersionMax="45" xr10:uidLastSave="{00000000-0000-0000-0000-000000000000}"/>
  <bookViews>
    <workbookView xWindow="-110" yWindow="-110" windowWidth="19420" windowHeight="10420" tabRatio="859" xr2:uid="{732468EB-8762-43EF-842A-8CEAAD27A2A2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Y2020" sheetId="12" r:id="rId10"/>
    <sheet name="PY2019" sheetId="11" r:id="rId11"/>
    <sheet name="PY2018" sheetId="10" r:id="rId12"/>
  </sheets>
  <definedNames>
    <definedName name="_Fill" localSheetId="11" hidden="1">'PY2018'!$DR$819:$DR$864</definedName>
    <definedName name="_Fill" localSheetId="10" hidden="1">'PY2019'!$DR$921:$DR$966</definedName>
    <definedName name="_Fill" localSheetId="9" hidden="1">'PY2020'!$DR$921:$DR$966</definedName>
    <definedName name="_Fill" hidden="1">data!$DR$921:$DR$966</definedName>
    <definedName name="Costcenter" localSheetId="11">'PY2018'!#REF!</definedName>
    <definedName name="Costcenter" localSheetId="10">'PY2019'!$A$732:$W$813</definedName>
    <definedName name="Costcenter" localSheetId="9">'PY2020'!$A$732:$W$813</definedName>
    <definedName name="Costcenter">data!$A$732:$W$813</definedName>
    <definedName name="Edit" localSheetId="11">'PY2018'!$A$410:$E$477</definedName>
    <definedName name="Edit" localSheetId="10">'PY2019'!$A$411:$E$478</definedName>
    <definedName name="Edit" localSheetId="9">'PY2020'!$A$411:$E$478</definedName>
    <definedName name="Edit">data!$A$411:$E$478</definedName>
    <definedName name="Funds" localSheetId="11">'PY2018'!#REF!</definedName>
    <definedName name="Funds" localSheetId="10">'PY2019'!$A$728:$CF$730</definedName>
    <definedName name="Funds" localSheetId="9">'PY2020'!$A$728:$CF$730</definedName>
    <definedName name="Funds">data!$A$728:$CF$730</definedName>
    <definedName name="Hospital" localSheetId="11">'PY2018'!#REF!</definedName>
    <definedName name="Hospital" localSheetId="10">'PY2019'!$A$724:$BR$726</definedName>
    <definedName name="Hospital" localSheetId="9">'PY2020'!$A$724:$BR$726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11">'PY2018'!$A$410:$E$477</definedName>
    <definedName name="_xlnm.Print_Area" localSheetId="10">'PY2019'!$A$411:$E$478</definedName>
    <definedName name="_xlnm.Print_Area" localSheetId="9">'PY2020'!$A$411:$E$478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11">'PY2018'!#REF!</definedName>
    <definedName name="Support" localSheetId="10">'PY2019'!$A$720:$CD$722</definedName>
    <definedName name="Support" localSheetId="9">'PY2020'!$A$720:$CD$722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3" i="1" l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3" i="1"/>
  <c r="G142" i="1" l="1"/>
  <c r="G141" i="1"/>
  <c r="F142" i="1"/>
  <c r="F141" i="1"/>
  <c r="G385" i="1" l="1"/>
  <c r="CE69" i="1"/>
  <c r="F386" i="1" s="1"/>
  <c r="G388" i="1"/>
  <c r="G387" i="1"/>
  <c r="G386" i="1"/>
  <c r="G379" i="1"/>
  <c r="F367" i="1"/>
  <c r="O817" i="12" l="1"/>
  <c r="M817" i="12"/>
  <c r="L817" i="12"/>
  <c r="K817" i="12"/>
  <c r="J817" i="12"/>
  <c r="I817" i="12"/>
  <c r="H817" i="12"/>
  <c r="G817" i="12"/>
  <c r="F817" i="12"/>
  <c r="E817" i="12"/>
  <c r="D817" i="12"/>
  <c r="X815" i="12"/>
  <c r="V815" i="12"/>
  <c r="X813" i="12"/>
  <c r="W813" i="12"/>
  <c r="W815" i="12" s="1"/>
  <c r="V813" i="12"/>
  <c r="U813" i="12"/>
  <c r="U815" i="12" s="1"/>
  <c r="A813" i="12"/>
  <c r="T812" i="12"/>
  <c r="S812" i="12"/>
  <c r="R812" i="12"/>
  <c r="Q812" i="12"/>
  <c r="P812" i="12"/>
  <c r="M812" i="12"/>
  <c r="L812" i="12"/>
  <c r="K812" i="12"/>
  <c r="I812" i="12"/>
  <c r="H812" i="12"/>
  <c r="G812" i="12"/>
  <c r="F812" i="12"/>
  <c r="D812" i="12"/>
  <c r="C812" i="12"/>
  <c r="A812" i="12"/>
  <c r="T811" i="12"/>
  <c r="S811" i="12"/>
  <c r="R811" i="12"/>
  <c r="Q811" i="12"/>
  <c r="P811" i="12"/>
  <c r="M811" i="12"/>
  <c r="L811" i="12"/>
  <c r="K811" i="12"/>
  <c r="I811" i="12"/>
  <c r="H811" i="12"/>
  <c r="G811" i="12"/>
  <c r="F811" i="12"/>
  <c r="D811" i="12"/>
  <c r="C811" i="12"/>
  <c r="A811" i="12"/>
  <c r="T810" i="12"/>
  <c r="S810" i="12"/>
  <c r="R810" i="12"/>
  <c r="Q810" i="12"/>
  <c r="P810" i="12"/>
  <c r="M810" i="12"/>
  <c r="L810" i="12"/>
  <c r="K810" i="12"/>
  <c r="I810" i="12"/>
  <c r="H810" i="12"/>
  <c r="G810" i="12"/>
  <c r="F810" i="12"/>
  <c r="D810" i="12"/>
  <c r="C810" i="12"/>
  <c r="A810" i="12"/>
  <c r="T809" i="12"/>
  <c r="S809" i="12"/>
  <c r="R809" i="12"/>
  <c r="Q809" i="12"/>
  <c r="P809" i="12"/>
  <c r="M809" i="12"/>
  <c r="L809" i="12"/>
  <c r="K809" i="12"/>
  <c r="I809" i="12"/>
  <c r="H809" i="12"/>
  <c r="G809" i="12"/>
  <c r="F809" i="12"/>
  <c r="D809" i="12"/>
  <c r="C809" i="12"/>
  <c r="A809" i="12"/>
  <c r="T808" i="12"/>
  <c r="S808" i="12"/>
  <c r="R808" i="12"/>
  <c r="Q808" i="12"/>
  <c r="P808" i="12"/>
  <c r="M808" i="12"/>
  <c r="L808" i="12"/>
  <c r="K808" i="12"/>
  <c r="I808" i="12"/>
  <c r="H808" i="12"/>
  <c r="G808" i="12"/>
  <c r="F808" i="12"/>
  <c r="D808" i="12"/>
  <c r="C808" i="12"/>
  <c r="A808" i="12"/>
  <c r="T807" i="12"/>
  <c r="S807" i="12"/>
  <c r="R807" i="12"/>
  <c r="Q807" i="12"/>
  <c r="P807" i="12"/>
  <c r="M807" i="12"/>
  <c r="L807" i="12"/>
  <c r="K807" i="12"/>
  <c r="I807" i="12"/>
  <c r="H807" i="12"/>
  <c r="G807" i="12"/>
  <c r="F807" i="12"/>
  <c r="D807" i="12"/>
  <c r="C807" i="12"/>
  <c r="A807" i="12"/>
  <c r="T806" i="12"/>
  <c r="S806" i="12"/>
  <c r="R806" i="12"/>
  <c r="Q806" i="12"/>
  <c r="P806" i="12"/>
  <c r="M806" i="12"/>
  <c r="L806" i="12"/>
  <c r="K806" i="12"/>
  <c r="I806" i="12"/>
  <c r="H806" i="12"/>
  <c r="G806" i="12"/>
  <c r="F806" i="12"/>
  <c r="D806" i="12"/>
  <c r="C806" i="12"/>
  <c r="A806" i="12"/>
  <c r="T805" i="12"/>
  <c r="S805" i="12"/>
  <c r="R805" i="12"/>
  <c r="Q805" i="12"/>
  <c r="P805" i="12"/>
  <c r="M805" i="12"/>
  <c r="L805" i="12"/>
  <c r="K805" i="12"/>
  <c r="I805" i="12"/>
  <c r="H805" i="12"/>
  <c r="G805" i="12"/>
  <c r="F805" i="12"/>
  <c r="D805" i="12"/>
  <c r="C805" i="12"/>
  <c r="A805" i="12"/>
  <c r="T804" i="12"/>
  <c r="S804" i="12"/>
  <c r="R804" i="12"/>
  <c r="Q804" i="12"/>
  <c r="P804" i="12"/>
  <c r="M804" i="12"/>
  <c r="L804" i="12"/>
  <c r="K804" i="12"/>
  <c r="I804" i="12"/>
  <c r="H804" i="12"/>
  <c r="G804" i="12"/>
  <c r="F804" i="12"/>
  <c r="D804" i="12"/>
  <c r="C804" i="12"/>
  <c r="A804" i="12"/>
  <c r="T803" i="12"/>
  <c r="S803" i="12"/>
  <c r="R803" i="12"/>
  <c r="Q803" i="12"/>
  <c r="P803" i="12"/>
  <c r="M803" i="12"/>
  <c r="L803" i="12"/>
  <c r="K803" i="12"/>
  <c r="I803" i="12"/>
  <c r="H803" i="12"/>
  <c r="G803" i="12"/>
  <c r="F803" i="12"/>
  <c r="D803" i="12"/>
  <c r="C803" i="12"/>
  <c r="A803" i="12"/>
  <c r="T802" i="12"/>
  <c r="S802" i="12"/>
  <c r="R802" i="12"/>
  <c r="Q802" i="12"/>
  <c r="P802" i="12"/>
  <c r="M802" i="12"/>
  <c r="L802" i="12"/>
  <c r="K802" i="12"/>
  <c r="I802" i="12"/>
  <c r="H802" i="12"/>
  <c r="G802" i="12"/>
  <c r="F802" i="12"/>
  <c r="D802" i="12"/>
  <c r="C802" i="12"/>
  <c r="A802" i="12"/>
  <c r="T801" i="12"/>
  <c r="S801" i="12"/>
  <c r="R801" i="12"/>
  <c r="Q801" i="12"/>
  <c r="P801" i="12"/>
  <c r="M801" i="12"/>
  <c r="L801" i="12"/>
  <c r="K801" i="12"/>
  <c r="I801" i="12"/>
  <c r="H801" i="12"/>
  <c r="G801" i="12"/>
  <c r="F801" i="12"/>
  <c r="D801" i="12"/>
  <c r="C801" i="12"/>
  <c r="A801" i="12"/>
  <c r="T800" i="12"/>
  <c r="S800" i="12"/>
  <c r="R800" i="12"/>
  <c r="Q800" i="12"/>
  <c r="P800" i="12"/>
  <c r="M800" i="12"/>
  <c r="L800" i="12"/>
  <c r="K800" i="12"/>
  <c r="I800" i="12"/>
  <c r="H800" i="12"/>
  <c r="G800" i="12"/>
  <c r="F800" i="12"/>
  <c r="D800" i="12"/>
  <c r="C800" i="12"/>
  <c r="A800" i="12"/>
  <c r="T799" i="12"/>
  <c r="S799" i="12"/>
  <c r="R799" i="12"/>
  <c r="Q799" i="12"/>
  <c r="P799" i="12"/>
  <c r="M799" i="12"/>
  <c r="L799" i="12"/>
  <c r="K799" i="12"/>
  <c r="I799" i="12"/>
  <c r="H799" i="12"/>
  <c r="G799" i="12"/>
  <c r="F799" i="12"/>
  <c r="D799" i="12"/>
  <c r="C799" i="12"/>
  <c r="A799" i="12"/>
  <c r="T798" i="12"/>
  <c r="S798" i="12"/>
  <c r="R798" i="12"/>
  <c r="Q798" i="12"/>
  <c r="P798" i="12"/>
  <c r="M798" i="12"/>
  <c r="L798" i="12"/>
  <c r="K798" i="12"/>
  <c r="I798" i="12"/>
  <c r="H798" i="12"/>
  <c r="G798" i="12"/>
  <c r="F798" i="12"/>
  <c r="D798" i="12"/>
  <c r="C798" i="12"/>
  <c r="A798" i="12"/>
  <c r="T797" i="12"/>
  <c r="S797" i="12"/>
  <c r="R797" i="12"/>
  <c r="Q797" i="12"/>
  <c r="P797" i="12"/>
  <c r="M797" i="12"/>
  <c r="L797" i="12"/>
  <c r="K797" i="12"/>
  <c r="I797" i="12"/>
  <c r="H797" i="12"/>
  <c r="G797" i="12"/>
  <c r="F797" i="12"/>
  <c r="D797" i="12"/>
  <c r="C797" i="12"/>
  <c r="A797" i="12"/>
  <c r="T796" i="12"/>
  <c r="S796" i="12"/>
  <c r="R796" i="12"/>
  <c r="Q796" i="12"/>
  <c r="P796" i="12"/>
  <c r="M796" i="12"/>
  <c r="L796" i="12"/>
  <c r="K796" i="12"/>
  <c r="I796" i="12"/>
  <c r="H796" i="12"/>
  <c r="G796" i="12"/>
  <c r="F796" i="12"/>
  <c r="D796" i="12"/>
  <c r="C796" i="12"/>
  <c r="A796" i="12"/>
  <c r="T795" i="12"/>
  <c r="S795" i="12"/>
  <c r="R795" i="12"/>
  <c r="Q795" i="12"/>
  <c r="P795" i="12"/>
  <c r="M795" i="12"/>
  <c r="L795" i="12"/>
  <c r="K795" i="12"/>
  <c r="I795" i="12"/>
  <c r="H795" i="12"/>
  <c r="G795" i="12"/>
  <c r="F795" i="12"/>
  <c r="D795" i="12"/>
  <c r="C795" i="12"/>
  <c r="A795" i="12"/>
  <c r="T794" i="12"/>
  <c r="S794" i="12"/>
  <c r="R794" i="12"/>
  <c r="Q794" i="12"/>
  <c r="P794" i="12"/>
  <c r="M794" i="12"/>
  <c r="L794" i="12"/>
  <c r="K794" i="12"/>
  <c r="I794" i="12"/>
  <c r="H794" i="12"/>
  <c r="G794" i="12"/>
  <c r="F794" i="12"/>
  <c r="D794" i="12"/>
  <c r="C794" i="12"/>
  <c r="A794" i="12"/>
  <c r="T793" i="12"/>
  <c r="S793" i="12"/>
  <c r="R793" i="12"/>
  <c r="Q793" i="12"/>
  <c r="P793" i="12"/>
  <c r="M793" i="12"/>
  <c r="L793" i="12"/>
  <c r="K793" i="12"/>
  <c r="I793" i="12"/>
  <c r="H793" i="12"/>
  <c r="G793" i="12"/>
  <c r="F793" i="12"/>
  <c r="D793" i="12"/>
  <c r="C793" i="12"/>
  <c r="A793" i="12"/>
  <c r="T792" i="12"/>
  <c r="S792" i="12"/>
  <c r="R792" i="12"/>
  <c r="Q792" i="12"/>
  <c r="P792" i="12"/>
  <c r="M792" i="12"/>
  <c r="L792" i="12"/>
  <c r="K792" i="12"/>
  <c r="I792" i="12"/>
  <c r="H792" i="12"/>
  <c r="G792" i="12"/>
  <c r="F792" i="12"/>
  <c r="D792" i="12"/>
  <c r="C792" i="12"/>
  <c r="A792" i="12"/>
  <c r="T791" i="12"/>
  <c r="S791" i="12"/>
  <c r="R791" i="12"/>
  <c r="Q791" i="12"/>
  <c r="P791" i="12"/>
  <c r="M791" i="12"/>
  <c r="L791" i="12"/>
  <c r="K791" i="12"/>
  <c r="I791" i="12"/>
  <c r="H791" i="12"/>
  <c r="G791" i="12"/>
  <c r="F791" i="12"/>
  <c r="D791" i="12"/>
  <c r="C791" i="12"/>
  <c r="A791" i="12"/>
  <c r="T790" i="12"/>
  <c r="S790" i="12"/>
  <c r="R790" i="12"/>
  <c r="Q790" i="12"/>
  <c r="P790" i="12"/>
  <c r="M790" i="12"/>
  <c r="L790" i="12"/>
  <c r="K790" i="12"/>
  <c r="I790" i="12"/>
  <c r="H790" i="12"/>
  <c r="G790" i="12"/>
  <c r="F790" i="12"/>
  <c r="D790" i="12"/>
  <c r="C790" i="12"/>
  <c r="A790" i="12"/>
  <c r="T789" i="12"/>
  <c r="S789" i="12"/>
  <c r="R789" i="12"/>
  <c r="Q789" i="12"/>
  <c r="P789" i="12"/>
  <c r="M789" i="12"/>
  <c r="L789" i="12"/>
  <c r="K789" i="12"/>
  <c r="I789" i="12"/>
  <c r="H789" i="12"/>
  <c r="G789" i="12"/>
  <c r="F789" i="12"/>
  <c r="D789" i="12"/>
  <c r="C789" i="12"/>
  <c r="A789" i="12"/>
  <c r="T788" i="12"/>
  <c r="S788" i="12"/>
  <c r="R788" i="12"/>
  <c r="Q788" i="12"/>
  <c r="P788" i="12"/>
  <c r="M788" i="12"/>
  <c r="L788" i="12"/>
  <c r="K788" i="12"/>
  <c r="I788" i="12"/>
  <c r="H788" i="12"/>
  <c r="G788" i="12"/>
  <c r="F788" i="12"/>
  <c r="D788" i="12"/>
  <c r="C788" i="12"/>
  <c r="B788" i="12"/>
  <c r="A788" i="12"/>
  <c r="T787" i="12"/>
  <c r="S787" i="12"/>
  <c r="R787" i="12"/>
  <c r="Q787" i="12"/>
  <c r="P787" i="12"/>
  <c r="M787" i="12"/>
  <c r="L787" i="12"/>
  <c r="K787" i="12"/>
  <c r="I787" i="12"/>
  <c r="H787" i="12"/>
  <c r="G787" i="12"/>
  <c r="F787" i="12"/>
  <c r="D787" i="12"/>
  <c r="C787" i="12"/>
  <c r="A787" i="12"/>
  <c r="T786" i="12"/>
  <c r="S786" i="12"/>
  <c r="R786" i="12"/>
  <c r="Q786" i="12"/>
  <c r="P786" i="12"/>
  <c r="M786" i="12"/>
  <c r="L786" i="12"/>
  <c r="K786" i="12"/>
  <c r="I786" i="12"/>
  <c r="H786" i="12"/>
  <c r="G786" i="12"/>
  <c r="F786" i="12"/>
  <c r="D786" i="12"/>
  <c r="C786" i="12"/>
  <c r="A786" i="12"/>
  <c r="T785" i="12"/>
  <c r="S785" i="12"/>
  <c r="R785" i="12"/>
  <c r="Q785" i="12"/>
  <c r="P785" i="12"/>
  <c r="M785" i="12"/>
  <c r="L785" i="12"/>
  <c r="K785" i="12"/>
  <c r="I785" i="12"/>
  <c r="H785" i="12"/>
  <c r="G785" i="12"/>
  <c r="F785" i="12"/>
  <c r="D785" i="12"/>
  <c r="C785" i="12"/>
  <c r="A785" i="12"/>
  <c r="T784" i="12"/>
  <c r="S784" i="12"/>
  <c r="R784" i="12"/>
  <c r="Q784" i="12"/>
  <c r="P784" i="12"/>
  <c r="M784" i="12"/>
  <c r="L784" i="12"/>
  <c r="K784" i="12"/>
  <c r="I784" i="12"/>
  <c r="H784" i="12"/>
  <c r="G784" i="12"/>
  <c r="F784" i="12"/>
  <c r="D784" i="12"/>
  <c r="C784" i="12"/>
  <c r="B784" i="12"/>
  <c r="A784" i="12"/>
  <c r="T783" i="12"/>
  <c r="S783" i="12"/>
  <c r="R783" i="12"/>
  <c r="Q783" i="12"/>
  <c r="P783" i="12"/>
  <c r="M783" i="12"/>
  <c r="L783" i="12"/>
  <c r="K783" i="12"/>
  <c r="I783" i="12"/>
  <c r="H783" i="12"/>
  <c r="G783" i="12"/>
  <c r="F783" i="12"/>
  <c r="D783" i="12"/>
  <c r="C783" i="12"/>
  <c r="B783" i="12"/>
  <c r="A783" i="12"/>
  <c r="T782" i="12"/>
  <c r="S782" i="12"/>
  <c r="R782" i="12"/>
  <c r="Q782" i="12"/>
  <c r="P782" i="12"/>
  <c r="M782" i="12"/>
  <c r="L782" i="12"/>
  <c r="K782" i="12"/>
  <c r="I782" i="12"/>
  <c r="H782" i="12"/>
  <c r="G782" i="12"/>
  <c r="F782" i="12"/>
  <c r="D782" i="12"/>
  <c r="C782" i="12"/>
  <c r="B782" i="12"/>
  <c r="A782" i="12"/>
  <c r="T781" i="12"/>
  <c r="S781" i="12"/>
  <c r="R781" i="12"/>
  <c r="Q781" i="12"/>
  <c r="P781" i="12"/>
  <c r="M781" i="12"/>
  <c r="L781" i="12"/>
  <c r="K781" i="12"/>
  <c r="I781" i="12"/>
  <c r="H781" i="12"/>
  <c r="G781" i="12"/>
  <c r="F781" i="12"/>
  <c r="D781" i="12"/>
  <c r="C781" i="12"/>
  <c r="A781" i="12"/>
  <c r="T780" i="12"/>
  <c r="S780" i="12"/>
  <c r="R780" i="12"/>
  <c r="Q780" i="12"/>
  <c r="P780" i="12"/>
  <c r="M780" i="12"/>
  <c r="L780" i="12"/>
  <c r="K780" i="12"/>
  <c r="I780" i="12"/>
  <c r="H780" i="12"/>
  <c r="G780" i="12"/>
  <c r="F780" i="12"/>
  <c r="D780" i="12"/>
  <c r="C780" i="12"/>
  <c r="A780" i="12"/>
  <c r="T779" i="12"/>
  <c r="S779" i="12"/>
  <c r="R779" i="12"/>
  <c r="Q779" i="12"/>
  <c r="P779" i="12"/>
  <c r="O779" i="12"/>
  <c r="M779" i="12"/>
  <c r="L779" i="12"/>
  <c r="K779" i="12"/>
  <c r="I779" i="12"/>
  <c r="H779" i="12"/>
  <c r="G779" i="12"/>
  <c r="F779" i="12"/>
  <c r="D779" i="12"/>
  <c r="C779" i="12"/>
  <c r="A779" i="12"/>
  <c r="T778" i="12"/>
  <c r="S778" i="12"/>
  <c r="R778" i="12"/>
  <c r="Q778" i="12"/>
  <c r="P778" i="12"/>
  <c r="O778" i="12"/>
  <c r="M778" i="12"/>
  <c r="L778" i="12"/>
  <c r="K778" i="12"/>
  <c r="I778" i="12"/>
  <c r="H778" i="12"/>
  <c r="G778" i="12"/>
  <c r="F778" i="12"/>
  <c r="D778" i="12"/>
  <c r="C778" i="12"/>
  <c r="B778" i="12"/>
  <c r="A778" i="12"/>
  <c r="T777" i="12"/>
  <c r="S777" i="12"/>
  <c r="R777" i="12"/>
  <c r="Q777" i="12"/>
  <c r="P777" i="12"/>
  <c r="O777" i="12"/>
  <c r="M777" i="12"/>
  <c r="L777" i="12"/>
  <c r="K777" i="12"/>
  <c r="I777" i="12"/>
  <c r="H777" i="12"/>
  <c r="G777" i="12"/>
  <c r="F777" i="12"/>
  <c r="D777" i="12"/>
  <c r="C777" i="12"/>
  <c r="B777" i="12"/>
  <c r="A777" i="12"/>
  <c r="T776" i="12"/>
  <c r="S776" i="12"/>
  <c r="R776" i="12"/>
  <c r="Q776" i="12"/>
  <c r="P776" i="12"/>
  <c r="O776" i="12"/>
  <c r="M776" i="12"/>
  <c r="L776" i="12"/>
  <c r="K776" i="12"/>
  <c r="I776" i="12"/>
  <c r="H776" i="12"/>
  <c r="G776" i="12"/>
  <c r="F776" i="12"/>
  <c r="D776" i="12"/>
  <c r="C776" i="12"/>
  <c r="B776" i="12"/>
  <c r="A776" i="12"/>
  <c r="T775" i="12"/>
  <c r="S775" i="12"/>
  <c r="R775" i="12"/>
  <c r="Q775" i="12"/>
  <c r="P775" i="12"/>
  <c r="O775" i="12"/>
  <c r="M775" i="12"/>
  <c r="L775" i="12"/>
  <c r="K775" i="12"/>
  <c r="I775" i="12"/>
  <c r="H775" i="12"/>
  <c r="G775" i="12"/>
  <c r="F775" i="12"/>
  <c r="D775" i="12"/>
  <c r="C775" i="12"/>
  <c r="B775" i="12"/>
  <c r="A775" i="12"/>
  <c r="T774" i="12"/>
  <c r="S774" i="12"/>
  <c r="R774" i="12"/>
  <c r="Q774" i="12"/>
  <c r="P774" i="12"/>
  <c r="O774" i="12"/>
  <c r="M774" i="12"/>
  <c r="L774" i="12"/>
  <c r="K774" i="12"/>
  <c r="I774" i="12"/>
  <c r="H774" i="12"/>
  <c r="G774" i="12"/>
  <c r="F774" i="12"/>
  <c r="D774" i="12"/>
  <c r="C774" i="12"/>
  <c r="B774" i="12"/>
  <c r="A774" i="12"/>
  <c r="T773" i="12"/>
  <c r="S773" i="12"/>
  <c r="R773" i="12"/>
  <c r="Q773" i="12"/>
  <c r="P773" i="12"/>
  <c r="O773" i="12"/>
  <c r="M773" i="12"/>
  <c r="L773" i="12"/>
  <c r="K773" i="12"/>
  <c r="I773" i="12"/>
  <c r="H773" i="12"/>
  <c r="G773" i="12"/>
  <c r="F773" i="12"/>
  <c r="D773" i="12"/>
  <c r="C773" i="12"/>
  <c r="B773" i="12"/>
  <c r="A773" i="12"/>
  <c r="T772" i="12"/>
  <c r="S772" i="12"/>
  <c r="R772" i="12"/>
  <c r="Q772" i="12"/>
  <c r="P772" i="12"/>
  <c r="O772" i="12"/>
  <c r="M772" i="12"/>
  <c r="L772" i="12"/>
  <c r="K772" i="12"/>
  <c r="I772" i="12"/>
  <c r="H772" i="12"/>
  <c r="G772" i="12"/>
  <c r="F772" i="12"/>
  <c r="D772" i="12"/>
  <c r="C772" i="12"/>
  <c r="B772" i="12"/>
  <c r="A772" i="12"/>
  <c r="T771" i="12"/>
  <c r="S771" i="12"/>
  <c r="R771" i="12"/>
  <c r="Q771" i="12"/>
  <c r="P771" i="12"/>
  <c r="O771" i="12"/>
  <c r="M771" i="12"/>
  <c r="L771" i="12"/>
  <c r="K771" i="12"/>
  <c r="I771" i="12"/>
  <c r="H771" i="12"/>
  <c r="G771" i="12"/>
  <c r="F771" i="12"/>
  <c r="D771" i="12"/>
  <c r="C771" i="12"/>
  <c r="B771" i="12"/>
  <c r="A771" i="12"/>
  <c r="T770" i="12"/>
  <c r="S770" i="12"/>
  <c r="R770" i="12"/>
  <c r="Q770" i="12"/>
  <c r="P770" i="12"/>
  <c r="O770" i="12"/>
  <c r="M770" i="12"/>
  <c r="L770" i="12"/>
  <c r="K770" i="12"/>
  <c r="I770" i="12"/>
  <c r="H770" i="12"/>
  <c r="G770" i="12"/>
  <c r="F770" i="12"/>
  <c r="D770" i="12"/>
  <c r="C770" i="12"/>
  <c r="B770" i="12"/>
  <c r="A770" i="12"/>
  <c r="T769" i="12"/>
  <c r="S769" i="12"/>
  <c r="R769" i="12"/>
  <c r="Q769" i="12"/>
  <c r="P769" i="12"/>
  <c r="O769" i="12"/>
  <c r="M769" i="12"/>
  <c r="L769" i="12"/>
  <c r="K769" i="12"/>
  <c r="I769" i="12"/>
  <c r="H769" i="12"/>
  <c r="G769" i="12"/>
  <c r="F769" i="12"/>
  <c r="D769" i="12"/>
  <c r="C769" i="12"/>
  <c r="B769" i="12"/>
  <c r="A769" i="12"/>
  <c r="T768" i="12"/>
  <c r="S768" i="12"/>
  <c r="R768" i="12"/>
  <c r="Q768" i="12"/>
  <c r="P768" i="12"/>
  <c r="O768" i="12"/>
  <c r="M768" i="12"/>
  <c r="L768" i="12"/>
  <c r="K768" i="12"/>
  <c r="I768" i="12"/>
  <c r="H768" i="12"/>
  <c r="G768" i="12"/>
  <c r="F768" i="12"/>
  <c r="D768" i="12"/>
  <c r="C768" i="12"/>
  <c r="B768" i="12"/>
  <c r="A768" i="12"/>
  <c r="T767" i="12"/>
  <c r="S767" i="12"/>
  <c r="R767" i="12"/>
  <c r="Q767" i="12"/>
  <c r="P767" i="12"/>
  <c r="O767" i="12"/>
  <c r="M767" i="12"/>
  <c r="L767" i="12"/>
  <c r="K767" i="12"/>
  <c r="I767" i="12"/>
  <c r="H767" i="12"/>
  <c r="G767" i="12"/>
  <c r="F767" i="12"/>
  <c r="D767" i="12"/>
  <c r="C767" i="12"/>
  <c r="B767" i="12"/>
  <c r="A767" i="12"/>
  <c r="T766" i="12"/>
  <c r="S766" i="12"/>
  <c r="R766" i="12"/>
  <c r="Q766" i="12"/>
  <c r="P766" i="12"/>
  <c r="O766" i="12"/>
  <c r="M766" i="12"/>
  <c r="L766" i="12"/>
  <c r="K766" i="12"/>
  <c r="I766" i="12"/>
  <c r="H766" i="12"/>
  <c r="G766" i="12"/>
  <c r="F766" i="12"/>
  <c r="D766" i="12"/>
  <c r="C766" i="12"/>
  <c r="B766" i="12"/>
  <c r="A766" i="12"/>
  <c r="T765" i="12"/>
  <c r="S765" i="12"/>
  <c r="R765" i="12"/>
  <c r="Q765" i="12"/>
  <c r="P765" i="12"/>
  <c r="O765" i="12"/>
  <c r="M765" i="12"/>
  <c r="L765" i="12"/>
  <c r="K765" i="12"/>
  <c r="I765" i="12"/>
  <c r="H765" i="12"/>
  <c r="G765" i="12"/>
  <c r="F765" i="12"/>
  <c r="D765" i="12"/>
  <c r="C765" i="12"/>
  <c r="B765" i="12"/>
  <c r="A765" i="12"/>
  <c r="T764" i="12"/>
  <c r="S764" i="12"/>
  <c r="R764" i="12"/>
  <c r="Q764" i="12"/>
  <c r="P764" i="12"/>
  <c r="O764" i="12"/>
  <c r="M764" i="12"/>
  <c r="L764" i="12"/>
  <c r="K764" i="12"/>
  <c r="I764" i="12"/>
  <c r="H764" i="12"/>
  <c r="G764" i="12"/>
  <c r="F764" i="12"/>
  <c r="D764" i="12"/>
  <c r="C764" i="12"/>
  <c r="B764" i="12"/>
  <c r="A764" i="12"/>
  <c r="T763" i="12"/>
  <c r="S763" i="12"/>
  <c r="R763" i="12"/>
  <c r="Q763" i="12"/>
  <c r="P763" i="12"/>
  <c r="O763" i="12"/>
  <c r="M763" i="12"/>
  <c r="L763" i="12"/>
  <c r="K763" i="12"/>
  <c r="I763" i="12"/>
  <c r="H763" i="12"/>
  <c r="G763" i="12"/>
  <c r="F763" i="12"/>
  <c r="D763" i="12"/>
  <c r="C763" i="12"/>
  <c r="B763" i="12"/>
  <c r="A763" i="12"/>
  <c r="T762" i="12"/>
  <c r="S762" i="12"/>
  <c r="R762" i="12"/>
  <c r="Q762" i="12"/>
  <c r="P762" i="12"/>
  <c r="O762" i="12"/>
  <c r="M762" i="12"/>
  <c r="L762" i="12"/>
  <c r="K762" i="12"/>
  <c r="I762" i="12"/>
  <c r="H762" i="12"/>
  <c r="G762" i="12"/>
  <c r="F762" i="12"/>
  <c r="D762" i="12"/>
  <c r="C762" i="12"/>
  <c r="B762" i="12"/>
  <c r="A762" i="12"/>
  <c r="T761" i="12"/>
  <c r="S761" i="12"/>
  <c r="R761" i="12"/>
  <c r="Q761" i="12"/>
  <c r="P761" i="12"/>
  <c r="O761" i="12"/>
  <c r="M761" i="12"/>
  <c r="L761" i="12"/>
  <c r="K761" i="12"/>
  <c r="I761" i="12"/>
  <c r="H761" i="12"/>
  <c r="G761" i="12"/>
  <c r="F761" i="12"/>
  <c r="D761" i="12"/>
  <c r="C761" i="12"/>
  <c r="B761" i="12"/>
  <c r="A761" i="12"/>
  <c r="T760" i="12"/>
  <c r="S760" i="12"/>
  <c r="R760" i="12"/>
  <c r="Q760" i="12"/>
  <c r="P760" i="12"/>
  <c r="O760" i="12"/>
  <c r="M760" i="12"/>
  <c r="L760" i="12"/>
  <c r="K760" i="12"/>
  <c r="I760" i="12"/>
  <c r="H760" i="12"/>
  <c r="G760" i="12"/>
  <c r="F760" i="12"/>
  <c r="D760" i="12"/>
  <c r="C760" i="12"/>
  <c r="B760" i="12"/>
  <c r="A760" i="12"/>
  <c r="T759" i="12"/>
  <c r="S759" i="12"/>
  <c r="R759" i="12"/>
  <c r="Q759" i="12"/>
  <c r="P759" i="12"/>
  <c r="O759" i="12"/>
  <c r="M759" i="12"/>
  <c r="L759" i="12"/>
  <c r="K759" i="12"/>
  <c r="I759" i="12"/>
  <c r="H759" i="12"/>
  <c r="G759" i="12"/>
  <c r="F759" i="12"/>
  <c r="D759" i="12"/>
  <c r="C759" i="12"/>
  <c r="A759" i="12"/>
  <c r="T758" i="12"/>
  <c r="S758" i="12"/>
  <c r="R758" i="12"/>
  <c r="Q758" i="12"/>
  <c r="P758" i="12"/>
  <c r="O758" i="12"/>
  <c r="M758" i="12"/>
  <c r="L758" i="12"/>
  <c r="K758" i="12"/>
  <c r="I758" i="12"/>
  <c r="H758" i="12"/>
  <c r="G758" i="12"/>
  <c r="F758" i="12"/>
  <c r="D758" i="12"/>
  <c r="C758" i="12"/>
  <c r="B758" i="12"/>
  <c r="A758" i="12"/>
  <c r="T757" i="12"/>
  <c r="S757" i="12"/>
  <c r="R757" i="12"/>
  <c r="Q757" i="12"/>
  <c r="P757" i="12"/>
  <c r="O757" i="12"/>
  <c r="M757" i="12"/>
  <c r="L757" i="12"/>
  <c r="K757" i="12"/>
  <c r="I757" i="12"/>
  <c r="H757" i="12"/>
  <c r="G757" i="12"/>
  <c r="F757" i="12"/>
  <c r="D757" i="12"/>
  <c r="C757" i="12"/>
  <c r="B757" i="12"/>
  <c r="A757" i="12"/>
  <c r="T756" i="12"/>
  <c r="S756" i="12"/>
  <c r="R756" i="12"/>
  <c r="Q756" i="12"/>
  <c r="P756" i="12"/>
  <c r="O756" i="12"/>
  <c r="M756" i="12"/>
  <c r="L756" i="12"/>
  <c r="K756" i="12"/>
  <c r="I756" i="12"/>
  <c r="H756" i="12"/>
  <c r="G756" i="12"/>
  <c r="F756" i="12"/>
  <c r="D756" i="12"/>
  <c r="C756" i="12"/>
  <c r="B756" i="12"/>
  <c r="A756" i="12"/>
  <c r="T755" i="12"/>
  <c r="S755" i="12"/>
  <c r="R755" i="12"/>
  <c r="Q755" i="12"/>
  <c r="P755" i="12"/>
  <c r="O755" i="12"/>
  <c r="M755" i="12"/>
  <c r="L755" i="12"/>
  <c r="K755" i="12"/>
  <c r="I755" i="12"/>
  <c r="H755" i="12"/>
  <c r="G755" i="12"/>
  <c r="F755" i="12"/>
  <c r="D755" i="12"/>
  <c r="C755" i="12"/>
  <c r="B755" i="12"/>
  <c r="A755" i="12"/>
  <c r="T754" i="12"/>
  <c r="S754" i="12"/>
  <c r="R754" i="12"/>
  <c r="Q754" i="12"/>
  <c r="P754" i="12"/>
  <c r="O754" i="12"/>
  <c r="M754" i="12"/>
  <c r="L754" i="12"/>
  <c r="K754" i="12"/>
  <c r="I754" i="12"/>
  <c r="H754" i="12"/>
  <c r="G754" i="12"/>
  <c r="F754" i="12"/>
  <c r="D754" i="12"/>
  <c r="C754" i="12"/>
  <c r="B754" i="12"/>
  <c r="A754" i="12"/>
  <c r="T753" i="12"/>
  <c r="S753" i="12"/>
  <c r="R753" i="12"/>
  <c r="Q753" i="12"/>
  <c r="P753" i="12"/>
  <c r="O753" i="12"/>
  <c r="M753" i="12"/>
  <c r="L753" i="12"/>
  <c r="K753" i="12"/>
  <c r="I753" i="12"/>
  <c r="H753" i="12"/>
  <c r="G753" i="12"/>
  <c r="F753" i="12"/>
  <c r="D753" i="12"/>
  <c r="C753" i="12"/>
  <c r="B753" i="12"/>
  <c r="A753" i="12"/>
  <c r="T752" i="12"/>
  <c r="S752" i="12"/>
  <c r="R752" i="12"/>
  <c r="Q752" i="12"/>
  <c r="P752" i="12"/>
  <c r="O752" i="12"/>
  <c r="M752" i="12"/>
  <c r="L752" i="12"/>
  <c r="K752" i="12"/>
  <c r="I752" i="12"/>
  <c r="H752" i="12"/>
  <c r="G752" i="12"/>
  <c r="F752" i="12"/>
  <c r="D752" i="12"/>
  <c r="C752" i="12"/>
  <c r="B752" i="12"/>
  <c r="A752" i="12"/>
  <c r="T751" i="12"/>
  <c r="S751" i="12"/>
  <c r="R751" i="12"/>
  <c r="Q751" i="12"/>
  <c r="P751" i="12"/>
  <c r="O751" i="12"/>
  <c r="M751" i="12"/>
  <c r="L751" i="12"/>
  <c r="K751" i="12"/>
  <c r="I751" i="12"/>
  <c r="H751" i="12"/>
  <c r="G751" i="12"/>
  <c r="F751" i="12"/>
  <c r="D751" i="12"/>
  <c r="C751" i="12"/>
  <c r="A751" i="12"/>
  <c r="T750" i="12"/>
  <c r="S750" i="12"/>
  <c r="R750" i="12"/>
  <c r="Q750" i="12"/>
  <c r="P750" i="12"/>
  <c r="O750" i="12"/>
  <c r="M750" i="12"/>
  <c r="L750" i="12"/>
  <c r="K750" i="12"/>
  <c r="I750" i="12"/>
  <c r="H750" i="12"/>
  <c r="G750" i="12"/>
  <c r="F750" i="12"/>
  <c r="D750" i="12"/>
  <c r="C750" i="12"/>
  <c r="A750" i="12"/>
  <c r="T749" i="12"/>
  <c r="S749" i="12"/>
  <c r="R749" i="12"/>
  <c r="Q749" i="12"/>
  <c r="P749" i="12"/>
  <c r="O749" i="12"/>
  <c r="M749" i="12"/>
  <c r="L749" i="12"/>
  <c r="K749" i="12"/>
  <c r="I749" i="12"/>
  <c r="H749" i="12"/>
  <c r="G749" i="12"/>
  <c r="F749" i="12"/>
  <c r="D749" i="12"/>
  <c r="C749" i="12"/>
  <c r="B749" i="12"/>
  <c r="A749" i="12"/>
  <c r="T748" i="12"/>
  <c r="S748" i="12"/>
  <c r="R748" i="12"/>
  <c r="Q748" i="12"/>
  <c r="P748" i="12"/>
  <c r="O748" i="12"/>
  <c r="M748" i="12"/>
  <c r="L748" i="12"/>
  <c r="K748" i="12"/>
  <c r="I748" i="12"/>
  <c r="H748" i="12"/>
  <c r="G748" i="12"/>
  <c r="F748" i="12"/>
  <c r="D748" i="12"/>
  <c r="C748" i="12"/>
  <c r="B748" i="12"/>
  <c r="A748" i="12"/>
  <c r="T747" i="12"/>
  <c r="S747" i="12"/>
  <c r="R747" i="12"/>
  <c r="Q747" i="12"/>
  <c r="P747" i="12"/>
  <c r="O747" i="12"/>
  <c r="M747" i="12"/>
  <c r="L747" i="12"/>
  <c r="K747" i="12"/>
  <c r="I747" i="12"/>
  <c r="H747" i="12"/>
  <c r="G747" i="12"/>
  <c r="F747" i="12"/>
  <c r="D747" i="12"/>
  <c r="C747" i="12"/>
  <c r="B747" i="12"/>
  <c r="A747" i="12"/>
  <c r="T746" i="12"/>
  <c r="S746" i="12"/>
  <c r="R746" i="12"/>
  <c r="Q746" i="12"/>
  <c r="P746" i="12"/>
  <c r="O746" i="12"/>
  <c r="M746" i="12"/>
  <c r="L746" i="12"/>
  <c r="K746" i="12"/>
  <c r="I746" i="12"/>
  <c r="H746" i="12"/>
  <c r="G746" i="12"/>
  <c r="F746" i="12"/>
  <c r="D746" i="12"/>
  <c r="C746" i="12"/>
  <c r="B746" i="12"/>
  <c r="A746" i="12"/>
  <c r="T745" i="12"/>
  <c r="S745" i="12"/>
  <c r="R745" i="12"/>
  <c r="Q745" i="12"/>
  <c r="P745" i="12"/>
  <c r="O745" i="12"/>
  <c r="M745" i="12"/>
  <c r="L745" i="12"/>
  <c r="K745" i="12"/>
  <c r="I745" i="12"/>
  <c r="H745" i="12"/>
  <c r="G745" i="12"/>
  <c r="F745" i="12"/>
  <c r="D745" i="12"/>
  <c r="C745" i="12"/>
  <c r="B745" i="12"/>
  <c r="A745" i="12"/>
  <c r="T744" i="12"/>
  <c r="S744" i="12"/>
  <c r="R744" i="12"/>
  <c r="Q744" i="12"/>
  <c r="P744" i="12"/>
  <c r="O744" i="12"/>
  <c r="M744" i="12"/>
  <c r="L744" i="12"/>
  <c r="K744" i="12"/>
  <c r="I744" i="12"/>
  <c r="H744" i="12"/>
  <c r="G744" i="12"/>
  <c r="F744" i="12"/>
  <c r="D744" i="12"/>
  <c r="C744" i="12"/>
  <c r="B744" i="12"/>
  <c r="A744" i="12"/>
  <c r="T743" i="12"/>
  <c r="S743" i="12"/>
  <c r="R743" i="12"/>
  <c r="Q743" i="12"/>
  <c r="P743" i="12"/>
  <c r="O743" i="12"/>
  <c r="M743" i="12"/>
  <c r="L743" i="12"/>
  <c r="K743" i="12"/>
  <c r="I743" i="12"/>
  <c r="H743" i="12"/>
  <c r="G743" i="12"/>
  <c r="F743" i="12"/>
  <c r="D743" i="12"/>
  <c r="C743" i="12"/>
  <c r="B743" i="12"/>
  <c r="A743" i="12"/>
  <c r="T742" i="12"/>
  <c r="S742" i="12"/>
  <c r="R742" i="12"/>
  <c r="Q742" i="12"/>
  <c r="P742" i="12"/>
  <c r="O742" i="12"/>
  <c r="M742" i="12"/>
  <c r="L742" i="12"/>
  <c r="K742" i="12"/>
  <c r="I742" i="12"/>
  <c r="H742" i="12"/>
  <c r="G742" i="12"/>
  <c r="F742" i="12"/>
  <c r="D742" i="12"/>
  <c r="C742" i="12"/>
  <c r="B742" i="12"/>
  <c r="A742" i="12"/>
  <c r="T741" i="12"/>
  <c r="S741" i="12"/>
  <c r="R741" i="12"/>
  <c r="Q741" i="12"/>
  <c r="P741" i="12"/>
  <c r="O741" i="12"/>
  <c r="M741" i="12"/>
  <c r="L741" i="12"/>
  <c r="K741" i="12"/>
  <c r="I741" i="12"/>
  <c r="H741" i="12"/>
  <c r="G741" i="12"/>
  <c r="F741" i="12"/>
  <c r="D741" i="12"/>
  <c r="C741" i="12"/>
  <c r="B741" i="12"/>
  <c r="A741" i="12"/>
  <c r="T740" i="12"/>
  <c r="S740" i="12"/>
  <c r="R740" i="12"/>
  <c r="Q740" i="12"/>
  <c r="P740" i="12"/>
  <c r="O740" i="12"/>
  <c r="M740" i="12"/>
  <c r="L740" i="12"/>
  <c r="K740" i="12"/>
  <c r="I740" i="12"/>
  <c r="H740" i="12"/>
  <c r="G740" i="12"/>
  <c r="F740" i="12"/>
  <c r="D740" i="12"/>
  <c r="C740" i="12"/>
  <c r="B740" i="12"/>
  <c r="A740" i="12"/>
  <c r="T739" i="12"/>
  <c r="S739" i="12"/>
  <c r="R739" i="12"/>
  <c r="Q739" i="12"/>
  <c r="P739" i="12"/>
  <c r="O739" i="12"/>
  <c r="M739" i="12"/>
  <c r="L739" i="12"/>
  <c r="K739" i="12"/>
  <c r="I739" i="12"/>
  <c r="H739" i="12"/>
  <c r="G739" i="12"/>
  <c r="F739" i="12"/>
  <c r="D739" i="12"/>
  <c r="C739" i="12"/>
  <c r="B739" i="12"/>
  <c r="A739" i="12"/>
  <c r="T738" i="12"/>
  <c r="S738" i="12"/>
  <c r="R738" i="12"/>
  <c r="Q738" i="12"/>
  <c r="P738" i="12"/>
  <c r="O738" i="12"/>
  <c r="M738" i="12"/>
  <c r="L738" i="12"/>
  <c r="K738" i="12"/>
  <c r="I738" i="12"/>
  <c r="H738" i="12"/>
  <c r="G738" i="12"/>
  <c r="F738" i="12"/>
  <c r="D738" i="12"/>
  <c r="C738" i="12"/>
  <c r="B738" i="12"/>
  <c r="A738" i="12"/>
  <c r="T737" i="12"/>
  <c r="S737" i="12"/>
  <c r="R737" i="12"/>
  <c r="Q737" i="12"/>
  <c r="P737" i="12"/>
  <c r="O737" i="12"/>
  <c r="M737" i="12"/>
  <c r="L737" i="12"/>
  <c r="K737" i="12"/>
  <c r="I737" i="12"/>
  <c r="H737" i="12"/>
  <c r="G737" i="12"/>
  <c r="F737" i="12"/>
  <c r="D737" i="12"/>
  <c r="C737" i="12"/>
  <c r="B737" i="12"/>
  <c r="A737" i="12"/>
  <c r="T736" i="12"/>
  <c r="S736" i="12"/>
  <c r="R736" i="12"/>
  <c r="Q736" i="12"/>
  <c r="P736" i="12"/>
  <c r="O736" i="12"/>
  <c r="M736" i="12"/>
  <c r="L736" i="12"/>
  <c r="K736" i="12"/>
  <c r="I736" i="12"/>
  <c r="H736" i="12"/>
  <c r="G736" i="12"/>
  <c r="F736" i="12"/>
  <c r="D736" i="12"/>
  <c r="C736" i="12"/>
  <c r="B736" i="12"/>
  <c r="A736" i="12"/>
  <c r="T735" i="12"/>
  <c r="S735" i="12"/>
  <c r="R735" i="12"/>
  <c r="Q735" i="12"/>
  <c r="P735" i="12"/>
  <c r="O735" i="12"/>
  <c r="M735" i="12"/>
  <c r="L735" i="12"/>
  <c r="K735" i="12"/>
  <c r="I735" i="12"/>
  <c r="H735" i="12"/>
  <c r="G735" i="12"/>
  <c r="F735" i="12"/>
  <c r="D735" i="12"/>
  <c r="C735" i="12"/>
  <c r="B735" i="12"/>
  <c r="A735" i="12"/>
  <c r="T734" i="12"/>
  <c r="S734" i="12"/>
  <c r="R734" i="12"/>
  <c r="Q734" i="12"/>
  <c r="P734" i="12"/>
  <c r="P815" i="12" s="1"/>
  <c r="O734" i="12"/>
  <c r="M734" i="12"/>
  <c r="L734" i="12"/>
  <c r="K734" i="12"/>
  <c r="I734" i="12"/>
  <c r="H734" i="12"/>
  <c r="G734" i="12"/>
  <c r="G815" i="12" s="1"/>
  <c r="F734" i="12"/>
  <c r="F815" i="12" s="1"/>
  <c r="D734" i="12"/>
  <c r="C734" i="12"/>
  <c r="B734" i="12"/>
  <c r="A734" i="12"/>
  <c r="CF730" i="12"/>
  <c r="CE730" i="12"/>
  <c r="CD730" i="12"/>
  <c r="CC730" i="12"/>
  <c r="CB730" i="12"/>
  <c r="CA730" i="12"/>
  <c r="BZ730" i="12"/>
  <c r="BY730" i="12"/>
  <c r="BX730" i="12"/>
  <c r="BW730" i="12"/>
  <c r="BV730" i="12"/>
  <c r="BU730" i="12"/>
  <c r="BT730" i="12"/>
  <c r="BS730" i="12"/>
  <c r="BR730" i="12"/>
  <c r="BQ730" i="12"/>
  <c r="BP730" i="12"/>
  <c r="BO730" i="12"/>
  <c r="BN730" i="12"/>
  <c r="BM730" i="12"/>
  <c r="BL730" i="12"/>
  <c r="BK730" i="12"/>
  <c r="BJ730" i="12"/>
  <c r="BF730" i="12"/>
  <c r="BE730" i="12"/>
  <c r="BB730" i="12"/>
  <c r="BA730" i="12"/>
  <c r="AZ730" i="12"/>
  <c r="AY730" i="12"/>
  <c r="AX730" i="12"/>
  <c r="AW730" i="12"/>
  <c r="AV730" i="12"/>
  <c r="AU730" i="12"/>
  <c r="AT730" i="12"/>
  <c r="AS730" i="12"/>
  <c r="AR730" i="12"/>
  <c r="AQ730" i="12"/>
  <c r="AP730" i="12"/>
  <c r="AO730" i="12"/>
  <c r="AN730" i="12"/>
  <c r="AM730" i="12"/>
  <c r="AL730" i="12"/>
  <c r="AK730" i="12"/>
  <c r="AJ730" i="12"/>
  <c r="AI730" i="12"/>
  <c r="AH730" i="12"/>
  <c r="AG730" i="12"/>
  <c r="AF730" i="12"/>
  <c r="AE730" i="12"/>
  <c r="AD730" i="12"/>
  <c r="AC730" i="12"/>
  <c r="AB730" i="12"/>
  <c r="AA730" i="12"/>
  <c r="Z730" i="12"/>
  <c r="Y730" i="12"/>
  <c r="X730" i="12"/>
  <c r="W730" i="12"/>
  <c r="V730" i="12"/>
  <c r="U730" i="12"/>
  <c r="T730" i="12"/>
  <c r="S730" i="12"/>
  <c r="R730" i="12"/>
  <c r="Q730" i="12"/>
  <c r="P730" i="12"/>
  <c r="O730" i="12"/>
  <c r="N730" i="12"/>
  <c r="M730" i="12"/>
  <c r="L730" i="12"/>
  <c r="K730" i="12"/>
  <c r="J730" i="12"/>
  <c r="I730" i="12"/>
  <c r="H730" i="12"/>
  <c r="G730" i="12"/>
  <c r="F730" i="12"/>
  <c r="E730" i="12"/>
  <c r="D730" i="12"/>
  <c r="C730" i="12"/>
  <c r="B730" i="12"/>
  <c r="A730" i="12"/>
  <c r="BR726" i="12"/>
  <c r="BQ726" i="12"/>
  <c r="BP726" i="12"/>
  <c r="BO726" i="12"/>
  <c r="BN726" i="12"/>
  <c r="BM726" i="12"/>
  <c r="BL726" i="12"/>
  <c r="BK726" i="12"/>
  <c r="BJ726" i="12"/>
  <c r="BI726" i="12"/>
  <c r="BH726" i="12"/>
  <c r="BG726" i="12"/>
  <c r="BF726" i="12"/>
  <c r="BE726" i="12"/>
  <c r="BD726" i="12"/>
  <c r="BC726" i="12"/>
  <c r="BB726" i="12"/>
  <c r="BA726" i="12"/>
  <c r="AZ726" i="12"/>
  <c r="AY726" i="12"/>
  <c r="AX726" i="12"/>
  <c r="AW726" i="12"/>
  <c r="AV726" i="12"/>
  <c r="AU726" i="12"/>
  <c r="AT726" i="12"/>
  <c r="AS726" i="12"/>
  <c r="AR726" i="12"/>
  <c r="AQ726" i="12"/>
  <c r="AP726" i="12"/>
  <c r="AO726" i="12"/>
  <c r="AN726" i="12"/>
  <c r="AM726" i="12"/>
  <c r="AL726" i="12"/>
  <c r="AK726" i="12"/>
  <c r="AJ726" i="12"/>
  <c r="AI726" i="12"/>
  <c r="AH726" i="12"/>
  <c r="AG726" i="12"/>
  <c r="AF726" i="12"/>
  <c r="AE726" i="12"/>
  <c r="AD726" i="12"/>
  <c r="AC726" i="12"/>
  <c r="AB726" i="12"/>
  <c r="AA726" i="12"/>
  <c r="Z726" i="12"/>
  <c r="Y726" i="12"/>
  <c r="X726" i="12"/>
  <c r="W726" i="12"/>
  <c r="V726" i="12"/>
  <c r="U726" i="12"/>
  <c r="S726" i="12"/>
  <c r="R726" i="12"/>
  <c r="Q726" i="12"/>
  <c r="P726" i="12"/>
  <c r="O726" i="12"/>
  <c r="N726" i="12"/>
  <c r="M726" i="12"/>
  <c r="L726" i="12"/>
  <c r="K726" i="12"/>
  <c r="J726" i="12"/>
  <c r="I726" i="12"/>
  <c r="H726" i="12"/>
  <c r="G726" i="12"/>
  <c r="F726" i="12"/>
  <c r="E726" i="12"/>
  <c r="D726" i="12"/>
  <c r="C726" i="12"/>
  <c r="B726" i="12"/>
  <c r="A726" i="12"/>
  <c r="CC722" i="12"/>
  <c r="CB722" i="12"/>
  <c r="CA722" i="12"/>
  <c r="BZ722" i="12"/>
  <c r="BY722" i="12"/>
  <c r="BX722" i="12"/>
  <c r="BW722" i="12"/>
  <c r="BV722" i="12"/>
  <c r="BU722" i="12"/>
  <c r="BT722" i="12"/>
  <c r="BS722" i="12"/>
  <c r="BR722" i="12"/>
  <c r="BQ722" i="12"/>
  <c r="BP722" i="12"/>
  <c r="BO722" i="12"/>
  <c r="BN722" i="12"/>
  <c r="BM722" i="12"/>
  <c r="BL722" i="12"/>
  <c r="BK722" i="12"/>
  <c r="BJ722" i="12"/>
  <c r="BI722" i="12"/>
  <c r="BH722" i="12"/>
  <c r="BG722" i="12"/>
  <c r="BF722" i="12"/>
  <c r="BE722" i="12"/>
  <c r="BD722" i="12"/>
  <c r="BC722" i="12"/>
  <c r="BB722" i="12"/>
  <c r="BA722" i="12"/>
  <c r="AZ722" i="12"/>
  <c r="AY722" i="12"/>
  <c r="AX722" i="12"/>
  <c r="AW722" i="12"/>
  <c r="AV722" i="12"/>
  <c r="AR722" i="12"/>
  <c r="AQ722" i="12"/>
  <c r="AP722" i="12"/>
  <c r="AO722" i="12"/>
  <c r="AN722" i="12"/>
  <c r="AM722" i="12"/>
  <c r="AL722" i="12"/>
  <c r="AK722" i="12"/>
  <c r="AJ722" i="12"/>
  <c r="AI722" i="12"/>
  <c r="AH722" i="12"/>
  <c r="AG722" i="12"/>
  <c r="AF722" i="12"/>
  <c r="AE722" i="12"/>
  <c r="AD722" i="12"/>
  <c r="AC722" i="12"/>
  <c r="AB722" i="12"/>
  <c r="AA722" i="12"/>
  <c r="Z722" i="12"/>
  <c r="Y722" i="12"/>
  <c r="X722" i="12"/>
  <c r="W722" i="12"/>
  <c r="V722" i="12"/>
  <c r="U722" i="12"/>
  <c r="T722" i="12"/>
  <c r="S722" i="12"/>
  <c r="R722" i="12"/>
  <c r="Q722" i="12"/>
  <c r="P722" i="12"/>
  <c r="O722" i="12"/>
  <c r="N722" i="12"/>
  <c r="M722" i="12"/>
  <c r="L722" i="12"/>
  <c r="K722" i="12"/>
  <c r="J722" i="12"/>
  <c r="I722" i="12"/>
  <c r="H722" i="12"/>
  <c r="G722" i="12"/>
  <c r="F722" i="12"/>
  <c r="E722" i="12"/>
  <c r="D722" i="12"/>
  <c r="C722" i="12"/>
  <c r="B722" i="12"/>
  <c r="A722" i="12"/>
  <c r="C615" i="12"/>
  <c r="B575" i="12"/>
  <c r="B574" i="12"/>
  <c r="B573" i="12"/>
  <c r="B572" i="12"/>
  <c r="B571" i="12"/>
  <c r="B570" i="12"/>
  <c r="B569" i="12"/>
  <c r="B568" i="12"/>
  <c r="B567" i="12"/>
  <c r="B566" i="12"/>
  <c r="B565" i="12"/>
  <c r="B564" i="12"/>
  <c r="B563" i="12"/>
  <c r="B562" i="12"/>
  <c r="B561" i="12"/>
  <c r="B560" i="12"/>
  <c r="B559" i="12"/>
  <c r="B558" i="12"/>
  <c r="B557" i="12"/>
  <c r="B556" i="12"/>
  <c r="B555" i="12"/>
  <c r="B554" i="12"/>
  <c r="B553" i="12"/>
  <c r="B552" i="12"/>
  <c r="B551" i="12"/>
  <c r="H550" i="12"/>
  <c r="E550" i="12"/>
  <c r="D550" i="12"/>
  <c r="B550" i="12"/>
  <c r="F550" i="12" s="1"/>
  <c r="B549" i="12"/>
  <c r="B548" i="12"/>
  <c r="B547" i="12"/>
  <c r="F546" i="12"/>
  <c r="E546" i="12"/>
  <c r="D546" i="12"/>
  <c r="B546" i="12"/>
  <c r="H546" i="12" s="1"/>
  <c r="H545" i="12"/>
  <c r="F545" i="12"/>
  <c r="E545" i="12"/>
  <c r="D545" i="12"/>
  <c r="B545" i="12"/>
  <c r="E544" i="12"/>
  <c r="D544" i="12"/>
  <c r="B544" i="12"/>
  <c r="H544" i="12" s="1"/>
  <c r="B543" i="12"/>
  <c r="B542" i="12"/>
  <c r="B541" i="12"/>
  <c r="E540" i="12"/>
  <c r="D540" i="12"/>
  <c r="B540" i="12"/>
  <c r="H540" i="12" s="1"/>
  <c r="H539" i="12"/>
  <c r="F539" i="12"/>
  <c r="E539" i="12"/>
  <c r="D539" i="12"/>
  <c r="B539" i="12"/>
  <c r="H538" i="12"/>
  <c r="E538" i="12"/>
  <c r="D538" i="12"/>
  <c r="B538" i="12"/>
  <c r="F538" i="12" s="1"/>
  <c r="F537" i="12"/>
  <c r="E537" i="12"/>
  <c r="D537" i="12"/>
  <c r="B537" i="12"/>
  <c r="H537" i="12" s="1"/>
  <c r="H536" i="12"/>
  <c r="F536" i="12"/>
  <c r="E536" i="12"/>
  <c r="D536" i="12"/>
  <c r="B536" i="12"/>
  <c r="E535" i="12"/>
  <c r="D535" i="12"/>
  <c r="B535" i="12"/>
  <c r="H535" i="12" s="1"/>
  <c r="H534" i="12"/>
  <c r="F534" i="12"/>
  <c r="E534" i="12"/>
  <c r="D534" i="12"/>
  <c r="B534" i="12"/>
  <c r="E533" i="12"/>
  <c r="D533" i="12"/>
  <c r="B533" i="12"/>
  <c r="H533" i="12" s="1"/>
  <c r="E532" i="12"/>
  <c r="D532" i="12"/>
  <c r="B532" i="12"/>
  <c r="H532" i="12" s="1"/>
  <c r="F531" i="12"/>
  <c r="E531" i="12"/>
  <c r="D531" i="12"/>
  <c r="B531" i="12"/>
  <c r="E530" i="12"/>
  <c r="D530" i="12"/>
  <c r="B530" i="12"/>
  <c r="F530" i="12" s="1"/>
  <c r="F529" i="12"/>
  <c r="E529" i="12"/>
  <c r="D529" i="12"/>
  <c r="B529" i="12"/>
  <c r="H528" i="12"/>
  <c r="F528" i="12"/>
  <c r="E528" i="12"/>
  <c r="D528" i="12"/>
  <c r="B528" i="12"/>
  <c r="E527" i="12"/>
  <c r="D527" i="12"/>
  <c r="B527" i="12"/>
  <c r="H527" i="12" s="1"/>
  <c r="E526" i="12"/>
  <c r="D526" i="12"/>
  <c r="F526" i="12" s="1"/>
  <c r="B526" i="12"/>
  <c r="E525" i="12"/>
  <c r="D525" i="12"/>
  <c r="B525" i="12"/>
  <c r="E524" i="12"/>
  <c r="D524" i="12"/>
  <c r="B524" i="12"/>
  <c r="H523" i="12"/>
  <c r="F523" i="12"/>
  <c r="E523" i="12"/>
  <c r="D523" i="12"/>
  <c r="B523" i="12"/>
  <c r="E522" i="12"/>
  <c r="D522" i="12"/>
  <c r="B522" i="12"/>
  <c r="F522" i="12" s="1"/>
  <c r="F521" i="12"/>
  <c r="B521" i="12"/>
  <c r="H520" i="12"/>
  <c r="F520" i="12"/>
  <c r="E520" i="12"/>
  <c r="D520" i="12"/>
  <c r="B520" i="12"/>
  <c r="E519" i="12"/>
  <c r="D519" i="12"/>
  <c r="B519" i="12"/>
  <c r="E518" i="12"/>
  <c r="D518" i="12"/>
  <c r="B518" i="12"/>
  <c r="F517" i="12"/>
  <c r="E517" i="12"/>
  <c r="D517" i="12"/>
  <c r="B517" i="12"/>
  <c r="H516" i="12"/>
  <c r="E516" i="12"/>
  <c r="D516" i="12"/>
  <c r="B516" i="12"/>
  <c r="F516" i="12" s="1"/>
  <c r="F515" i="12"/>
  <c r="E515" i="12"/>
  <c r="D515" i="12"/>
  <c r="B515" i="12"/>
  <c r="H514" i="12"/>
  <c r="F514" i="12"/>
  <c r="E514" i="12"/>
  <c r="D514" i="12"/>
  <c r="B514" i="12"/>
  <c r="B513" i="12"/>
  <c r="B512" i="12"/>
  <c r="F511" i="12"/>
  <c r="E511" i="12"/>
  <c r="D511" i="12"/>
  <c r="B511" i="12"/>
  <c r="H511" i="12" s="1"/>
  <c r="H510" i="12"/>
  <c r="F510" i="12"/>
  <c r="E510" i="12"/>
  <c r="D510" i="12"/>
  <c r="B510" i="12"/>
  <c r="E509" i="12"/>
  <c r="D509" i="12"/>
  <c r="B509" i="12"/>
  <c r="H508" i="12"/>
  <c r="F508" i="12"/>
  <c r="E508" i="12"/>
  <c r="D508" i="12"/>
  <c r="B508" i="12"/>
  <c r="E507" i="12"/>
  <c r="D507" i="12"/>
  <c r="B507" i="12"/>
  <c r="E506" i="12"/>
  <c r="D506" i="12"/>
  <c r="B506" i="12"/>
  <c r="H505" i="12"/>
  <c r="F505" i="12"/>
  <c r="E505" i="12"/>
  <c r="D505" i="12"/>
  <c r="B505" i="12"/>
  <c r="E504" i="12"/>
  <c r="D504" i="12"/>
  <c r="B504" i="12"/>
  <c r="F504" i="12" s="1"/>
  <c r="F503" i="12"/>
  <c r="E503" i="12"/>
  <c r="D503" i="12"/>
  <c r="B503" i="12"/>
  <c r="H503" i="12" s="1"/>
  <c r="H502" i="12"/>
  <c r="F502" i="12"/>
  <c r="E502" i="12"/>
  <c r="D502" i="12"/>
  <c r="B502" i="12"/>
  <c r="E501" i="12"/>
  <c r="D501" i="12"/>
  <c r="B501" i="12"/>
  <c r="H501" i="12" s="1"/>
  <c r="H500" i="12"/>
  <c r="F500" i="12"/>
  <c r="E500" i="12"/>
  <c r="D500" i="12"/>
  <c r="B500" i="12"/>
  <c r="E499" i="12"/>
  <c r="D499" i="12"/>
  <c r="B499" i="12"/>
  <c r="E498" i="12"/>
  <c r="D498" i="12"/>
  <c r="B498" i="12"/>
  <c r="H497" i="12"/>
  <c r="F497" i="12"/>
  <c r="E497" i="12"/>
  <c r="D497" i="12"/>
  <c r="B497" i="12"/>
  <c r="E496" i="12"/>
  <c r="D496" i="12"/>
  <c r="B496" i="12"/>
  <c r="G493" i="12"/>
  <c r="F493" i="12"/>
  <c r="E493" i="12"/>
  <c r="D493" i="12"/>
  <c r="C493" i="12"/>
  <c r="B493" i="12"/>
  <c r="A493" i="12"/>
  <c r="B478" i="12"/>
  <c r="B475" i="12"/>
  <c r="C474" i="12"/>
  <c r="B474" i="12"/>
  <c r="C473" i="12"/>
  <c r="B473" i="12"/>
  <c r="B472" i="12"/>
  <c r="C471" i="12"/>
  <c r="B471" i="12"/>
  <c r="B470" i="12"/>
  <c r="C469" i="12"/>
  <c r="B469" i="12"/>
  <c r="B468" i="12"/>
  <c r="C464" i="12"/>
  <c r="B464" i="12"/>
  <c r="B463" i="12"/>
  <c r="C459" i="12"/>
  <c r="B459" i="12"/>
  <c r="B458" i="12"/>
  <c r="B455" i="12"/>
  <c r="B454" i="12"/>
  <c r="B453" i="12"/>
  <c r="C448" i="12"/>
  <c r="C447" i="12"/>
  <c r="C446" i="12"/>
  <c r="B446" i="12"/>
  <c r="C445" i="12"/>
  <c r="C444" i="12"/>
  <c r="C440" i="12"/>
  <c r="C439" i="12"/>
  <c r="B439" i="12"/>
  <c r="D438" i="12"/>
  <c r="C438" i="12"/>
  <c r="B438" i="12"/>
  <c r="B440" i="12" s="1"/>
  <c r="B437" i="12"/>
  <c r="B436" i="12"/>
  <c r="B435" i="12"/>
  <c r="B434" i="12"/>
  <c r="B433" i="12"/>
  <c r="B432" i="12"/>
  <c r="B431" i="12"/>
  <c r="B430" i="12"/>
  <c r="B429" i="12"/>
  <c r="B428" i="12"/>
  <c r="B427" i="12"/>
  <c r="D424" i="12"/>
  <c r="B424" i="12"/>
  <c r="B423" i="12"/>
  <c r="D421" i="12"/>
  <c r="B421" i="12"/>
  <c r="C420" i="12"/>
  <c r="B420" i="12"/>
  <c r="D418" i="12"/>
  <c r="B418" i="12"/>
  <c r="B417" i="12"/>
  <c r="D415" i="12"/>
  <c r="C415" i="12"/>
  <c r="B415" i="12"/>
  <c r="B414" i="12"/>
  <c r="A412" i="12"/>
  <c r="D390" i="12"/>
  <c r="B441" i="12" s="1"/>
  <c r="F383" i="12"/>
  <c r="D372" i="12"/>
  <c r="D367" i="12"/>
  <c r="D361" i="12"/>
  <c r="N817" i="12" s="1"/>
  <c r="D329" i="12"/>
  <c r="D328" i="12"/>
  <c r="D319" i="12"/>
  <c r="D314" i="12"/>
  <c r="D290" i="12"/>
  <c r="D283" i="12"/>
  <c r="D275" i="12"/>
  <c r="D265" i="12"/>
  <c r="D260" i="12"/>
  <c r="D240" i="12"/>
  <c r="B447" i="12" s="1"/>
  <c r="D236" i="12"/>
  <c r="D229" i="12"/>
  <c r="D221" i="12"/>
  <c r="CD722" i="12" s="1"/>
  <c r="D217" i="12"/>
  <c r="C217" i="12"/>
  <c r="D433" i="12" s="1"/>
  <c r="B217" i="12"/>
  <c r="E216" i="12"/>
  <c r="E215" i="12"/>
  <c r="E214" i="12"/>
  <c r="E213" i="12"/>
  <c r="E212" i="12"/>
  <c r="E217" i="12" s="1"/>
  <c r="C478" i="12" s="1"/>
  <c r="E211" i="12"/>
  <c r="E210" i="12"/>
  <c r="E209" i="12"/>
  <c r="D204" i="12"/>
  <c r="C204" i="12"/>
  <c r="B204" i="12"/>
  <c r="E203" i="12"/>
  <c r="C475" i="12" s="1"/>
  <c r="E202" i="12"/>
  <c r="E201" i="12"/>
  <c r="E200" i="12"/>
  <c r="E199" i="12"/>
  <c r="C472" i="12" s="1"/>
  <c r="E198" i="12"/>
  <c r="E197" i="12"/>
  <c r="C470" i="12" s="1"/>
  <c r="E196" i="12"/>
  <c r="E195" i="12"/>
  <c r="C468" i="12" s="1"/>
  <c r="D190" i="12"/>
  <c r="D437" i="12" s="1"/>
  <c r="D186" i="12"/>
  <c r="D436" i="12" s="1"/>
  <c r="D181" i="12"/>
  <c r="D435" i="12" s="1"/>
  <c r="D177" i="12"/>
  <c r="D434" i="12" s="1"/>
  <c r="D173" i="12"/>
  <c r="D428" i="12" s="1"/>
  <c r="E154" i="12"/>
  <c r="E153" i="12"/>
  <c r="E152" i="12"/>
  <c r="E151" i="12"/>
  <c r="C421" i="12" s="1"/>
  <c r="E150" i="12"/>
  <c r="E148" i="12"/>
  <c r="E147" i="12"/>
  <c r="E146" i="12"/>
  <c r="E145" i="12"/>
  <c r="C418" i="12" s="1"/>
  <c r="E144" i="12"/>
  <c r="C417" i="12" s="1"/>
  <c r="E142" i="12"/>
  <c r="D464" i="12" s="1"/>
  <c r="E141" i="12"/>
  <c r="E140" i="12"/>
  <c r="E139" i="12"/>
  <c r="E138" i="12"/>
  <c r="C414" i="12" s="1"/>
  <c r="E127" i="12"/>
  <c r="CE80" i="12"/>
  <c r="CF79" i="12"/>
  <c r="CE79" i="12"/>
  <c r="CE78" i="12"/>
  <c r="CF77" i="12"/>
  <c r="CE77" i="12"/>
  <c r="CF76" i="12"/>
  <c r="BW52" i="12" s="1"/>
  <c r="BW67" i="12" s="1"/>
  <c r="CE76" i="12"/>
  <c r="CC75" i="12"/>
  <c r="BB75" i="12"/>
  <c r="AV75" i="12"/>
  <c r="N779" i="12" s="1"/>
  <c r="AU75" i="12"/>
  <c r="N778" i="12" s="1"/>
  <c r="AT75" i="12"/>
  <c r="N777" i="12" s="1"/>
  <c r="AS75" i="12"/>
  <c r="N776" i="12" s="1"/>
  <c r="AR75" i="12"/>
  <c r="N775" i="12" s="1"/>
  <c r="AQ75" i="12"/>
  <c r="N774" i="12" s="1"/>
  <c r="AP75" i="12"/>
  <c r="N773" i="12" s="1"/>
  <c r="AO75" i="12"/>
  <c r="N772" i="12" s="1"/>
  <c r="AN75" i="12"/>
  <c r="N771" i="12" s="1"/>
  <c r="AM75" i="12"/>
  <c r="N770" i="12" s="1"/>
  <c r="AL75" i="12"/>
  <c r="N769" i="12" s="1"/>
  <c r="AK75" i="12"/>
  <c r="N768" i="12" s="1"/>
  <c r="AJ75" i="12"/>
  <c r="N767" i="12" s="1"/>
  <c r="AI75" i="12"/>
  <c r="N766" i="12" s="1"/>
  <c r="AH75" i="12"/>
  <c r="N765" i="12" s="1"/>
  <c r="AG75" i="12"/>
  <c r="N764" i="12" s="1"/>
  <c r="AF75" i="12"/>
  <c r="N763" i="12" s="1"/>
  <c r="AE75" i="12"/>
  <c r="N762" i="12" s="1"/>
  <c r="AD75" i="12"/>
  <c r="N761" i="12" s="1"/>
  <c r="AC75" i="12"/>
  <c r="N760" i="12" s="1"/>
  <c r="AB75" i="12"/>
  <c r="N759" i="12" s="1"/>
  <c r="AA75" i="12"/>
  <c r="N758" i="12" s="1"/>
  <c r="Z75" i="12"/>
  <c r="N757" i="12" s="1"/>
  <c r="Y75" i="12"/>
  <c r="N756" i="12" s="1"/>
  <c r="X75" i="12"/>
  <c r="N755" i="12" s="1"/>
  <c r="W75" i="12"/>
  <c r="N754" i="12" s="1"/>
  <c r="V75" i="12"/>
  <c r="N753" i="12" s="1"/>
  <c r="U75" i="12"/>
  <c r="N752" i="12" s="1"/>
  <c r="T75" i="12"/>
  <c r="N751" i="12" s="1"/>
  <c r="S75" i="12"/>
  <c r="N750" i="12" s="1"/>
  <c r="R75" i="12"/>
  <c r="N749" i="12" s="1"/>
  <c r="Q75" i="12"/>
  <c r="N748" i="12" s="1"/>
  <c r="P75" i="12"/>
  <c r="N747" i="12" s="1"/>
  <c r="O75" i="12"/>
  <c r="N746" i="12" s="1"/>
  <c r="N75" i="12"/>
  <c r="N745" i="12" s="1"/>
  <c r="M75" i="12"/>
  <c r="N744" i="12" s="1"/>
  <c r="L75" i="12"/>
  <c r="N743" i="12" s="1"/>
  <c r="K75" i="12"/>
  <c r="N742" i="12" s="1"/>
  <c r="J75" i="12"/>
  <c r="N741" i="12" s="1"/>
  <c r="I75" i="12"/>
  <c r="N740" i="12" s="1"/>
  <c r="H75" i="12"/>
  <c r="N739" i="12" s="1"/>
  <c r="G75" i="12"/>
  <c r="N738" i="12" s="1"/>
  <c r="F75" i="12"/>
  <c r="N737" i="12" s="1"/>
  <c r="E75" i="12"/>
  <c r="N736" i="12" s="1"/>
  <c r="D75" i="12"/>
  <c r="N735" i="12" s="1"/>
  <c r="C75" i="12"/>
  <c r="N734" i="12" s="1"/>
  <c r="CE74" i="12"/>
  <c r="CE73" i="12"/>
  <c r="CD71" i="12"/>
  <c r="C575" i="12" s="1"/>
  <c r="CE70" i="12"/>
  <c r="CE69" i="12"/>
  <c r="L816" i="12" s="1"/>
  <c r="CE68" i="12"/>
  <c r="K816" i="12" s="1"/>
  <c r="BZ67" i="12"/>
  <c r="J809" i="12" s="1"/>
  <c r="BR67" i="12"/>
  <c r="J801" i="12" s="1"/>
  <c r="BJ67" i="12"/>
  <c r="J793" i="12" s="1"/>
  <c r="AT67" i="12"/>
  <c r="J777" i="12" s="1"/>
  <c r="AL67" i="12"/>
  <c r="J769" i="12" s="1"/>
  <c r="AD67" i="12"/>
  <c r="J761" i="12" s="1"/>
  <c r="CE66" i="12"/>
  <c r="CE65" i="12"/>
  <c r="CE64" i="12"/>
  <c r="F381" i="12" s="1"/>
  <c r="CE63" i="12"/>
  <c r="CA62" i="12"/>
  <c r="BY62" i="12"/>
  <c r="BW62" i="12"/>
  <c r="E806" i="12" s="1"/>
  <c r="BS62" i="12"/>
  <c r="BQ62" i="12"/>
  <c r="BO62" i="12"/>
  <c r="E798" i="12" s="1"/>
  <c r="BK62" i="12"/>
  <c r="BI62" i="12"/>
  <c r="BG62" i="12"/>
  <c r="E790" i="12" s="1"/>
  <c r="BC62" i="12"/>
  <c r="BA62" i="12"/>
  <c r="AY62" i="12"/>
  <c r="E782" i="12" s="1"/>
  <c r="AU62" i="12"/>
  <c r="AS62" i="12"/>
  <c r="AQ62" i="12"/>
  <c r="E774" i="12" s="1"/>
  <c r="AM62" i="12"/>
  <c r="AK62" i="12"/>
  <c r="AI62" i="12"/>
  <c r="E766" i="12" s="1"/>
  <c r="AE62" i="12"/>
  <c r="AC62" i="12"/>
  <c r="AA62" i="12"/>
  <c r="E758" i="12" s="1"/>
  <c r="W62" i="12"/>
  <c r="U62" i="12"/>
  <c r="S62" i="12"/>
  <c r="E750" i="12" s="1"/>
  <c r="O62" i="12"/>
  <c r="M62" i="12"/>
  <c r="K62" i="12"/>
  <c r="E742" i="12" s="1"/>
  <c r="G62" i="12"/>
  <c r="E62" i="12"/>
  <c r="C62" i="12"/>
  <c r="E734" i="12" s="1"/>
  <c r="CE61" i="12"/>
  <c r="CE60" i="12"/>
  <c r="B53" i="12"/>
  <c r="CB52" i="12"/>
  <c r="CB67" i="12" s="1"/>
  <c r="J811" i="12" s="1"/>
  <c r="CA52" i="12"/>
  <c r="CA67" i="12" s="1"/>
  <c r="J810" i="12" s="1"/>
  <c r="BZ52" i="12"/>
  <c r="BX52" i="12"/>
  <c r="BX67" i="12" s="1"/>
  <c r="J807" i="12" s="1"/>
  <c r="BV52" i="12"/>
  <c r="BV67" i="12" s="1"/>
  <c r="J805" i="12" s="1"/>
  <c r="BT52" i="12"/>
  <c r="BT67" i="12" s="1"/>
  <c r="J803" i="12" s="1"/>
  <c r="BS52" i="12"/>
  <c r="BS67" i="12" s="1"/>
  <c r="J802" i="12" s="1"/>
  <c r="BR52" i="12"/>
  <c r="BP52" i="12"/>
  <c r="BP67" i="12" s="1"/>
  <c r="J799" i="12" s="1"/>
  <c r="BN52" i="12"/>
  <c r="BN67" i="12" s="1"/>
  <c r="J797" i="12" s="1"/>
  <c r="BL52" i="12"/>
  <c r="BL67" i="12" s="1"/>
  <c r="J795" i="12" s="1"/>
  <c r="BK52" i="12"/>
  <c r="BK67" i="12" s="1"/>
  <c r="J794" i="12" s="1"/>
  <c r="BJ52" i="12"/>
  <c r="BH52" i="12"/>
  <c r="BH67" i="12" s="1"/>
  <c r="J791" i="12" s="1"/>
  <c r="BF52" i="12"/>
  <c r="BF67" i="12" s="1"/>
  <c r="J789" i="12" s="1"/>
  <c r="BD52" i="12"/>
  <c r="BD67" i="12" s="1"/>
  <c r="J787" i="12" s="1"/>
  <c r="BC52" i="12"/>
  <c r="BC67" i="12" s="1"/>
  <c r="J786" i="12" s="1"/>
  <c r="BB52" i="12"/>
  <c r="BB67" i="12" s="1"/>
  <c r="J785" i="12" s="1"/>
  <c r="AZ52" i="12"/>
  <c r="AZ67" i="12" s="1"/>
  <c r="J783" i="12" s="1"/>
  <c r="AX52" i="12"/>
  <c r="AX67" i="12" s="1"/>
  <c r="J781" i="12" s="1"/>
  <c r="AV52" i="12"/>
  <c r="AV67" i="12" s="1"/>
  <c r="J779" i="12" s="1"/>
  <c r="AU52" i="12"/>
  <c r="AU67" i="12" s="1"/>
  <c r="J778" i="12" s="1"/>
  <c r="AT52" i="12"/>
  <c r="AR52" i="12"/>
  <c r="AR67" i="12" s="1"/>
  <c r="J775" i="12" s="1"/>
  <c r="AP52" i="12"/>
  <c r="AP67" i="12" s="1"/>
  <c r="J773" i="12" s="1"/>
  <c r="AN52" i="12"/>
  <c r="AN67" i="12" s="1"/>
  <c r="J771" i="12" s="1"/>
  <c r="AM52" i="12"/>
  <c r="AM67" i="12" s="1"/>
  <c r="J770" i="12" s="1"/>
  <c r="AL52" i="12"/>
  <c r="AJ52" i="12"/>
  <c r="AJ67" i="12" s="1"/>
  <c r="J767" i="12" s="1"/>
  <c r="AH52" i="12"/>
  <c r="AH67" i="12" s="1"/>
  <c r="J765" i="12" s="1"/>
  <c r="AF52" i="12"/>
  <c r="AF67" i="12" s="1"/>
  <c r="J763" i="12" s="1"/>
  <c r="AE52" i="12"/>
  <c r="AE67" i="12" s="1"/>
  <c r="J762" i="12" s="1"/>
  <c r="AD52" i="12"/>
  <c r="AB52" i="12"/>
  <c r="AB67" i="12" s="1"/>
  <c r="J759" i="12" s="1"/>
  <c r="Z52" i="12"/>
  <c r="Z67" i="12" s="1"/>
  <c r="J757" i="12" s="1"/>
  <c r="X52" i="12"/>
  <c r="X67" i="12" s="1"/>
  <c r="J755" i="12" s="1"/>
  <c r="W52" i="12"/>
  <c r="W67" i="12" s="1"/>
  <c r="J754" i="12" s="1"/>
  <c r="V52" i="12"/>
  <c r="V67" i="12" s="1"/>
  <c r="J753" i="12" s="1"/>
  <c r="T52" i="12"/>
  <c r="T67" i="12" s="1"/>
  <c r="J751" i="12" s="1"/>
  <c r="R52" i="12"/>
  <c r="R67" i="12" s="1"/>
  <c r="J749" i="12" s="1"/>
  <c r="P52" i="12"/>
  <c r="P67" i="12" s="1"/>
  <c r="J747" i="12" s="1"/>
  <c r="O52" i="12"/>
  <c r="O67" i="12" s="1"/>
  <c r="J746" i="12" s="1"/>
  <c r="N52" i="12"/>
  <c r="N67" i="12" s="1"/>
  <c r="J745" i="12" s="1"/>
  <c r="L52" i="12"/>
  <c r="L67" i="12" s="1"/>
  <c r="J743" i="12" s="1"/>
  <c r="J52" i="12"/>
  <c r="J67" i="12" s="1"/>
  <c r="J741" i="12" s="1"/>
  <c r="H52" i="12"/>
  <c r="H67" i="12" s="1"/>
  <c r="J739" i="12" s="1"/>
  <c r="G52" i="12"/>
  <c r="G67" i="12" s="1"/>
  <c r="J738" i="12" s="1"/>
  <c r="F52" i="12"/>
  <c r="F67" i="12" s="1"/>
  <c r="J737" i="12" s="1"/>
  <c r="D52" i="12"/>
  <c r="D67" i="12" s="1"/>
  <c r="J735" i="12" s="1"/>
  <c r="CE51" i="12"/>
  <c r="B49" i="12"/>
  <c r="CC48" i="12"/>
  <c r="CC62" i="12" s="1"/>
  <c r="CB48" i="12"/>
  <c r="CB62" i="12" s="1"/>
  <c r="CA48" i="12"/>
  <c r="BZ48" i="12"/>
  <c r="BZ62" i="12" s="1"/>
  <c r="BY48" i="12"/>
  <c r="BX48" i="12"/>
  <c r="BX62" i="12" s="1"/>
  <c r="BW48" i="12"/>
  <c r="BV48" i="12"/>
  <c r="BV62" i="12" s="1"/>
  <c r="BU48" i="12"/>
  <c r="BU62" i="12" s="1"/>
  <c r="BT48" i="12"/>
  <c r="BT62" i="12" s="1"/>
  <c r="BS48" i="12"/>
  <c r="BR48" i="12"/>
  <c r="BR62" i="12" s="1"/>
  <c r="BQ48" i="12"/>
  <c r="BP48" i="12"/>
  <c r="BP62" i="12" s="1"/>
  <c r="BO48" i="12"/>
  <c r="BN48" i="12"/>
  <c r="BN62" i="12" s="1"/>
  <c r="BM48" i="12"/>
  <c r="BM62" i="12" s="1"/>
  <c r="BL48" i="12"/>
  <c r="BL62" i="12" s="1"/>
  <c r="BK48" i="12"/>
  <c r="BJ48" i="12"/>
  <c r="BJ62" i="12" s="1"/>
  <c r="BI48" i="12"/>
  <c r="BH48" i="12"/>
  <c r="BH62" i="12" s="1"/>
  <c r="BG48" i="12"/>
  <c r="BF48" i="12"/>
  <c r="BF62" i="12" s="1"/>
  <c r="BE48" i="12"/>
  <c r="BE62" i="12" s="1"/>
  <c r="BD48" i="12"/>
  <c r="BD62" i="12" s="1"/>
  <c r="BC48" i="12"/>
  <c r="BB48" i="12"/>
  <c r="BB62" i="12" s="1"/>
  <c r="BA48" i="12"/>
  <c r="AZ48" i="12"/>
  <c r="AZ62" i="12" s="1"/>
  <c r="AY48" i="12"/>
  <c r="AX48" i="12"/>
  <c r="AX62" i="12" s="1"/>
  <c r="AW48" i="12"/>
  <c r="AW62" i="12" s="1"/>
  <c r="AV48" i="12"/>
  <c r="AV62" i="12" s="1"/>
  <c r="AU48" i="12"/>
  <c r="AT48" i="12"/>
  <c r="AT62" i="12" s="1"/>
  <c r="AS48" i="12"/>
  <c r="AR48" i="12"/>
  <c r="AR62" i="12" s="1"/>
  <c r="AQ48" i="12"/>
  <c r="AP48" i="12"/>
  <c r="AP62" i="12" s="1"/>
  <c r="AO48" i="12"/>
  <c r="AO62" i="12" s="1"/>
  <c r="AN48" i="12"/>
  <c r="AN62" i="12" s="1"/>
  <c r="AM48" i="12"/>
  <c r="AL48" i="12"/>
  <c r="AL62" i="12" s="1"/>
  <c r="AK48" i="12"/>
  <c r="AJ48" i="12"/>
  <c r="AJ62" i="12" s="1"/>
  <c r="AI48" i="12"/>
  <c r="AH48" i="12"/>
  <c r="AH62" i="12" s="1"/>
  <c r="AG48" i="12"/>
  <c r="AG62" i="12" s="1"/>
  <c r="AF48" i="12"/>
  <c r="AF62" i="12" s="1"/>
  <c r="AE48" i="12"/>
  <c r="AD48" i="12"/>
  <c r="AD62" i="12" s="1"/>
  <c r="AC48" i="12"/>
  <c r="AB48" i="12"/>
  <c r="AB62" i="12" s="1"/>
  <c r="AA48" i="12"/>
  <c r="Z48" i="12"/>
  <c r="Z62" i="12" s="1"/>
  <c r="Y48" i="12"/>
  <c r="Y62" i="12" s="1"/>
  <c r="X48" i="12"/>
  <c r="X62" i="12" s="1"/>
  <c r="W48" i="12"/>
  <c r="V48" i="12"/>
  <c r="V62" i="12" s="1"/>
  <c r="U48" i="12"/>
  <c r="T48" i="12"/>
  <c r="T62" i="12" s="1"/>
  <c r="S48" i="12"/>
  <c r="R48" i="12"/>
  <c r="R62" i="12" s="1"/>
  <c r="Q48" i="12"/>
  <c r="Q62" i="12" s="1"/>
  <c r="P48" i="12"/>
  <c r="P62" i="12" s="1"/>
  <c r="O48" i="12"/>
  <c r="N48" i="12"/>
  <c r="N62" i="12" s="1"/>
  <c r="M48" i="12"/>
  <c r="L48" i="12"/>
  <c r="L62" i="12" s="1"/>
  <c r="K48" i="12"/>
  <c r="J48" i="12"/>
  <c r="J62" i="12" s="1"/>
  <c r="I48" i="12"/>
  <c r="I62" i="12" s="1"/>
  <c r="H48" i="12"/>
  <c r="H62" i="12" s="1"/>
  <c r="G48" i="12"/>
  <c r="F48" i="12"/>
  <c r="F62" i="12" s="1"/>
  <c r="E48" i="12"/>
  <c r="D48" i="12"/>
  <c r="CE48" i="12" s="1"/>
  <c r="C48" i="12"/>
  <c r="CE47" i="12"/>
  <c r="E756" i="12" l="1"/>
  <c r="Y71" i="12"/>
  <c r="E765" i="12"/>
  <c r="AH71" i="12"/>
  <c r="E751" i="12"/>
  <c r="T71" i="12"/>
  <c r="E767" i="12"/>
  <c r="AJ71" i="12"/>
  <c r="E783" i="12"/>
  <c r="AZ71" i="12"/>
  <c r="E791" i="12"/>
  <c r="BH71" i="12"/>
  <c r="E807" i="12"/>
  <c r="BX71" i="12"/>
  <c r="E739" i="12"/>
  <c r="H71" i="12"/>
  <c r="E745" i="12"/>
  <c r="N71" i="12"/>
  <c r="E761" i="12"/>
  <c r="AD71" i="12"/>
  <c r="E777" i="12"/>
  <c r="AT71" i="12"/>
  <c r="E793" i="12"/>
  <c r="BJ71" i="12"/>
  <c r="E737" i="12"/>
  <c r="F71" i="12"/>
  <c r="E753" i="12"/>
  <c r="V71" i="12"/>
  <c r="E769" i="12"/>
  <c r="AL71" i="12"/>
  <c r="E785" i="12"/>
  <c r="BB71" i="12"/>
  <c r="E801" i="12"/>
  <c r="BR71" i="12"/>
  <c r="E809" i="12"/>
  <c r="BZ71" i="12"/>
  <c r="J806" i="12"/>
  <c r="BW71" i="12"/>
  <c r="E755" i="12"/>
  <c r="X71" i="12"/>
  <c r="E763" i="12"/>
  <c r="AF71" i="12"/>
  <c r="E771" i="12"/>
  <c r="AN71" i="12"/>
  <c r="E779" i="12"/>
  <c r="AV71" i="12"/>
  <c r="E787" i="12"/>
  <c r="BD71" i="12"/>
  <c r="E795" i="12"/>
  <c r="BL71" i="12"/>
  <c r="E803" i="12"/>
  <c r="BT71" i="12"/>
  <c r="E811" i="12"/>
  <c r="CB71" i="12"/>
  <c r="E764" i="12"/>
  <c r="E772" i="12"/>
  <c r="E780" i="12"/>
  <c r="E788" i="12"/>
  <c r="E796" i="12"/>
  <c r="BM71" i="12"/>
  <c r="E804" i="12"/>
  <c r="E812" i="12"/>
  <c r="CC71" i="12"/>
  <c r="E740" i="12"/>
  <c r="E749" i="12"/>
  <c r="R71" i="12"/>
  <c r="E797" i="12"/>
  <c r="BN71" i="12"/>
  <c r="E747" i="12"/>
  <c r="P71" i="12"/>
  <c r="E741" i="12"/>
  <c r="J71" i="12"/>
  <c r="E773" i="12"/>
  <c r="AP71" i="12"/>
  <c r="E805" i="12"/>
  <c r="BV71" i="12"/>
  <c r="E748" i="12"/>
  <c r="Q71" i="12"/>
  <c r="E757" i="12"/>
  <c r="Z71" i="12"/>
  <c r="E781" i="12"/>
  <c r="AX71" i="12"/>
  <c r="E789" i="12"/>
  <c r="BF71" i="12"/>
  <c r="E743" i="12"/>
  <c r="L71" i="12"/>
  <c r="E759" i="12"/>
  <c r="AB71" i="12"/>
  <c r="E775" i="12"/>
  <c r="AR71" i="12"/>
  <c r="E799" i="12"/>
  <c r="BP71" i="12"/>
  <c r="D339" i="12"/>
  <c r="C482" i="12" s="1"/>
  <c r="BI730" i="12"/>
  <c r="C816" i="12"/>
  <c r="H612" i="12"/>
  <c r="E204" i="12"/>
  <c r="C476" i="12" s="1"/>
  <c r="H519" i="12"/>
  <c r="F519" i="12"/>
  <c r="M816" i="12"/>
  <c r="C458" i="12"/>
  <c r="E52" i="12"/>
  <c r="E67" i="12" s="1"/>
  <c r="J736" i="12" s="1"/>
  <c r="M52" i="12"/>
  <c r="M67" i="12" s="1"/>
  <c r="J744" i="12" s="1"/>
  <c r="U52" i="12"/>
  <c r="U67" i="12" s="1"/>
  <c r="J752" i="12" s="1"/>
  <c r="AC52" i="12"/>
  <c r="AC67" i="12" s="1"/>
  <c r="J760" i="12" s="1"/>
  <c r="AK52" i="12"/>
  <c r="AK67" i="12" s="1"/>
  <c r="J768" i="12" s="1"/>
  <c r="AS52" i="12"/>
  <c r="AS67" i="12" s="1"/>
  <c r="J776" i="12" s="1"/>
  <c r="BA52" i="12"/>
  <c r="BA67" i="12" s="1"/>
  <c r="J784" i="12" s="1"/>
  <c r="BI52" i="12"/>
  <c r="BI67" i="12" s="1"/>
  <c r="J792" i="12" s="1"/>
  <c r="BQ52" i="12"/>
  <c r="BQ67" i="12" s="1"/>
  <c r="J800" i="12" s="1"/>
  <c r="BY52" i="12"/>
  <c r="BY67" i="12" s="1"/>
  <c r="J808" i="12" s="1"/>
  <c r="D816" i="12"/>
  <c r="F378" i="12"/>
  <c r="CE62" i="12"/>
  <c r="BO71" i="12"/>
  <c r="D330" i="12"/>
  <c r="H506" i="12"/>
  <c r="F506" i="12"/>
  <c r="F816" i="12"/>
  <c r="F380" i="12"/>
  <c r="H504" i="12"/>
  <c r="H525" i="12"/>
  <c r="F525" i="12"/>
  <c r="D62" i="12"/>
  <c r="G816" i="12"/>
  <c r="F612" i="12"/>
  <c r="C430" i="12"/>
  <c r="R816" i="12"/>
  <c r="I612" i="12"/>
  <c r="D463" i="12"/>
  <c r="D465" i="12" s="1"/>
  <c r="B476" i="12"/>
  <c r="D277" i="12"/>
  <c r="D292" i="12" s="1"/>
  <c r="D341" i="12" s="1"/>
  <c r="C481" i="12" s="1"/>
  <c r="C427" i="12"/>
  <c r="B465" i="12"/>
  <c r="F498" i="12"/>
  <c r="E736" i="12"/>
  <c r="E71" i="12"/>
  <c r="E752" i="12"/>
  <c r="U71" i="12"/>
  <c r="E760" i="12"/>
  <c r="AC71" i="12"/>
  <c r="E776" i="12"/>
  <c r="AS71" i="12"/>
  <c r="E792" i="12"/>
  <c r="E808" i="12"/>
  <c r="BY71" i="12"/>
  <c r="S816" i="12"/>
  <c r="J612" i="12"/>
  <c r="H499" i="12"/>
  <c r="F499" i="12"/>
  <c r="H507" i="12"/>
  <c r="F507" i="12"/>
  <c r="H512" i="12"/>
  <c r="F512" i="12"/>
  <c r="E744" i="12"/>
  <c r="M71" i="12"/>
  <c r="E768" i="12"/>
  <c r="E784" i="12"/>
  <c r="E800" i="12"/>
  <c r="BQ71" i="12"/>
  <c r="H816" i="12"/>
  <c r="F382" i="12"/>
  <c r="C431" i="12"/>
  <c r="O816" i="12"/>
  <c r="C463" i="12"/>
  <c r="I52" i="12"/>
  <c r="I67" i="12" s="1"/>
  <c r="J740" i="12" s="1"/>
  <c r="Q52" i="12"/>
  <c r="Q67" i="12" s="1"/>
  <c r="J748" i="12" s="1"/>
  <c r="Y52" i="12"/>
  <c r="Y67" i="12" s="1"/>
  <c r="J756" i="12" s="1"/>
  <c r="AG52" i="12"/>
  <c r="AG67" i="12" s="1"/>
  <c r="J764" i="12" s="1"/>
  <c r="AO52" i="12"/>
  <c r="AO67" i="12" s="1"/>
  <c r="J772" i="12" s="1"/>
  <c r="AW52" i="12"/>
  <c r="AW67" i="12" s="1"/>
  <c r="J780" i="12" s="1"/>
  <c r="BE52" i="12"/>
  <c r="BE67" i="12" s="1"/>
  <c r="J788" i="12" s="1"/>
  <c r="BM52" i="12"/>
  <c r="BM67" i="12" s="1"/>
  <c r="J796" i="12" s="1"/>
  <c r="BU52" i="12"/>
  <c r="BU67" i="12" s="1"/>
  <c r="J804" i="12" s="1"/>
  <c r="CC52" i="12"/>
  <c r="CC67" i="12" s="1"/>
  <c r="J812" i="12" s="1"/>
  <c r="I816" i="12"/>
  <c r="C432" i="12"/>
  <c r="F385" i="12"/>
  <c r="F496" i="12"/>
  <c r="F513" i="12"/>
  <c r="F518" i="12"/>
  <c r="E746" i="12"/>
  <c r="O71" i="12"/>
  <c r="E754" i="12"/>
  <c r="W71" i="12"/>
  <c r="E770" i="12"/>
  <c r="AM71" i="12"/>
  <c r="E786" i="12"/>
  <c r="BC71" i="12"/>
  <c r="E802" i="12"/>
  <c r="BS71" i="12"/>
  <c r="N815" i="12"/>
  <c r="CE75" i="12"/>
  <c r="T816" i="12"/>
  <c r="L612" i="12"/>
  <c r="B445" i="12"/>
  <c r="D242" i="12"/>
  <c r="B448" i="12" s="1"/>
  <c r="D368" i="12"/>
  <c r="D373" i="12" s="1"/>
  <c r="D391" i="12" s="1"/>
  <c r="D393" i="12" s="1"/>
  <c r="D396" i="12" s="1"/>
  <c r="E738" i="12"/>
  <c r="G71" i="12"/>
  <c r="E762" i="12"/>
  <c r="AE71" i="12"/>
  <c r="E778" i="12"/>
  <c r="AU71" i="12"/>
  <c r="E794" i="12"/>
  <c r="BK71" i="12"/>
  <c r="E810" i="12"/>
  <c r="CA71" i="12"/>
  <c r="C52" i="12"/>
  <c r="K52" i="12"/>
  <c r="K67" i="12" s="1"/>
  <c r="S52" i="12"/>
  <c r="S67" i="12" s="1"/>
  <c r="AA52" i="12"/>
  <c r="AA67" i="12" s="1"/>
  <c r="AI52" i="12"/>
  <c r="AI67" i="12" s="1"/>
  <c r="J766" i="12" s="1"/>
  <c r="AQ52" i="12"/>
  <c r="AQ67" i="12" s="1"/>
  <c r="J774" i="12" s="1"/>
  <c r="AY52" i="12"/>
  <c r="AY67" i="12" s="1"/>
  <c r="J782" i="12" s="1"/>
  <c r="BG52" i="12"/>
  <c r="BG67" i="12" s="1"/>
  <c r="BO52" i="12"/>
  <c r="BO67" i="12" s="1"/>
  <c r="J798" i="12" s="1"/>
  <c r="C429" i="12"/>
  <c r="C434" i="12"/>
  <c r="F524" i="12"/>
  <c r="F386" i="12"/>
  <c r="F501" i="12"/>
  <c r="F509" i="12"/>
  <c r="F527" i="12"/>
  <c r="F535" i="12"/>
  <c r="F544" i="12"/>
  <c r="P816" i="12"/>
  <c r="D612" i="12"/>
  <c r="B444" i="12"/>
  <c r="F533" i="12"/>
  <c r="F532" i="12"/>
  <c r="F540" i="12"/>
  <c r="Q816" i="12"/>
  <c r="G612" i="12"/>
  <c r="H815" i="12"/>
  <c r="Q815" i="12"/>
  <c r="I815" i="12"/>
  <c r="R815" i="12"/>
  <c r="K815" i="12"/>
  <c r="S815" i="12"/>
  <c r="C815" i="12"/>
  <c r="L815" i="12"/>
  <c r="T815" i="12"/>
  <c r="D815" i="12"/>
  <c r="M815" i="12"/>
  <c r="O815" i="12"/>
  <c r="J758" i="12" l="1"/>
  <c r="AA71" i="12"/>
  <c r="C633" i="12"/>
  <c r="C548" i="12"/>
  <c r="C628" i="12"/>
  <c r="C545" i="12"/>
  <c r="G545" i="12" s="1"/>
  <c r="J750" i="12"/>
  <c r="S71" i="12"/>
  <c r="C623" i="12"/>
  <c r="C562" i="12"/>
  <c r="C645" i="12"/>
  <c r="C570" i="12"/>
  <c r="C686" i="12"/>
  <c r="C514" i="12"/>
  <c r="G514" i="12" s="1"/>
  <c r="E735" i="12"/>
  <c r="E815" i="12" s="1"/>
  <c r="D71" i="12"/>
  <c r="C709" i="12"/>
  <c r="C537" i="12"/>
  <c r="G537" i="12" s="1"/>
  <c r="C707" i="12"/>
  <c r="C535" i="12"/>
  <c r="G535" i="12" s="1"/>
  <c r="C683" i="12"/>
  <c r="C511" i="12"/>
  <c r="G511" i="12" s="1"/>
  <c r="C558" i="12"/>
  <c r="C638" i="12"/>
  <c r="AG71" i="12"/>
  <c r="C689" i="12"/>
  <c r="C517" i="12"/>
  <c r="AY71" i="12"/>
  <c r="J742" i="12"/>
  <c r="K71" i="12"/>
  <c r="C696" i="12"/>
  <c r="C524" i="12"/>
  <c r="C704" i="12"/>
  <c r="C532" i="12"/>
  <c r="G532" i="12" s="1"/>
  <c r="C547" i="12"/>
  <c r="C632" i="12"/>
  <c r="C617" i="12"/>
  <c r="C555" i="12"/>
  <c r="C501" i="12"/>
  <c r="G501" i="12" s="1"/>
  <c r="C673" i="12"/>
  <c r="C701" i="12"/>
  <c r="C529" i="12"/>
  <c r="C680" i="12"/>
  <c r="C508" i="12"/>
  <c r="G508" i="12" s="1"/>
  <c r="C712" i="12"/>
  <c r="C540" i="12"/>
  <c r="G540" i="12" s="1"/>
  <c r="C679" i="12"/>
  <c r="C507" i="12"/>
  <c r="G507" i="12" s="1"/>
  <c r="BI71" i="12"/>
  <c r="C670" i="12"/>
  <c r="C498" i="12"/>
  <c r="C675" i="12"/>
  <c r="C503" i="12"/>
  <c r="G503" i="12" s="1"/>
  <c r="BE71" i="12"/>
  <c r="C573" i="12"/>
  <c r="C622" i="12"/>
  <c r="C639" i="12"/>
  <c r="C564" i="12"/>
  <c r="AQ71" i="12"/>
  <c r="E816" i="12"/>
  <c r="C428" i="12"/>
  <c r="F379" i="12"/>
  <c r="C671" i="12"/>
  <c r="C499" i="12"/>
  <c r="G499" i="12" s="1"/>
  <c r="C67" i="12"/>
  <c r="CE52" i="12"/>
  <c r="BA71" i="12"/>
  <c r="C693" i="12"/>
  <c r="C521" i="12"/>
  <c r="C691" i="12"/>
  <c r="C519" i="12"/>
  <c r="G519" i="12" s="1"/>
  <c r="I71" i="12"/>
  <c r="C713" i="12"/>
  <c r="C541" i="12"/>
  <c r="J790" i="12"/>
  <c r="BG71" i="12"/>
  <c r="C647" i="12"/>
  <c r="C572" i="12"/>
  <c r="C672" i="12"/>
  <c r="C500" i="12"/>
  <c r="G500" i="12" s="1"/>
  <c r="N816" i="12"/>
  <c r="K612" i="12"/>
  <c r="C465" i="12"/>
  <c r="C688" i="12"/>
  <c r="C516" i="12"/>
  <c r="G516" i="12" s="1"/>
  <c r="C643" i="12"/>
  <c r="C568" i="12"/>
  <c r="C703" i="12"/>
  <c r="C531" i="12"/>
  <c r="C711" i="12"/>
  <c r="C539" i="12"/>
  <c r="G539" i="12" s="1"/>
  <c r="C569" i="12"/>
  <c r="C644" i="12"/>
  <c r="C685" i="12"/>
  <c r="C513" i="12"/>
  <c r="AK71" i="12"/>
  <c r="C710" i="12"/>
  <c r="C538" i="12"/>
  <c r="G538" i="12" s="1"/>
  <c r="C677" i="12"/>
  <c r="C505" i="12"/>
  <c r="G505" i="12" s="1"/>
  <c r="C682" i="12"/>
  <c r="C510" i="12"/>
  <c r="G510" i="12" s="1"/>
  <c r="C509" i="12"/>
  <c r="C681" i="12"/>
  <c r="C574" i="12"/>
  <c r="C620" i="12"/>
  <c r="AW71" i="12"/>
  <c r="C565" i="12"/>
  <c r="C640" i="12"/>
  <c r="C705" i="12"/>
  <c r="C533" i="12"/>
  <c r="G533" i="12" s="1"/>
  <c r="C646" i="12"/>
  <c r="C571" i="12"/>
  <c r="C687" i="12"/>
  <c r="C515" i="12"/>
  <c r="C695" i="12"/>
  <c r="C523" i="12"/>
  <c r="G523" i="12" s="1"/>
  <c r="C553" i="12"/>
  <c r="C636" i="12"/>
  <c r="C699" i="12"/>
  <c r="C527" i="12"/>
  <c r="G527" i="12" s="1"/>
  <c r="C627" i="12"/>
  <c r="C560" i="12"/>
  <c r="AI71" i="12"/>
  <c r="C678" i="12"/>
  <c r="C506" i="12"/>
  <c r="G506" i="12" s="1"/>
  <c r="C522" i="12"/>
  <c r="C694" i="12"/>
  <c r="C561" i="12"/>
  <c r="C621" i="12"/>
  <c r="C551" i="12"/>
  <c r="C629" i="12"/>
  <c r="C567" i="12"/>
  <c r="C642" i="12"/>
  <c r="C619" i="12"/>
  <c r="C559" i="12"/>
  <c r="BU71" i="12"/>
  <c r="AO71" i="12"/>
  <c r="C557" i="12"/>
  <c r="C637" i="12"/>
  <c r="C697" i="12"/>
  <c r="C525" i="12"/>
  <c r="G525" i="12" s="1"/>
  <c r="C626" i="12"/>
  <c r="C563" i="12"/>
  <c r="C690" i="12"/>
  <c r="C518" i="12"/>
  <c r="C635" i="12"/>
  <c r="C556" i="12"/>
  <c r="C616" i="12"/>
  <c r="C543" i="12"/>
  <c r="C549" i="12"/>
  <c r="C624" i="12"/>
  <c r="C566" i="12" l="1"/>
  <c r="C641" i="12"/>
  <c r="C708" i="12"/>
  <c r="C536" i="12"/>
  <c r="G536" i="12" s="1"/>
  <c r="G529" i="12"/>
  <c r="H529" i="12"/>
  <c r="C692" i="12"/>
  <c r="C520" i="12"/>
  <c r="G520" i="12" s="1"/>
  <c r="H531" i="12"/>
  <c r="G531" i="12"/>
  <c r="J734" i="12"/>
  <c r="J815" i="12" s="1"/>
  <c r="CE67" i="12"/>
  <c r="C71" i="12"/>
  <c r="C634" i="12"/>
  <c r="C554" i="12"/>
  <c r="C698" i="12"/>
  <c r="C526" i="12"/>
  <c r="H522" i="12"/>
  <c r="G522" i="12"/>
  <c r="G509" i="12"/>
  <c r="H509" i="12"/>
  <c r="C702" i="12"/>
  <c r="C530" i="12"/>
  <c r="C674" i="12"/>
  <c r="C502" i="12"/>
  <c r="G502" i="12" s="1"/>
  <c r="G524" i="12"/>
  <c r="H524" i="12"/>
  <c r="C669" i="12"/>
  <c r="C497" i="12"/>
  <c r="G497" i="12" s="1"/>
  <c r="C684" i="12"/>
  <c r="C512" i="12"/>
  <c r="G512" i="12" s="1"/>
  <c r="G513" i="12"/>
  <c r="H513" i="12"/>
  <c r="C550" i="12"/>
  <c r="G550" i="12" s="1"/>
  <c r="C614" i="12"/>
  <c r="C676" i="12"/>
  <c r="C504" i="12"/>
  <c r="G504" i="12" s="1"/>
  <c r="C700" i="12"/>
  <c r="C528" i="12"/>
  <c r="G528" i="12" s="1"/>
  <c r="G521" i="12"/>
  <c r="H521" i="12"/>
  <c r="G518" i="12"/>
  <c r="H518" i="12"/>
  <c r="C706" i="12"/>
  <c r="C534" i="12"/>
  <c r="G534" i="12" s="1"/>
  <c r="G515" i="12"/>
  <c r="H515" i="12"/>
  <c r="C631" i="12"/>
  <c r="C542" i="12"/>
  <c r="C618" i="12"/>
  <c r="C552" i="12"/>
  <c r="C544" i="12"/>
  <c r="G544" i="12" s="1"/>
  <c r="C625" i="12"/>
  <c r="C630" i="12"/>
  <c r="C546" i="12"/>
  <c r="G546" i="12" s="1"/>
  <c r="G517" i="12"/>
  <c r="H517" i="12"/>
  <c r="G498" i="12"/>
  <c r="H498" i="12"/>
  <c r="CC75" i="1"/>
  <c r="BB75" i="1"/>
  <c r="H530" i="12" l="1"/>
  <c r="G530" i="12"/>
  <c r="C668" i="12"/>
  <c r="C496" i="12"/>
  <c r="C715" i="12"/>
  <c r="D615" i="12"/>
  <c r="C648" i="12"/>
  <c r="M716" i="12" s="1"/>
  <c r="Y816" i="12" s="1"/>
  <c r="J816" i="12"/>
  <c r="C433" i="12"/>
  <c r="C441" i="12" s="1"/>
  <c r="F384" i="12"/>
  <c r="CE71" i="12"/>
  <c r="C716" i="12" s="1"/>
  <c r="H526" i="12"/>
  <c r="G526" i="12"/>
  <c r="O817" i="11"/>
  <c r="M817" i="11"/>
  <c r="L817" i="11"/>
  <c r="K817" i="11"/>
  <c r="J817" i="11"/>
  <c r="I817" i="11"/>
  <c r="H817" i="11"/>
  <c r="G817" i="11"/>
  <c r="F817" i="11"/>
  <c r="E817" i="11"/>
  <c r="D817" i="11"/>
  <c r="I815" i="11"/>
  <c r="X813" i="11"/>
  <c r="X815" i="11" s="1"/>
  <c r="W813" i="11"/>
  <c r="W815" i="11" s="1"/>
  <c r="V813" i="11"/>
  <c r="V815" i="11" s="1"/>
  <c r="U813" i="11"/>
  <c r="U815" i="11" s="1"/>
  <c r="A813" i="11"/>
  <c r="T812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L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I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O752" i="11"/>
  <c r="M752" i="11"/>
  <c r="L752" i="11"/>
  <c r="K752" i="11"/>
  <c r="I752" i="11"/>
  <c r="H752" i="11"/>
  <c r="G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Q736" i="11"/>
  <c r="P736" i="11"/>
  <c r="O736" i="11"/>
  <c r="M736" i="11"/>
  <c r="L736" i="11"/>
  <c r="K736" i="11"/>
  <c r="I736" i="1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R734" i="11"/>
  <c r="Q734" i="11"/>
  <c r="P734" i="11"/>
  <c r="O734" i="11"/>
  <c r="O815" i="11" s="1"/>
  <c r="M734" i="11"/>
  <c r="L734" i="11"/>
  <c r="K734" i="11"/>
  <c r="I734" i="11"/>
  <c r="H734" i="11"/>
  <c r="G734" i="11"/>
  <c r="F734" i="11"/>
  <c r="D734" i="11"/>
  <c r="D815" i="11" s="1"/>
  <c r="C734" i="11"/>
  <c r="B734" i="11"/>
  <c r="A734" i="11"/>
  <c r="CF730" i="11"/>
  <c r="CE730" i="11"/>
  <c r="CD730" i="11"/>
  <c r="CC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N730" i="11"/>
  <c r="BM730" i="11"/>
  <c r="BL730" i="11"/>
  <c r="BK730" i="11"/>
  <c r="BJ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E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K726" i="11"/>
  <c r="AJ726" i="11"/>
  <c r="AI726" i="11"/>
  <c r="AH726" i="11"/>
  <c r="AG726" i="11"/>
  <c r="AF726" i="11"/>
  <c r="AE726" i="11"/>
  <c r="AD726" i="11"/>
  <c r="AC726" i="11"/>
  <c r="AB726" i="11"/>
  <c r="AA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C615" i="11"/>
  <c r="B575" i="11"/>
  <c r="B574" i="11"/>
  <c r="B573" i="11"/>
  <c r="B572" i="11"/>
  <c r="B571" i="11"/>
  <c r="B570" i="11"/>
  <c r="B569" i="11"/>
  <c r="B568" i="11"/>
  <c r="B567" i="11"/>
  <c r="B566" i="11"/>
  <c r="B565" i="11"/>
  <c r="B564" i="11"/>
  <c r="B563" i="11"/>
  <c r="B562" i="11"/>
  <c r="B561" i="11"/>
  <c r="B560" i="11"/>
  <c r="B559" i="11"/>
  <c r="B558" i="11"/>
  <c r="B557" i="11"/>
  <c r="B556" i="11"/>
  <c r="B555" i="11"/>
  <c r="B554" i="11"/>
  <c r="B553" i="11"/>
  <c r="B552" i="11"/>
  <c r="B551" i="11"/>
  <c r="E550" i="11"/>
  <c r="D550" i="11"/>
  <c r="B550" i="11"/>
  <c r="H550" i="11" s="1"/>
  <c r="B549" i="11"/>
  <c r="B548" i="11"/>
  <c r="B547" i="11"/>
  <c r="H546" i="11"/>
  <c r="F546" i="11"/>
  <c r="E546" i="11"/>
  <c r="D546" i="11"/>
  <c r="B546" i="11"/>
  <c r="F545" i="11"/>
  <c r="E545" i="11"/>
  <c r="D545" i="11"/>
  <c r="B545" i="11"/>
  <c r="H545" i="11" s="1"/>
  <c r="H544" i="11"/>
  <c r="F544" i="11"/>
  <c r="E544" i="11"/>
  <c r="D544" i="11"/>
  <c r="B544" i="11"/>
  <c r="B543" i="11"/>
  <c r="B542" i="11"/>
  <c r="B541" i="11"/>
  <c r="E540" i="11"/>
  <c r="D540" i="11"/>
  <c r="B540" i="11"/>
  <c r="H540" i="11" s="1"/>
  <c r="E539" i="11"/>
  <c r="D539" i="11"/>
  <c r="B539" i="11"/>
  <c r="H538" i="11"/>
  <c r="F538" i="11"/>
  <c r="E538" i="11"/>
  <c r="D538" i="11"/>
  <c r="B538" i="11"/>
  <c r="H537" i="11"/>
  <c r="F537" i="11"/>
  <c r="E537" i="11"/>
  <c r="D537" i="11"/>
  <c r="B537" i="11"/>
  <c r="F536" i="11"/>
  <c r="E536" i="11"/>
  <c r="D536" i="11"/>
  <c r="B536" i="11"/>
  <c r="H536" i="11" s="1"/>
  <c r="H535" i="11"/>
  <c r="F535" i="11"/>
  <c r="E535" i="11"/>
  <c r="D535" i="11"/>
  <c r="B535" i="11"/>
  <c r="E534" i="11"/>
  <c r="D534" i="11"/>
  <c r="B534" i="11"/>
  <c r="H534" i="11" s="1"/>
  <c r="E533" i="11"/>
  <c r="D533" i="11"/>
  <c r="B533" i="11"/>
  <c r="E532" i="11"/>
  <c r="D532" i="11"/>
  <c r="B532" i="11"/>
  <c r="E531" i="11"/>
  <c r="D531" i="11"/>
  <c r="B531" i="11"/>
  <c r="F530" i="11"/>
  <c r="E530" i="11"/>
  <c r="D530" i="11"/>
  <c r="B530" i="11"/>
  <c r="F529" i="11"/>
  <c r="E529" i="11"/>
  <c r="D529" i="11"/>
  <c r="B529" i="11"/>
  <c r="F528" i="11"/>
  <c r="E528" i="11"/>
  <c r="D528" i="11"/>
  <c r="B528" i="11"/>
  <c r="H528" i="11" s="1"/>
  <c r="H527" i="11"/>
  <c r="F527" i="11"/>
  <c r="E527" i="11"/>
  <c r="D527" i="11"/>
  <c r="B527" i="11"/>
  <c r="E526" i="11"/>
  <c r="D526" i="11"/>
  <c r="B526" i="11"/>
  <c r="E525" i="11"/>
  <c r="D525" i="11"/>
  <c r="B525" i="11"/>
  <c r="H525" i="11" s="1"/>
  <c r="E524" i="11"/>
  <c r="D524" i="11"/>
  <c r="B524" i="11"/>
  <c r="F524" i="11" s="1"/>
  <c r="H523" i="11"/>
  <c r="E523" i="11"/>
  <c r="D523" i="11"/>
  <c r="B523" i="11"/>
  <c r="F523" i="11" s="1"/>
  <c r="F522" i="11"/>
  <c r="E522" i="11"/>
  <c r="D522" i="11"/>
  <c r="B522" i="11"/>
  <c r="F521" i="11"/>
  <c r="B521" i="11"/>
  <c r="E520" i="11"/>
  <c r="D520" i="11"/>
  <c r="B520" i="11"/>
  <c r="E519" i="11"/>
  <c r="D519" i="11"/>
  <c r="B519" i="11"/>
  <c r="H519" i="11" s="1"/>
  <c r="E518" i="11"/>
  <c r="D518" i="11"/>
  <c r="B518" i="11"/>
  <c r="F518" i="11" s="1"/>
  <c r="E517" i="11"/>
  <c r="D517" i="11"/>
  <c r="B517" i="11"/>
  <c r="F517" i="11" s="1"/>
  <c r="H516" i="11"/>
  <c r="F516" i="11"/>
  <c r="E516" i="11"/>
  <c r="D516" i="11"/>
  <c r="B516" i="11"/>
  <c r="E515" i="11"/>
  <c r="D515" i="11"/>
  <c r="B515" i="11"/>
  <c r="F514" i="11"/>
  <c r="E514" i="11"/>
  <c r="D514" i="11"/>
  <c r="B514" i="11"/>
  <c r="H514" i="11" s="1"/>
  <c r="F513" i="11"/>
  <c r="B513" i="11"/>
  <c r="H512" i="11"/>
  <c r="F512" i="11"/>
  <c r="B512" i="11"/>
  <c r="H511" i="11"/>
  <c r="F511" i="11"/>
  <c r="E511" i="11"/>
  <c r="D511" i="11"/>
  <c r="B511" i="11"/>
  <c r="F510" i="11"/>
  <c r="E510" i="11"/>
  <c r="D510" i="11"/>
  <c r="B510" i="11"/>
  <c r="H510" i="11" s="1"/>
  <c r="E509" i="11"/>
  <c r="D509" i="11"/>
  <c r="F509" i="11" s="1"/>
  <c r="B509" i="11"/>
  <c r="H508" i="11"/>
  <c r="E508" i="11"/>
  <c r="D508" i="11"/>
  <c r="B508" i="11"/>
  <c r="F508" i="11" s="1"/>
  <c r="F507" i="11"/>
  <c r="E507" i="11"/>
  <c r="D507" i="11"/>
  <c r="B507" i="11"/>
  <c r="H507" i="11" s="1"/>
  <c r="H506" i="11"/>
  <c r="F506" i="11"/>
  <c r="E506" i="11"/>
  <c r="D506" i="11"/>
  <c r="B506" i="11"/>
  <c r="E505" i="11"/>
  <c r="D505" i="11"/>
  <c r="B505" i="11"/>
  <c r="H504" i="11"/>
  <c r="F504" i="11"/>
  <c r="E504" i="11"/>
  <c r="D504" i="11"/>
  <c r="B504" i="11"/>
  <c r="H503" i="11"/>
  <c r="F503" i="11"/>
  <c r="E503" i="11"/>
  <c r="D503" i="11"/>
  <c r="B503" i="11"/>
  <c r="F502" i="11"/>
  <c r="E502" i="11"/>
  <c r="D502" i="11"/>
  <c r="B502" i="11"/>
  <c r="H502" i="11" s="1"/>
  <c r="H501" i="11"/>
  <c r="F501" i="11"/>
  <c r="E501" i="11"/>
  <c r="D501" i="11"/>
  <c r="B501" i="11"/>
  <c r="H500" i="11"/>
  <c r="E500" i="11"/>
  <c r="D500" i="11"/>
  <c r="B500" i="11"/>
  <c r="F500" i="11" s="1"/>
  <c r="F499" i="11"/>
  <c r="E499" i="11"/>
  <c r="D499" i="11"/>
  <c r="B499" i="11"/>
  <c r="H499" i="11" s="1"/>
  <c r="F498" i="11"/>
  <c r="E498" i="11"/>
  <c r="D498" i="11"/>
  <c r="B498" i="11"/>
  <c r="E497" i="11"/>
  <c r="D497" i="11"/>
  <c r="B497" i="11"/>
  <c r="F496" i="11"/>
  <c r="E496" i="11"/>
  <c r="D496" i="11"/>
  <c r="B496" i="11"/>
  <c r="G493" i="11"/>
  <c r="F493" i="11"/>
  <c r="E493" i="11"/>
  <c r="D493" i="11"/>
  <c r="C493" i="11"/>
  <c r="B493" i="11"/>
  <c r="A493" i="11"/>
  <c r="B478" i="11"/>
  <c r="B475" i="11"/>
  <c r="B474" i="11"/>
  <c r="B473" i="11"/>
  <c r="C472" i="11"/>
  <c r="B472" i="11"/>
  <c r="C471" i="11"/>
  <c r="B471" i="11"/>
  <c r="B470" i="11"/>
  <c r="B469" i="11"/>
  <c r="B468" i="11"/>
  <c r="B464" i="11"/>
  <c r="B463" i="11"/>
  <c r="C459" i="11"/>
  <c r="B459" i="11"/>
  <c r="B458" i="11"/>
  <c r="B455" i="11"/>
  <c r="B454" i="11"/>
  <c r="B453" i="11"/>
  <c r="C448" i="11"/>
  <c r="C447" i="11"/>
  <c r="C446" i="11"/>
  <c r="C445" i="11"/>
  <c r="C444" i="11"/>
  <c r="B440" i="11"/>
  <c r="C439" i="11"/>
  <c r="B439" i="11"/>
  <c r="C438" i="11"/>
  <c r="B438" i="11"/>
  <c r="B437" i="11"/>
  <c r="D436" i="11"/>
  <c r="B436" i="11"/>
  <c r="B435" i="11"/>
  <c r="D434" i="11"/>
  <c r="B434" i="11"/>
  <c r="D433" i="11"/>
  <c r="B433" i="11"/>
  <c r="B432" i="11"/>
  <c r="B431" i="11"/>
  <c r="B430" i="11"/>
  <c r="B429" i="11"/>
  <c r="B428" i="11"/>
  <c r="B427" i="11"/>
  <c r="D424" i="11"/>
  <c r="B424" i="11"/>
  <c r="B423" i="11"/>
  <c r="D421" i="11"/>
  <c r="B421" i="11"/>
  <c r="C420" i="11"/>
  <c r="B420" i="11"/>
  <c r="D418" i="11"/>
  <c r="B418" i="11"/>
  <c r="B417" i="11"/>
  <c r="D415" i="11"/>
  <c r="B415" i="11"/>
  <c r="C414" i="11"/>
  <c r="B414" i="11"/>
  <c r="A412" i="11"/>
  <c r="D390" i="11"/>
  <c r="B441" i="11" s="1"/>
  <c r="D372" i="11"/>
  <c r="D367" i="11"/>
  <c r="D368" i="11" s="1"/>
  <c r="D373" i="11" s="1"/>
  <c r="D361" i="11"/>
  <c r="D330" i="11"/>
  <c r="D329" i="11"/>
  <c r="D328" i="11"/>
  <c r="D319" i="11"/>
  <c r="D314" i="11"/>
  <c r="D290" i="11"/>
  <c r="D283" i="11"/>
  <c r="D277" i="11"/>
  <c r="D275" i="11"/>
  <c r="B476" i="11" s="1"/>
  <c r="D265" i="11"/>
  <c r="D260" i="11"/>
  <c r="D292" i="11" s="1"/>
  <c r="D341" i="11" s="1"/>
  <c r="C481" i="11" s="1"/>
  <c r="D242" i="11"/>
  <c r="B448" i="11" s="1"/>
  <c r="D240" i="11"/>
  <c r="B447" i="11" s="1"/>
  <c r="D236" i="11"/>
  <c r="B446" i="11" s="1"/>
  <c r="D229" i="11"/>
  <c r="B445" i="11" s="1"/>
  <c r="D221" i="11"/>
  <c r="D217" i="11"/>
  <c r="C217" i="11"/>
  <c r="B217" i="11"/>
  <c r="E216" i="11"/>
  <c r="E215" i="11"/>
  <c r="E214" i="11"/>
  <c r="E213" i="11"/>
  <c r="E212" i="11"/>
  <c r="E211" i="11"/>
  <c r="E210" i="11"/>
  <c r="E209" i="11"/>
  <c r="E217" i="11" s="1"/>
  <c r="C478" i="11" s="1"/>
  <c r="D204" i="11"/>
  <c r="C204" i="11"/>
  <c r="B204" i="11"/>
  <c r="E203" i="11"/>
  <c r="C475" i="11" s="1"/>
  <c r="E202" i="11"/>
  <c r="C474" i="11" s="1"/>
  <c r="E201" i="11"/>
  <c r="E200" i="11"/>
  <c r="C473" i="11" s="1"/>
  <c r="E199" i="11"/>
  <c r="E198" i="11"/>
  <c r="E197" i="11"/>
  <c r="C470" i="11" s="1"/>
  <c r="E196" i="11"/>
  <c r="C469" i="11" s="1"/>
  <c r="E195" i="11"/>
  <c r="D190" i="11"/>
  <c r="D437" i="11" s="1"/>
  <c r="D186" i="11"/>
  <c r="D181" i="11"/>
  <c r="D177" i="11"/>
  <c r="D173" i="11"/>
  <c r="D428" i="11" s="1"/>
  <c r="E154" i="11"/>
  <c r="E153" i="11"/>
  <c r="E152" i="11"/>
  <c r="E151" i="11"/>
  <c r="C421" i="11" s="1"/>
  <c r="E150" i="11"/>
  <c r="E148" i="11"/>
  <c r="E147" i="11"/>
  <c r="E146" i="11"/>
  <c r="E145" i="11"/>
  <c r="C418" i="11" s="1"/>
  <c r="E144" i="11"/>
  <c r="C417" i="11" s="1"/>
  <c r="E142" i="11"/>
  <c r="E141" i="11"/>
  <c r="E140" i="11"/>
  <c r="E139" i="11"/>
  <c r="C415" i="11" s="1"/>
  <c r="E138" i="11"/>
  <c r="E127" i="11"/>
  <c r="CE80" i="11"/>
  <c r="T816" i="11" s="1"/>
  <c r="CF79" i="11"/>
  <c r="CE79" i="11"/>
  <c r="S816" i="11" s="1"/>
  <c r="CE78" i="11"/>
  <c r="CE77" i="11"/>
  <c r="CE76" i="11"/>
  <c r="P816" i="11" s="1"/>
  <c r="CC75" i="11"/>
  <c r="AV75" i="11"/>
  <c r="N779" i="11" s="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E75" i="11"/>
  <c r="N762" i="11" s="1"/>
  <c r="AD75" i="11"/>
  <c r="N761" i="11" s="1"/>
  <c r="AC75" i="11"/>
  <c r="N760" i="11" s="1"/>
  <c r="AB75" i="11"/>
  <c r="N759" i="11" s="1"/>
  <c r="AA75" i="11"/>
  <c r="N758" i="11" s="1"/>
  <c r="Z75" i="11"/>
  <c r="N757" i="11" s="1"/>
  <c r="Y75" i="11"/>
  <c r="N756" i="11" s="1"/>
  <c r="X75" i="11"/>
  <c r="N755" i="11" s="1"/>
  <c r="W75" i="11"/>
  <c r="N754" i="11" s="1"/>
  <c r="V75" i="11"/>
  <c r="N753" i="11" s="1"/>
  <c r="U75" i="11"/>
  <c r="N752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E75" i="11"/>
  <c r="N736" i="11" s="1"/>
  <c r="D75" i="11"/>
  <c r="N735" i="11" s="1"/>
  <c r="C75" i="11"/>
  <c r="N734" i="11" s="1"/>
  <c r="CE74" i="11"/>
  <c r="C464" i="11" s="1"/>
  <c r="CE73" i="11"/>
  <c r="CD71" i="11"/>
  <c r="C575" i="11" s="1"/>
  <c r="CE70" i="11"/>
  <c r="CE69" i="11"/>
  <c r="L816" i="11" s="1"/>
  <c r="CE68" i="11"/>
  <c r="CE66" i="11"/>
  <c r="I816" i="11" s="1"/>
  <c r="CE65" i="11"/>
  <c r="CE64" i="11"/>
  <c r="G816" i="11" s="1"/>
  <c r="CE63" i="11"/>
  <c r="CE61" i="11"/>
  <c r="CE60" i="11"/>
  <c r="B53" i="11"/>
  <c r="CE51" i="11"/>
  <c r="B49" i="11"/>
  <c r="CB48" i="11"/>
  <c r="CB62" i="11" s="1"/>
  <c r="E811" i="11" s="1"/>
  <c r="BT48" i="11"/>
  <c r="BT62" i="11" s="1"/>
  <c r="E803" i="11" s="1"/>
  <c r="BP48" i="11"/>
  <c r="BP62" i="11" s="1"/>
  <c r="E799" i="11" s="1"/>
  <c r="BJ48" i="11"/>
  <c r="BJ62" i="11" s="1"/>
  <c r="BE48" i="11"/>
  <c r="BE62" i="11" s="1"/>
  <c r="AX48" i="11"/>
  <c r="AX62" i="11" s="1"/>
  <c r="AU48" i="11"/>
  <c r="AU62" i="11" s="1"/>
  <c r="AN48" i="11"/>
  <c r="AN62" i="11" s="1"/>
  <c r="E771" i="11" s="1"/>
  <c r="AK48" i="11"/>
  <c r="AK62" i="11" s="1"/>
  <c r="AF48" i="11"/>
  <c r="AF62" i="11" s="1"/>
  <c r="E763" i="11" s="1"/>
  <c r="AC48" i="11"/>
  <c r="AC62" i="11" s="1"/>
  <c r="X48" i="11"/>
  <c r="X62" i="11" s="1"/>
  <c r="E755" i="11" s="1"/>
  <c r="U48" i="11"/>
  <c r="U62" i="11" s="1"/>
  <c r="P48" i="11"/>
  <c r="P62" i="11" s="1"/>
  <c r="E747" i="11" s="1"/>
  <c r="M48" i="11"/>
  <c r="M62" i="11" s="1"/>
  <c r="H48" i="11"/>
  <c r="H62" i="11" s="1"/>
  <c r="E739" i="11" s="1"/>
  <c r="E48" i="11"/>
  <c r="E62" i="11" s="1"/>
  <c r="CE47" i="11"/>
  <c r="D712" i="12" l="1"/>
  <c r="D704" i="12"/>
  <c r="D696" i="12"/>
  <c r="D688" i="12"/>
  <c r="D709" i="12"/>
  <c r="D701" i="12"/>
  <c r="D693" i="12"/>
  <c r="D685" i="12"/>
  <c r="D711" i="12"/>
  <c r="D703" i="12"/>
  <c r="D695" i="12"/>
  <c r="D687" i="12"/>
  <c r="D710" i="12"/>
  <c r="D702" i="12"/>
  <c r="D694" i="12"/>
  <c r="D686" i="12"/>
  <c r="D713" i="12"/>
  <c r="D697" i="12"/>
  <c r="D675" i="12"/>
  <c r="D644" i="12"/>
  <c r="D643" i="12"/>
  <c r="D642" i="12"/>
  <c r="D641" i="12"/>
  <c r="D640" i="12"/>
  <c r="D639" i="12"/>
  <c r="D638" i="12"/>
  <c r="D637" i="12"/>
  <c r="D636" i="12"/>
  <c r="D635" i="12"/>
  <c r="D634" i="12"/>
  <c r="D707" i="12"/>
  <c r="D708" i="12"/>
  <c r="D692" i="12"/>
  <c r="D682" i="12"/>
  <c r="D674" i="12"/>
  <c r="D623" i="12"/>
  <c r="D619" i="12"/>
  <c r="D705" i="12"/>
  <c r="D689" i="12"/>
  <c r="D679" i="12"/>
  <c r="D671" i="12"/>
  <c r="D625" i="12"/>
  <c r="D716" i="12"/>
  <c r="D699" i="12"/>
  <c r="D683" i="12"/>
  <c r="D676" i="12"/>
  <c r="D668" i="12"/>
  <c r="D706" i="12"/>
  <c r="D690" i="12"/>
  <c r="D681" i="12"/>
  <c r="D673" i="12"/>
  <c r="D672" i="12"/>
  <c r="D670" i="12"/>
  <c r="D632" i="12"/>
  <c r="D626" i="12"/>
  <c r="D700" i="12"/>
  <c r="D622" i="12"/>
  <c r="D616" i="12"/>
  <c r="D684" i="12"/>
  <c r="D645" i="12"/>
  <c r="D630" i="12"/>
  <c r="D628" i="12"/>
  <c r="D621" i="12"/>
  <c r="D633" i="12"/>
  <c r="D691" i="12"/>
  <c r="D677" i="12"/>
  <c r="D647" i="12"/>
  <c r="D620" i="12"/>
  <c r="D669" i="12"/>
  <c r="D631" i="12"/>
  <c r="D698" i="12"/>
  <c r="D629" i="12"/>
  <c r="D627" i="12"/>
  <c r="D624" i="12"/>
  <c r="D618" i="12"/>
  <c r="D680" i="12"/>
  <c r="D678" i="12"/>
  <c r="D646" i="12"/>
  <c r="D617" i="12"/>
  <c r="G496" i="12"/>
  <c r="H496" i="12" s="1"/>
  <c r="E760" i="11"/>
  <c r="E752" i="11"/>
  <c r="E768" i="11"/>
  <c r="E781" i="11"/>
  <c r="E736" i="11"/>
  <c r="E744" i="11"/>
  <c r="E778" i="11"/>
  <c r="E788" i="11"/>
  <c r="D816" i="11"/>
  <c r="BY48" i="11"/>
  <c r="BY62" i="11" s="1"/>
  <c r="BQ48" i="11"/>
  <c r="BQ62" i="11" s="1"/>
  <c r="BI48" i="11"/>
  <c r="BI62" i="11" s="1"/>
  <c r="BA48" i="11"/>
  <c r="BA62" i="11" s="1"/>
  <c r="AS48" i="11"/>
  <c r="AS62" i="11" s="1"/>
  <c r="BW48" i="11"/>
  <c r="BW62" i="11" s="1"/>
  <c r="BO48" i="11"/>
  <c r="BO62" i="11" s="1"/>
  <c r="BG48" i="11"/>
  <c r="BG62" i="11" s="1"/>
  <c r="AY48" i="11"/>
  <c r="AY62" i="11" s="1"/>
  <c r="AQ48" i="11"/>
  <c r="AQ62" i="11" s="1"/>
  <c r="CC48" i="11"/>
  <c r="CC62" i="11" s="1"/>
  <c r="BU48" i="11"/>
  <c r="BU62" i="11" s="1"/>
  <c r="G48" i="11"/>
  <c r="G62" i="11" s="1"/>
  <c r="O48" i="11"/>
  <c r="O62" i="11" s="1"/>
  <c r="W48" i="11"/>
  <c r="W62" i="11" s="1"/>
  <c r="AE48" i="11"/>
  <c r="AE62" i="11" s="1"/>
  <c r="AM48" i="11"/>
  <c r="AM62" i="11" s="1"/>
  <c r="AW48" i="11"/>
  <c r="AW62" i="11" s="1"/>
  <c r="BH48" i="11"/>
  <c r="BH62" i="11" s="1"/>
  <c r="BS48" i="11"/>
  <c r="BS62" i="11" s="1"/>
  <c r="F497" i="11"/>
  <c r="H497" i="11"/>
  <c r="F816" i="11"/>
  <c r="C429" i="11"/>
  <c r="C427" i="11"/>
  <c r="E793" i="11"/>
  <c r="I48" i="11"/>
  <c r="I62" i="11" s="1"/>
  <c r="Q48" i="11"/>
  <c r="Q62" i="11" s="1"/>
  <c r="Y48" i="11"/>
  <c r="Y62" i="11" s="1"/>
  <c r="AG48" i="11"/>
  <c r="AG62" i="11" s="1"/>
  <c r="AO48" i="11"/>
  <c r="AO62" i="11" s="1"/>
  <c r="AZ48" i="11"/>
  <c r="AZ62" i="11" s="1"/>
  <c r="BK48" i="11"/>
  <c r="BK62" i="11" s="1"/>
  <c r="BV48" i="11"/>
  <c r="BV62" i="11" s="1"/>
  <c r="D435" i="11"/>
  <c r="D438" i="11"/>
  <c r="AH48" i="11"/>
  <c r="AH62" i="11" s="1"/>
  <c r="BX48" i="11"/>
  <c r="BX62" i="11" s="1"/>
  <c r="Q816" i="11"/>
  <c r="G612" i="11"/>
  <c r="CF77" i="11"/>
  <c r="J48" i="11"/>
  <c r="J62" i="11" s="1"/>
  <c r="R48" i="11"/>
  <c r="R62" i="11" s="1"/>
  <c r="AP48" i="11"/>
  <c r="AP62" i="11" s="1"/>
  <c r="BL48" i="11"/>
  <c r="BL62" i="11" s="1"/>
  <c r="H816" i="11"/>
  <c r="C431" i="11"/>
  <c r="C48" i="11"/>
  <c r="K48" i="11"/>
  <c r="K62" i="11" s="1"/>
  <c r="S48" i="11"/>
  <c r="S62" i="11" s="1"/>
  <c r="AA48" i="11"/>
  <c r="AA62" i="11" s="1"/>
  <c r="AI48" i="11"/>
  <c r="AI62" i="11" s="1"/>
  <c r="AR48" i="11"/>
  <c r="AR62" i="11" s="1"/>
  <c r="BC48" i="11"/>
  <c r="BC62" i="11" s="1"/>
  <c r="BM48" i="11"/>
  <c r="BM62" i="11" s="1"/>
  <c r="BZ48" i="11"/>
  <c r="BZ62" i="11" s="1"/>
  <c r="D463" i="11"/>
  <c r="B444" i="11"/>
  <c r="CD722" i="11"/>
  <c r="F505" i="11"/>
  <c r="H505" i="11"/>
  <c r="H533" i="11"/>
  <c r="F533" i="11"/>
  <c r="O816" i="11"/>
  <c r="C463" i="11"/>
  <c r="Z48" i="11"/>
  <c r="Z62" i="11" s="1"/>
  <c r="BB48" i="11"/>
  <c r="BB62" i="11" s="1"/>
  <c r="D48" i="11"/>
  <c r="D62" i="11" s="1"/>
  <c r="L48" i="11"/>
  <c r="L62" i="11" s="1"/>
  <c r="T48" i="11"/>
  <c r="T62" i="11" s="1"/>
  <c r="AB48" i="11"/>
  <c r="AB62" i="11" s="1"/>
  <c r="AJ48" i="11"/>
  <c r="AJ62" i="11" s="1"/>
  <c r="AT48" i="11"/>
  <c r="AT62" i="11" s="1"/>
  <c r="BD48" i="11"/>
  <c r="BD62" i="11" s="1"/>
  <c r="BN48" i="11"/>
  <c r="BN62" i="11" s="1"/>
  <c r="CA48" i="11"/>
  <c r="CA62" i="11" s="1"/>
  <c r="BI730" i="11"/>
  <c r="C816" i="11"/>
  <c r="H612" i="11"/>
  <c r="K816" i="11"/>
  <c r="C434" i="11"/>
  <c r="D464" i="11"/>
  <c r="E204" i="11"/>
  <c r="C476" i="11" s="1"/>
  <c r="D391" i="11"/>
  <c r="D393" i="11" s="1"/>
  <c r="D396" i="11" s="1"/>
  <c r="F539" i="11"/>
  <c r="H539" i="11"/>
  <c r="F531" i="11"/>
  <c r="F48" i="11"/>
  <c r="F62" i="11" s="1"/>
  <c r="N48" i="11"/>
  <c r="N62" i="11" s="1"/>
  <c r="V48" i="11"/>
  <c r="V62" i="11" s="1"/>
  <c r="AD48" i="11"/>
  <c r="AD62" i="11" s="1"/>
  <c r="AL48" i="11"/>
  <c r="AL62" i="11" s="1"/>
  <c r="AV48" i="11"/>
  <c r="AV62" i="11" s="1"/>
  <c r="BF48" i="11"/>
  <c r="BF62" i="11" s="1"/>
  <c r="BR48" i="11"/>
  <c r="BR62" i="11" s="1"/>
  <c r="M816" i="11"/>
  <c r="C458" i="11"/>
  <c r="D339" i="11"/>
  <c r="C482" i="11" s="1"/>
  <c r="CE75" i="11"/>
  <c r="C468" i="11"/>
  <c r="N815" i="11"/>
  <c r="F515" i="11"/>
  <c r="F519" i="11"/>
  <c r="F525" i="11"/>
  <c r="CF76" i="11"/>
  <c r="N817" i="11"/>
  <c r="B465" i="11"/>
  <c r="C432" i="11"/>
  <c r="H520" i="11"/>
  <c r="F520" i="11"/>
  <c r="F526" i="11"/>
  <c r="H532" i="11"/>
  <c r="F532" i="11"/>
  <c r="D612" i="11"/>
  <c r="C440" i="11"/>
  <c r="F612" i="11"/>
  <c r="Q815" i="11"/>
  <c r="I612" i="11"/>
  <c r="R816" i="11"/>
  <c r="J612" i="11"/>
  <c r="C430" i="11"/>
  <c r="L612" i="11"/>
  <c r="L815" i="11"/>
  <c r="F534" i="11"/>
  <c r="C815" i="11"/>
  <c r="M815" i="11"/>
  <c r="F540" i="11"/>
  <c r="F550" i="11"/>
  <c r="F815" i="11"/>
  <c r="P815" i="11"/>
  <c r="G815" i="11"/>
  <c r="H815" i="11"/>
  <c r="R815" i="11"/>
  <c r="S815" i="11"/>
  <c r="K815" i="11"/>
  <c r="T815" i="11"/>
  <c r="E612" i="12" l="1"/>
  <c r="D715" i="12"/>
  <c r="E623" i="12"/>
  <c r="E777" i="11"/>
  <c r="AT71" i="11"/>
  <c r="E750" i="11"/>
  <c r="E782" i="11"/>
  <c r="E769" i="11"/>
  <c r="AL71" i="11"/>
  <c r="E767" i="11"/>
  <c r="D465" i="11"/>
  <c r="E764" i="11"/>
  <c r="AG71" i="11"/>
  <c r="E762" i="11"/>
  <c r="E790" i="11"/>
  <c r="N816" i="11"/>
  <c r="K612" i="11"/>
  <c r="C465" i="11"/>
  <c r="E761" i="11"/>
  <c r="AD71" i="11"/>
  <c r="E759" i="11"/>
  <c r="E809" i="11"/>
  <c r="BZ71" i="11"/>
  <c r="C62" i="11"/>
  <c r="CE48" i="11"/>
  <c r="E756" i="11"/>
  <c r="E754" i="11"/>
  <c r="E798" i="11"/>
  <c r="BO71" i="11"/>
  <c r="E751" i="11"/>
  <c r="E796" i="11"/>
  <c r="BM71" i="11"/>
  <c r="E748" i="11"/>
  <c r="E746" i="11"/>
  <c r="O71" i="11"/>
  <c r="E806" i="11"/>
  <c r="BW71" i="11"/>
  <c r="E753" i="11"/>
  <c r="E807" i="11"/>
  <c r="E740" i="11"/>
  <c r="E738" i="11"/>
  <c r="E776" i="11"/>
  <c r="AS71" i="11"/>
  <c r="E745" i="11"/>
  <c r="E795" i="11"/>
  <c r="BW52" i="11"/>
  <c r="BW67" i="11" s="1"/>
  <c r="J806" i="11" s="1"/>
  <c r="BO52" i="11"/>
  <c r="BO67" i="11" s="1"/>
  <c r="J798" i="11" s="1"/>
  <c r="BG52" i="11"/>
  <c r="BG67" i="11" s="1"/>
  <c r="J790" i="11" s="1"/>
  <c r="AY52" i="11"/>
  <c r="AY67" i="11" s="1"/>
  <c r="J782" i="11" s="1"/>
  <c r="AQ52" i="11"/>
  <c r="AQ67" i="11" s="1"/>
  <c r="J774" i="11" s="1"/>
  <c r="AI52" i="11"/>
  <c r="AI67" i="11" s="1"/>
  <c r="J766" i="11" s="1"/>
  <c r="AA52" i="11"/>
  <c r="AA67" i="11" s="1"/>
  <c r="J758" i="11" s="1"/>
  <c r="S52" i="11"/>
  <c r="S67" i="11" s="1"/>
  <c r="J750" i="11" s="1"/>
  <c r="K52" i="11"/>
  <c r="K67" i="11" s="1"/>
  <c r="J742" i="11" s="1"/>
  <c r="C52" i="11"/>
  <c r="CC52" i="11"/>
  <c r="CC67" i="11" s="1"/>
  <c r="J812" i="11" s="1"/>
  <c r="BU52" i="11"/>
  <c r="BU67" i="11" s="1"/>
  <c r="J804" i="11" s="1"/>
  <c r="BM52" i="11"/>
  <c r="BM67" i="11" s="1"/>
  <c r="J796" i="11" s="1"/>
  <c r="BE52" i="11"/>
  <c r="BE67" i="11" s="1"/>
  <c r="AW52" i="11"/>
  <c r="AW67" i="11" s="1"/>
  <c r="J780" i="11" s="1"/>
  <c r="AO52" i="11"/>
  <c r="AO67" i="11" s="1"/>
  <c r="J772" i="11" s="1"/>
  <c r="AG52" i="11"/>
  <c r="AG67" i="11" s="1"/>
  <c r="J764" i="11" s="1"/>
  <c r="Y52" i="11"/>
  <c r="Y67" i="11" s="1"/>
  <c r="J756" i="11" s="1"/>
  <c r="Q52" i="11"/>
  <c r="Q67" i="11" s="1"/>
  <c r="J748" i="11" s="1"/>
  <c r="I52" i="11"/>
  <c r="I67" i="11" s="1"/>
  <c r="J740" i="11" s="1"/>
  <c r="CA52" i="11"/>
  <c r="CA67" i="11" s="1"/>
  <c r="J810" i="11" s="1"/>
  <c r="BS52" i="11"/>
  <c r="BS67" i="11" s="1"/>
  <c r="J802" i="11" s="1"/>
  <c r="BK52" i="11"/>
  <c r="BK67" i="11" s="1"/>
  <c r="J794" i="11" s="1"/>
  <c r="BC52" i="11"/>
  <c r="BC67" i="11" s="1"/>
  <c r="J786" i="11" s="1"/>
  <c r="AU52" i="11"/>
  <c r="AU67" i="11" s="1"/>
  <c r="AM52" i="11"/>
  <c r="AM67" i="11" s="1"/>
  <c r="J770" i="11" s="1"/>
  <c r="AE52" i="11"/>
  <c r="AE67" i="11" s="1"/>
  <c r="J762" i="11" s="1"/>
  <c r="W52" i="11"/>
  <c r="W67" i="11" s="1"/>
  <c r="J754" i="11" s="1"/>
  <c r="O52" i="11"/>
  <c r="O67" i="11" s="1"/>
  <c r="J746" i="11" s="1"/>
  <c r="G52" i="11"/>
  <c r="G67" i="11" s="1"/>
  <c r="J738" i="11" s="1"/>
  <c r="BX52" i="11"/>
  <c r="BX67" i="11" s="1"/>
  <c r="J807" i="11" s="1"/>
  <c r="BJ52" i="11"/>
  <c r="BJ67" i="11" s="1"/>
  <c r="AX52" i="11"/>
  <c r="AX67" i="11" s="1"/>
  <c r="AK52" i="11"/>
  <c r="AK67" i="11" s="1"/>
  <c r="X52" i="11"/>
  <c r="X67" i="11" s="1"/>
  <c r="L52" i="11"/>
  <c r="L67" i="11" s="1"/>
  <c r="J743" i="11" s="1"/>
  <c r="BV52" i="11"/>
  <c r="BV67" i="11" s="1"/>
  <c r="J805" i="11" s="1"/>
  <c r="BI52" i="11"/>
  <c r="BI67" i="11" s="1"/>
  <c r="J792" i="11" s="1"/>
  <c r="AJ52" i="11"/>
  <c r="AJ67" i="11" s="1"/>
  <c r="J767" i="11" s="1"/>
  <c r="J52" i="11"/>
  <c r="J67" i="11" s="1"/>
  <c r="J741" i="11" s="1"/>
  <c r="AV52" i="11"/>
  <c r="AV67" i="11" s="1"/>
  <c r="J779" i="11" s="1"/>
  <c r="V52" i="11"/>
  <c r="V67" i="11" s="1"/>
  <c r="J753" i="11" s="1"/>
  <c r="BT52" i="11"/>
  <c r="BT67" i="11" s="1"/>
  <c r="BH52" i="11"/>
  <c r="BH67" i="11" s="1"/>
  <c r="J791" i="11" s="1"/>
  <c r="AT52" i="11"/>
  <c r="AT67" i="11" s="1"/>
  <c r="J777" i="11" s="1"/>
  <c r="AH52" i="11"/>
  <c r="AH67" i="11" s="1"/>
  <c r="J765" i="11" s="1"/>
  <c r="U52" i="11"/>
  <c r="U67" i="11" s="1"/>
  <c r="H52" i="11"/>
  <c r="H67" i="11" s="1"/>
  <c r="AD52" i="11"/>
  <c r="AD67" i="11" s="1"/>
  <c r="J761" i="11" s="1"/>
  <c r="N52" i="11"/>
  <c r="N67" i="11" s="1"/>
  <c r="J745" i="11" s="1"/>
  <c r="BR52" i="11"/>
  <c r="BR67" i="11" s="1"/>
  <c r="J801" i="11" s="1"/>
  <c r="BF52" i="11"/>
  <c r="BF67" i="11" s="1"/>
  <c r="J789" i="11" s="1"/>
  <c r="AS52" i="11"/>
  <c r="AS67" i="11" s="1"/>
  <c r="J776" i="11" s="1"/>
  <c r="AF52" i="11"/>
  <c r="AF67" i="11" s="1"/>
  <c r="T52" i="11"/>
  <c r="T67" i="11" s="1"/>
  <c r="J751" i="11" s="1"/>
  <c r="F52" i="11"/>
  <c r="F67" i="11" s="1"/>
  <c r="J737" i="11" s="1"/>
  <c r="BQ52" i="11"/>
  <c r="BQ67" i="11" s="1"/>
  <c r="J800" i="11" s="1"/>
  <c r="AR52" i="11"/>
  <c r="AR67" i="11" s="1"/>
  <c r="J775" i="11" s="1"/>
  <c r="R52" i="11"/>
  <c r="R67" i="11" s="1"/>
  <c r="J749" i="11" s="1"/>
  <c r="E52" i="11"/>
  <c r="E67" i="11" s="1"/>
  <c r="BZ52" i="11"/>
  <c r="BZ67" i="11" s="1"/>
  <c r="J809" i="11" s="1"/>
  <c r="BD52" i="11"/>
  <c r="BD67" i="11" s="1"/>
  <c r="J787" i="11" s="1"/>
  <c r="BA52" i="11"/>
  <c r="BA67" i="11" s="1"/>
  <c r="J784" i="11" s="1"/>
  <c r="CB52" i="11"/>
  <c r="CB67" i="11" s="1"/>
  <c r="BP52" i="11"/>
  <c r="BP67" i="11" s="1"/>
  <c r="BB52" i="11"/>
  <c r="BB67" i="11" s="1"/>
  <c r="J785" i="11" s="1"/>
  <c r="AP52" i="11"/>
  <c r="AP67" i="11" s="1"/>
  <c r="J773" i="11" s="1"/>
  <c r="AC52" i="11"/>
  <c r="AC67" i="11" s="1"/>
  <c r="P52" i="11"/>
  <c r="P67" i="11" s="1"/>
  <c r="D52" i="11"/>
  <c r="D67" i="11" s="1"/>
  <c r="J735" i="11" s="1"/>
  <c r="BN52" i="11"/>
  <c r="BN67" i="11" s="1"/>
  <c r="J797" i="11" s="1"/>
  <c r="AB52" i="11"/>
  <c r="AB67" i="11" s="1"/>
  <c r="J759" i="11" s="1"/>
  <c r="AN52" i="11"/>
  <c r="AN67" i="11" s="1"/>
  <c r="BY52" i="11"/>
  <c r="BY67" i="11" s="1"/>
  <c r="J808" i="11" s="1"/>
  <c r="BL52" i="11"/>
  <c r="BL67" i="11" s="1"/>
  <c r="J795" i="11" s="1"/>
  <c r="AZ52" i="11"/>
  <c r="AZ67" i="11" s="1"/>
  <c r="J783" i="11" s="1"/>
  <c r="AL52" i="11"/>
  <c r="AL67" i="11" s="1"/>
  <c r="J769" i="11" s="1"/>
  <c r="Z52" i="11"/>
  <c r="Z67" i="11" s="1"/>
  <c r="J757" i="11" s="1"/>
  <c r="M52" i="11"/>
  <c r="M67" i="11" s="1"/>
  <c r="E743" i="11"/>
  <c r="E786" i="11"/>
  <c r="BC71" i="11"/>
  <c r="E737" i="11"/>
  <c r="E810" i="11"/>
  <c r="CA71" i="11"/>
  <c r="E735" i="11"/>
  <c r="E775" i="11"/>
  <c r="AR71" i="11"/>
  <c r="E765" i="11"/>
  <c r="E805" i="11"/>
  <c r="BV71" i="11"/>
  <c r="E802" i="11"/>
  <c r="E804" i="11"/>
  <c r="BU71" i="11"/>
  <c r="E784" i="11"/>
  <c r="E801" i="11"/>
  <c r="BR71" i="11"/>
  <c r="E797" i="11"/>
  <c r="E785" i="11"/>
  <c r="BB71" i="11"/>
  <c r="E766" i="11"/>
  <c r="E773" i="11"/>
  <c r="AP71" i="11"/>
  <c r="E794" i="11"/>
  <c r="E791" i="11"/>
  <c r="BH71" i="11"/>
  <c r="E812" i="11"/>
  <c r="E792" i="11"/>
  <c r="BI71" i="11"/>
  <c r="E787" i="11"/>
  <c r="E757" i="11"/>
  <c r="Z71" i="11"/>
  <c r="E758" i="11"/>
  <c r="E749" i="11"/>
  <c r="R71" i="11"/>
  <c r="E783" i="11"/>
  <c r="E780" i="11"/>
  <c r="AW71" i="11"/>
  <c r="E774" i="11"/>
  <c r="AQ71" i="11"/>
  <c r="E800" i="11"/>
  <c r="BQ71" i="11"/>
  <c r="E779" i="11"/>
  <c r="AV71" i="11"/>
  <c r="E772" i="11"/>
  <c r="AO71" i="11"/>
  <c r="E770" i="11"/>
  <c r="E808" i="11"/>
  <c r="BY71" i="11"/>
  <c r="E789" i="11"/>
  <c r="E741" i="11"/>
  <c r="J71" i="11"/>
  <c r="E742" i="11"/>
  <c r="K71" i="11"/>
  <c r="O817" i="10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P815" i="10" s="1"/>
  <c r="O734" i="10"/>
  <c r="M734" i="10"/>
  <c r="L734" i="10"/>
  <c r="K734" i="10"/>
  <c r="I734" i="10"/>
  <c r="H734" i="10"/>
  <c r="G734" i="10"/>
  <c r="F734" i="10"/>
  <c r="F815" i="10" s="1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F550" i="10"/>
  <c r="E550" i="10"/>
  <c r="H550" i="10"/>
  <c r="E546" i="10"/>
  <c r="H546" i="10"/>
  <c r="E545" i="10"/>
  <c r="H545" i="10"/>
  <c r="E544" i="10"/>
  <c r="F544" i="10"/>
  <c r="F540" i="10"/>
  <c r="E540" i="10"/>
  <c r="H540" i="10"/>
  <c r="E539" i="10"/>
  <c r="H539" i="10"/>
  <c r="H538" i="10"/>
  <c r="E538" i="10"/>
  <c r="F538" i="10"/>
  <c r="E537" i="10"/>
  <c r="H537" i="10"/>
  <c r="E536" i="10"/>
  <c r="H536" i="10"/>
  <c r="E535" i="10"/>
  <c r="F535" i="10"/>
  <c r="H534" i="10"/>
  <c r="F534" i="10"/>
  <c r="E534" i="10"/>
  <c r="H533" i="10"/>
  <c r="E533" i="10"/>
  <c r="F533" i="10"/>
  <c r="E532" i="10"/>
  <c r="H532" i="10"/>
  <c r="F531" i="10"/>
  <c r="E531" i="10"/>
  <c r="E530" i="10"/>
  <c r="E529" i="10"/>
  <c r="F528" i="10"/>
  <c r="E528" i="10"/>
  <c r="E527" i="10"/>
  <c r="F527" i="10"/>
  <c r="E526" i="10"/>
  <c r="F526" i="10"/>
  <c r="H525" i="10"/>
  <c r="F525" i="10"/>
  <c r="E525" i="10"/>
  <c r="E524" i="10"/>
  <c r="F523" i="10"/>
  <c r="E523" i="10"/>
  <c r="H523" i="10"/>
  <c r="E522" i="10"/>
  <c r="E520" i="10"/>
  <c r="F520" i="10"/>
  <c r="H519" i="10"/>
  <c r="F519" i="10"/>
  <c r="E519" i="10"/>
  <c r="F518" i="10"/>
  <c r="E518" i="10"/>
  <c r="E517" i="10"/>
  <c r="F517" i="10"/>
  <c r="E516" i="10"/>
  <c r="F516" i="10"/>
  <c r="E515" i="10"/>
  <c r="F514" i="10"/>
  <c r="E514" i="10"/>
  <c r="F513" i="10"/>
  <c r="F512" i="10"/>
  <c r="E511" i="10"/>
  <c r="H510" i="10"/>
  <c r="F510" i="10"/>
  <c r="E510" i="10"/>
  <c r="E509" i="10"/>
  <c r="F509" i="10"/>
  <c r="H508" i="10"/>
  <c r="F508" i="10"/>
  <c r="E508" i="10"/>
  <c r="H507" i="10"/>
  <c r="F507" i="10"/>
  <c r="E507" i="10"/>
  <c r="F506" i="10"/>
  <c r="E506" i="10"/>
  <c r="H506" i="10"/>
  <c r="H505" i="10"/>
  <c r="F505" i="10"/>
  <c r="E505" i="10"/>
  <c r="E504" i="10"/>
  <c r="F504" i="10"/>
  <c r="E503" i="10"/>
  <c r="H503" i="10"/>
  <c r="H502" i="10"/>
  <c r="F502" i="10"/>
  <c r="E502" i="10"/>
  <c r="E501" i="10"/>
  <c r="F501" i="10"/>
  <c r="E500" i="10"/>
  <c r="H500" i="10"/>
  <c r="E499" i="10"/>
  <c r="H499" i="10"/>
  <c r="F498" i="10"/>
  <c r="E498" i="10"/>
  <c r="H497" i="10"/>
  <c r="F497" i="10"/>
  <c r="E497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N817" i="10" s="1"/>
  <c r="D329" i="10"/>
  <c r="D328" i="10"/>
  <c r="D319" i="10"/>
  <c r="D314" i="10"/>
  <c r="D290" i="10"/>
  <c r="D283" i="10"/>
  <c r="D275" i="10"/>
  <c r="D277" i="10" s="1"/>
  <c r="D265" i="10"/>
  <c r="D260" i="10"/>
  <c r="D240" i="10"/>
  <c r="B447" i="10" s="1"/>
  <c r="D236" i="10"/>
  <c r="B446" i="10" s="1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CF79" i="10"/>
  <c r="CE79" i="10"/>
  <c r="CE78" i="10"/>
  <c r="CE77" i="10"/>
  <c r="Q816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O816" i="10" s="1"/>
  <c r="CE72" i="10"/>
  <c r="W813" i="10" s="1"/>
  <c r="W815" i="10" s="1"/>
  <c r="CD71" i="10"/>
  <c r="C575" i="10" s="1"/>
  <c r="CE70" i="10"/>
  <c r="M816" i="10" s="1"/>
  <c r="CE69" i="10"/>
  <c r="L816" i="10" s="1"/>
  <c r="CE68" i="10"/>
  <c r="K816" i="10" s="1"/>
  <c r="CE66" i="10"/>
  <c r="I816" i="10" s="1"/>
  <c r="CE65" i="10"/>
  <c r="H816" i="10" s="1"/>
  <c r="CE64" i="10"/>
  <c r="C430" i="10" s="1"/>
  <c r="CE63" i="10"/>
  <c r="F816" i="10" s="1"/>
  <c r="CE61" i="10"/>
  <c r="D816" i="10" s="1"/>
  <c r="CE60" i="10"/>
  <c r="B53" i="10"/>
  <c r="CE51" i="10"/>
  <c r="B49" i="10"/>
  <c r="CE47" i="10"/>
  <c r="E709" i="12" l="1"/>
  <c r="E701" i="12"/>
  <c r="E693" i="12"/>
  <c r="E685" i="12"/>
  <c r="E706" i="12"/>
  <c r="E698" i="12"/>
  <c r="E690" i="12"/>
  <c r="E682" i="12"/>
  <c r="E708" i="12"/>
  <c r="E700" i="12"/>
  <c r="E692" i="12"/>
  <c r="E684" i="12"/>
  <c r="E716" i="12"/>
  <c r="E707" i="12"/>
  <c r="E699" i="12"/>
  <c r="E691" i="12"/>
  <c r="E683" i="12"/>
  <c r="E710" i="12"/>
  <c r="E694" i="12"/>
  <c r="E680" i="12"/>
  <c r="E672" i="12"/>
  <c r="E705" i="12"/>
  <c r="E689" i="12"/>
  <c r="E679" i="12"/>
  <c r="E671" i="12"/>
  <c r="E625" i="12"/>
  <c r="E702" i="12"/>
  <c r="E686" i="12"/>
  <c r="E676" i="12"/>
  <c r="E668" i="12"/>
  <c r="E628" i="12"/>
  <c r="E712" i="12"/>
  <c r="E696" i="12"/>
  <c r="E681" i="12"/>
  <c r="E673" i="12"/>
  <c r="E703" i="12"/>
  <c r="E687" i="12"/>
  <c r="E678" i="12"/>
  <c r="E670" i="12"/>
  <c r="E647" i="12"/>
  <c r="E646" i="12"/>
  <c r="E645" i="12"/>
  <c r="E629" i="12"/>
  <c r="E626" i="12"/>
  <c r="E674" i="12"/>
  <c r="E704" i="12"/>
  <c r="E630" i="12"/>
  <c r="E688" i="12"/>
  <c r="E643" i="12"/>
  <c r="E641" i="12"/>
  <c r="E639" i="12"/>
  <c r="E637" i="12"/>
  <c r="E635" i="12"/>
  <c r="E633" i="12"/>
  <c r="E713" i="12"/>
  <c r="E677" i="12"/>
  <c r="E675" i="12"/>
  <c r="E695" i="12"/>
  <c r="E669" i="12"/>
  <c r="E631" i="12"/>
  <c r="E627" i="12"/>
  <c r="E624" i="12"/>
  <c r="E711" i="12"/>
  <c r="E644" i="12"/>
  <c r="E642" i="12"/>
  <c r="E640" i="12"/>
  <c r="E638" i="12"/>
  <c r="E636" i="12"/>
  <c r="E634" i="12"/>
  <c r="E697" i="12"/>
  <c r="E632" i="12"/>
  <c r="C676" i="11"/>
  <c r="C504" i="11"/>
  <c r="G504" i="11" s="1"/>
  <c r="AM71" i="11"/>
  <c r="C708" i="11"/>
  <c r="C536" i="11"/>
  <c r="G536" i="11" s="1"/>
  <c r="AA71" i="11"/>
  <c r="CC71" i="11"/>
  <c r="AI71" i="11"/>
  <c r="BA71" i="11"/>
  <c r="AH71" i="11"/>
  <c r="F71" i="11"/>
  <c r="J747" i="11"/>
  <c r="P71" i="11"/>
  <c r="AE71" i="11"/>
  <c r="J760" i="11"/>
  <c r="AC71" i="11"/>
  <c r="J736" i="11"/>
  <c r="E71" i="11"/>
  <c r="C710" i="11"/>
  <c r="C538" i="11"/>
  <c r="G538" i="11" s="1"/>
  <c r="V71" i="11"/>
  <c r="C638" i="11"/>
  <c r="C558" i="11"/>
  <c r="Y71" i="11"/>
  <c r="C695" i="11"/>
  <c r="C523" i="11"/>
  <c r="G523" i="11" s="1"/>
  <c r="C675" i="11"/>
  <c r="C503" i="11"/>
  <c r="G503" i="11" s="1"/>
  <c r="C706" i="11"/>
  <c r="C534" i="11"/>
  <c r="G534" i="11" s="1"/>
  <c r="C631" i="11"/>
  <c r="C542" i="11"/>
  <c r="C691" i="11"/>
  <c r="C519" i="11"/>
  <c r="G519" i="11" s="1"/>
  <c r="C636" i="11"/>
  <c r="C553" i="11"/>
  <c r="C632" i="11"/>
  <c r="C547" i="11"/>
  <c r="C641" i="11"/>
  <c r="C566" i="11"/>
  <c r="C709" i="11"/>
  <c r="C537" i="11"/>
  <c r="G537" i="11" s="1"/>
  <c r="C633" i="11"/>
  <c r="C548" i="11"/>
  <c r="J803" i="11"/>
  <c r="BT71" i="11"/>
  <c r="J755" i="11"/>
  <c r="X71" i="11"/>
  <c r="C698" i="11"/>
  <c r="C526" i="11"/>
  <c r="AY71" i="11"/>
  <c r="J768" i="11"/>
  <c r="AK71" i="11"/>
  <c r="C67" i="11"/>
  <c r="CE52" i="11"/>
  <c r="G71" i="11"/>
  <c r="C643" i="11"/>
  <c r="C568" i="11"/>
  <c r="T71" i="11"/>
  <c r="BF71" i="11"/>
  <c r="C713" i="11"/>
  <c r="C541" i="11"/>
  <c r="AZ71" i="11"/>
  <c r="BD71" i="11"/>
  <c r="BK71" i="11"/>
  <c r="BN71" i="11"/>
  <c r="BS71" i="11"/>
  <c r="D71" i="11"/>
  <c r="L71" i="11"/>
  <c r="J771" i="11"/>
  <c r="AN71" i="11"/>
  <c r="J799" i="11"/>
  <c r="BP71" i="11"/>
  <c r="J781" i="11"/>
  <c r="AX71" i="11"/>
  <c r="J778" i="11"/>
  <c r="AU71" i="11"/>
  <c r="E734" i="11"/>
  <c r="E815" i="11" s="1"/>
  <c r="C71" i="11"/>
  <c r="CE62" i="11"/>
  <c r="S71" i="11"/>
  <c r="J811" i="11"/>
  <c r="CB71" i="11"/>
  <c r="J739" i="11"/>
  <c r="H71" i="11"/>
  <c r="J793" i="11"/>
  <c r="BJ71" i="11"/>
  <c r="BL71" i="11"/>
  <c r="I71" i="11"/>
  <c r="C680" i="11"/>
  <c r="C508" i="11"/>
  <c r="G508" i="11" s="1"/>
  <c r="C627" i="11"/>
  <c r="C560" i="11"/>
  <c r="C571" i="11"/>
  <c r="C646" i="11"/>
  <c r="AJ71" i="11"/>
  <c r="C570" i="11"/>
  <c r="C645" i="11"/>
  <c r="C562" i="11"/>
  <c r="C623" i="11"/>
  <c r="C683" i="11"/>
  <c r="C511" i="11"/>
  <c r="G511" i="11" s="1"/>
  <c r="C634" i="11"/>
  <c r="C554" i="11"/>
  <c r="C707" i="11"/>
  <c r="C535" i="11"/>
  <c r="G535" i="11" s="1"/>
  <c r="C563" i="11"/>
  <c r="C626" i="11"/>
  <c r="C567" i="11"/>
  <c r="C642" i="11"/>
  <c r="C572" i="11"/>
  <c r="C647" i="11"/>
  <c r="J744" i="11"/>
  <c r="M71" i="11"/>
  <c r="J752" i="11"/>
  <c r="U71" i="11"/>
  <c r="BG71" i="11"/>
  <c r="C711" i="11"/>
  <c r="C539" i="11"/>
  <c r="G539" i="11" s="1"/>
  <c r="J763" i="11"/>
  <c r="AF71" i="11"/>
  <c r="J788" i="11"/>
  <c r="BE71" i="11"/>
  <c r="N71" i="11"/>
  <c r="BX71" i="11"/>
  <c r="Q71" i="11"/>
  <c r="W71" i="11"/>
  <c r="AB71" i="11"/>
  <c r="C703" i="11"/>
  <c r="C531" i="11"/>
  <c r="D330" i="10"/>
  <c r="BU48" i="10"/>
  <c r="BU62" i="10" s="1"/>
  <c r="E804" i="10" s="1"/>
  <c r="AG48" i="10"/>
  <c r="AG62" i="10" s="1"/>
  <c r="AK48" i="10"/>
  <c r="AK62" i="10" s="1"/>
  <c r="BY48" i="10"/>
  <c r="BY62" i="10" s="1"/>
  <c r="E808" i="10" s="1"/>
  <c r="C473" i="10"/>
  <c r="CC48" i="10"/>
  <c r="CC62" i="10" s="1"/>
  <c r="E812" i="10" s="1"/>
  <c r="E48" i="10"/>
  <c r="E62" i="10" s="1"/>
  <c r="E736" i="10" s="1"/>
  <c r="AS48" i="10"/>
  <c r="AS62" i="10" s="1"/>
  <c r="E776" i="10" s="1"/>
  <c r="D463" i="10"/>
  <c r="U48" i="10"/>
  <c r="U62" i="10" s="1"/>
  <c r="AO48" i="10"/>
  <c r="AO62" i="10" s="1"/>
  <c r="E772" i="10" s="1"/>
  <c r="I48" i="10"/>
  <c r="I62" i="10" s="1"/>
  <c r="E740" i="10" s="1"/>
  <c r="AW48" i="10"/>
  <c r="AW62" i="10" s="1"/>
  <c r="BQ48" i="10"/>
  <c r="BQ62" i="10" s="1"/>
  <c r="E800" i="10" s="1"/>
  <c r="M48" i="10"/>
  <c r="M62" i="10" s="1"/>
  <c r="E744" i="10" s="1"/>
  <c r="BA48" i="10"/>
  <c r="BA62" i="10" s="1"/>
  <c r="E784" i="10" s="1"/>
  <c r="Q48" i="10"/>
  <c r="Q62" i="10" s="1"/>
  <c r="BM48" i="10"/>
  <c r="BM62" i="10" s="1"/>
  <c r="Y48" i="10"/>
  <c r="Y62" i="10" s="1"/>
  <c r="E756" i="10" s="1"/>
  <c r="BE48" i="10"/>
  <c r="BE62" i="10" s="1"/>
  <c r="E788" i="10" s="1"/>
  <c r="D464" i="10"/>
  <c r="D465" i="10" s="1"/>
  <c r="AC48" i="10"/>
  <c r="AC62" i="10" s="1"/>
  <c r="E760" i="10" s="1"/>
  <c r="BI48" i="10"/>
  <c r="BI62" i="10" s="1"/>
  <c r="E792" i="10" s="1"/>
  <c r="B476" i="10"/>
  <c r="K815" i="10"/>
  <c r="T815" i="10"/>
  <c r="D292" i="10"/>
  <c r="D341" i="10" s="1"/>
  <c r="C481" i="10" s="1"/>
  <c r="E204" i="10"/>
  <c r="C476" i="10" s="1"/>
  <c r="E217" i="10"/>
  <c r="C478" i="10" s="1"/>
  <c r="F48" i="10"/>
  <c r="F62" i="10" s="1"/>
  <c r="E737" i="10" s="1"/>
  <c r="J48" i="10"/>
  <c r="J62" i="10" s="1"/>
  <c r="E741" i="10" s="1"/>
  <c r="N48" i="10"/>
  <c r="N62" i="10" s="1"/>
  <c r="E745" i="10" s="1"/>
  <c r="R48" i="10"/>
  <c r="R62" i="10" s="1"/>
  <c r="V48" i="10"/>
  <c r="V62" i="10" s="1"/>
  <c r="E753" i="10" s="1"/>
  <c r="Z48" i="10"/>
  <c r="Z62" i="10" s="1"/>
  <c r="E757" i="10" s="1"/>
  <c r="AD48" i="10"/>
  <c r="AD62" i="10" s="1"/>
  <c r="E761" i="10" s="1"/>
  <c r="AH48" i="10"/>
  <c r="AH62" i="10" s="1"/>
  <c r="AL48" i="10"/>
  <c r="AL62" i="10" s="1"/>
  <c r="E769" i="10" s="1"/>
  <c r="AP48" i="10"/>
  <c r="AP62" i="10" s="1"/>
  <c r="E773" i="10" s="1"/>
  <c r="AT48" i="10"/>
  <c r="AT62" i="10" s="1"/>
  <c r="E777" i="10" s="1"/>
  <c r="AX48" i="10"/>
  <c r="AX62" i="10" s="1"/>
  <c r="E781" i="10" s="1"/>
  <c r="BB48" i="10"/>
  <c r="BB62" i="10" s="1"/>
  <c r="E785" i="10" s="1"/>
  <c r="BF48" i="10"/>
  <c r="BF62" i="10" s="1"/>
  <c r="E789" i="10" s="1"/>
  <c r="BJ48" i="10"/>
  <c r="BJ62" i="10" s="1"/>
  <c r="E793" i="10" s="1"/>
  <c r="BN48" i="10"/>
  <c r="BN62" i="10" s="1"/>
  <c r="E797" i="10" s="1"/>
  <c r="BR48" i="10"/>
  <c r="BR62" i="10" s="1"/>
  <c r="E801" i="10" s="1"/>
  <c r="BV48" i="10"/>
  <c r="BV62" i="10" s="1"/>
  <c r="E805" i="10" s="1"/>
  <c r="BZ48" i="10"/>
  <c r="BZ62" i="10" s="1"/>
  <c r="E809" i="10" s="1"/>
  <c r="I52" i="10"/>
  <c r="I67" i="10" s="1"/>
  <c r="J740" i="10" s="1"/>
  <c r="CF76" i="10"/>
  <c r="M52" i="10" s="1"/>
  <c r="M67" i="10" s="1"/>
  <c r="D438" i="10"/>
  <c r="B440" i="10"/>
  <c r="G815" i="10"/>
  <c r="L815" i="10"/>
  <c r="Q815" i="10"/>
  <c r="G48" i="10"/>
  <c r="G62" i="10" s="1"/>
  <c r="E738" i="10" s="1"/>
  <c r="K48" i="10"/>
  <c r="K62" i="10" s="1"/>
  <c r="E742" i="10" s="1"/>
  <c r="O48" i="10"/>
  <c r="O62" i="10" s="1"/>
  <c r="E746" i="10" s="1"/>
  <c r="S48" i="10"/>
  <c r="S62" i="10" s="1"/>
  <c r="W48" i="10"/>
  <c r="W62" i="10" s="1"/>
  <c r="E754" i="10" s="1"/>
  <c r="AA48" i="10"/>
  <c r="AA62" i="10" s="1"/>
  <c r="E758" i="10" s="1"/>
  <c r="AE48" i="10"/>
  <c r="AE62" i="10" s="1"/>
  <c r="E762" i="10" s="1"/>
  <c r="AI48" i="10"/>
  <c r="AI62" i="10" s="1"/>
  <c r="E766" i="10" s="1"/>
  <c r="AM48" i="10"/>
  <c r="AM62" i="10" s="1"/>
  <c r="E770" i="10" s="1"/>
  <c r="AQ48" i="10"/>
  <c r="AQ62" i="10" s="1"/>
  <c r="E774" i="10" s="1"/>
  <c r="AU48" i="10"/>
  <c r="AU62" i="10" s="1"/>
  <c r="E778" i="10" s="1"/>
  <c r="AY48" i="10"/>
  <c r="AY62" i="10" s="1"/>
  <c r="E782" i="10" s="1"/>
  <c r="BC48" i="10"/>
  <c r="BC62" i="10" s="1"/>
  <c r="E786" i="10" s="1"/>
  <c r="BG48" i="10"/>
  <c r="BG62" i="10" s="1"/>
  <c r="E790" i="10" s="1"/>
  <c r="BK48" i="10"/>
  <c r="BK62" i="10" s="1"/>
  <c r="E794" i="10" s="1"/>
  <c r="BO48" i="10"/>
  <c r="BO62" i="10" s="1"/>
  <c r="E798" i="10" s="1"/>
  <c r="BS48" i="10"/>
  <c r="BS62" i="10" s="1"/>
  <c r="E802" i="10" s="1"/>
  <c r="BW48" i="10"/>
  <c r="BW62" i="10" s="1"/>
  <c r="E806" i="10" s="1"/>
  <c r="CA48" i="10"/>
  <c r="CA62" i="10" s="1"/>
  <c r="E810" i="10" s="1"/>
  <c r="F52" i="10"/>
  <c r="F67" i="10" s="1"/>
  <c r="J737" i="10" s="1"/>
  <c r="AH52" i="10"/>
  <c r="AH67" i="10" s="1"/>
  <c r="J765" i="10" s="1"/>
  <c r="AL52" i="10"/>
  <c r="AL67" i="10" s="1"/>
  <c r="J769" i="10" s="1"/>
  <c r="BN52" i="10"/>
  <c r="BN67" i="10" s="1"/>
  <c r="J797" i="10" s="1"/>
  <c r="C463" i="10"/>
  <c r="C815" i="10"/>
  <c r="H815" i="10"/>
  <c r="M815" i="10"/>
  <c r="R815" i="10"/>
  <c r="C48" i="10"/>
  <c r="C62" i="10" s="1"/>
  <c r="D48" i="10"/>
  <c r="D62" i="10" s="1"/>
  <c r="E735" i="10" s="1"/>
  <c r="H48" i="10"/>
  <c r="H62" i="10" s="1"/>
  <c r="E739" i="10" s="1"/>
  <c r="L48" i="10"/>
  <c r="L62" i="10" s="1"/>
  <c r="E743" i="10" s="1"/>
  <c r="P48" i="10"/>
  <c r="P62" i="10" s="1"/>
  <c r="E747" i="10" s="1"/>
  <c r="T48" i="10"/>
  <c r="T62" i="10" s="1"/>
  <c r="X48" i="10"/>
  <c r="X62" i="10" s="1"/>
  <c r="E755" i="10" s="1"/>
  <c r="AB48" i="10"/>
  <c r="AB62" i="10" s="1"/>
  <c r="E759" i="10" s="1"/>
  <c r="AF48" i="10"/>
  <c r="AF62" i="10" s="1"/>
  <c r="E763" i="10" s="1"/>
  <c r="AJ48" i="10"/>
  <c r="AJ62" i="10" s="1"/>
  <c r="E767" i="10" s="1"/>
  <c r="AN48" i="10"/>
  <c r="AN62" i="10" s="1"/>
  <c r="E771" i="10" s="1"/>
  <c r="AR48" i="10"/>
  <c r="AR62" i="10" s="1"/>
  <c r="E775" i="10" s="1"/>
  <c r="AV48" i="10"/>
  <c r="AV62" i="10" s="1"/>
  <c r="AZ48" i="10"/>
  <c r="AZ62" i="10" s="1"/>
  <c r="BD48" i="10"/>
  <c r="BD62" i="10" s="1"/>
  <c r="E787" i="10" s="1"/>
  <c r="BH48" i="10"/>
  <c r="BH62" i="10" s="1"/>
  <c r="E791" i="10" s="1"/>
  <c r="BL48" i="10"/>
  <c r="BL62" i="10" s="1"/>
  <c r="E795" i="10" s="1"/>
  <c r="BP48" i="10"/>
  <c r="BP62" i="10" s="1"/>
  <c r="E799" i="10" s="1"/>
  <c r="BT48" i="10"/>
  <c r="BT62" i="10" s="1"/>
  <c r="E803" i="10" s="1"/>
  <c r="BX48" i="10"/>
  <c r="BX62" i="10" s="1"/>
  <c r="E807" i="10" s="1"/>
  <c r="CB48" i="10"/>
  <c r="CB62" i="10" s="1"/>
  <c r="E811" i="10" s="1"/>
  <c r="K52" i="10"/>
  <c r="K67" i="10" s="1"/>
  <c r="J742" i="10" s="1"/>
  <c r="O52" i="10"/>
  <c r="O67" i="10" s="1"/>
  <c r="J746" i="10" s="1"/>
  <c r="AQ52" i="10"/>
  <c r="AQ67" i="10" s="1"/>
  <c r="J774" i="10" s="1"/>
  <c r="AU52" i="10"/>
  <c r="AU67" i="10" s="1"/>
  <c r="J778" i="10" s="1"/>
  <c r="BW52" i="10"/>
  <c r="BW67" i="10" s="1"/>
  <c r="J806" i="10" s="1"/>
  <c r="D242" i="10"/>
  <c r="B448" i="10" s="1"/>
  <c r="D339" i="10"/>
  <c r="C482" i="10" s="1"/>
  <c r="C472" i="10"/>
  <c r="D815" i="10"/>
  <c r="I815" i="10"/>
  <c r="O815" i="10"/>
  <c r="S815" i="10"/>
  <c r="E783" i="10"/>
  <c r="E779" i="10"/>
  <c r="E748" i="10"/>
  <c r="E764" i="10"/>
  <c r="E780" i="10"/>
  <c r="E796" i="10"/>
  <c r="E765" i="10"/>
  <c r="E752" i="10"/>
  <c r="E751" i="10"/>
  <c r="E768" i="10"/>
  <c r="N815" i="10"/>
  <c r="C432" i="10"/>
  <c r="D435" i="10"/>
  <c r="G612" i="10"/>
  <c r="F511" i="10"/>
  <c r="CF77" i="10"/>
  <c r="D368" i="10"/>
  <c r="D373" i="10" s="1"/>
  <c r="D391" i="10" s="1"/>
  <c r="D393" i="10" s="1"/>
  <c r="D396" i="10" s="1"/>
  <c r="C429" i="10"/>
  <c r="F532" i="10"/>
  <c r="BI730" i="10"/>
  <c r="C816" i="10"/>
  <c r="H612" i="10"/>
  <c r="R816" i="10"/>
  <c r="I612" i="10"/>
  <c r="C440" i="10"/>
  <c r="H501" i="10"/>
  <c r="F524" i="10"/>
  <c r="S816" i="10"/>
  <c r="J612" i="10"/>
  <c r="C458" i="10"/>
  <c r="F500" i="10"/>
  <c r="C427" i="10"/>
  <c r="C434" i="10"/>
  <c r="B465" i="10"/>
  <c r="F499" i="10"/>
  <c r="H504" i="10"/>
  <c r="F536" i="10"/>
  <c r="F545" i="10"/>
  <c r="G816" i="10"/>
  <c r="F612" i="10"/>
  <c r="CE75" i="10"/>
  <c r="T816" i="10"/>
  <c r="L612" i="10"/>
  <c r="C431" i="10"/>
  <c r="B444" i="10"/>
  <c r="C459" i="10"/>
  <c r="F503" i="10"/>
  <c r="F530" i="10"/>
  <c r="P816" i="10"/>
  <c r="D612" i="10"/>
  <c r="F522" i="10"/>
  <c r="H527" i="10"/>
  <c r="H535" i="10"/>
  <c r="H544" i="10"/>
  <c r="F539" i="10"/>
  <c r="F515" i="10"/>
  <c r="F521" i="10"/>
  <c r="F529" i="10"/>
  <c r="F537" i="10"/>
  <c r="F546" i="10"/>
  <c r="E715" i="12" l="1"/>
  <c r="F624" i="12"/>
  <c r="C614" i="11"/>
  <c r="C550" i="11"/>
  <c r="G550" i="11" s="1"/>
  <c r="C573" i="11"/>
  <c r="C622" i="11"/>
  <c r="C685" i="11"/>
  <c r="C513" i="11"/>
  <c r="C544" i="11"/>
  <c r="G544" i="11" s="1"/>
  <c r="C625" i="11"/>
  <c r="C671" i="11"/>
  <c r="C499" i="11"/>
  <c r="G499" i="11" s="1"/>
  <c r="G531" i="11"/>
  <c r="H531" i="11"/>
  <c r="C506" i="11"/>
  <c r="G506" i="11" s="1"/>
  <c r="C678" i="11"/>
  <c r="C559" i="11"/>
  <c r="C619" i="11"/>
  <c r="G526" i="11"/>
  <c r="H526" i="11"/>
  <c r="C498" i="11"/>
  <c r="C670" i="11"/>
  <c r="C699" i="11"/>
  <c r="C527" i="11"/>
  <c r="G527" i="11" s="1"/>
  <c r="C697" i="11"/>
  <c r="C525" i="11"/>
  <c r="G525" i="11" s="1"/>
  <c r="C502" i="11"/>
  <c r="G502" i="11" s="1"/>
  <c r="C674" i="11"/>
  <c r="C684" i="11"/>
  <c r="C512" i="11"/>
  <c r="G512" i="11" s="1"/>
  <c r="C561" i="11"/>
  <c r="C621" i="11"/>
  <c r="C635" i="11"/>
  <c r="C556" i="11"/>
  <c r="C630" i="11"/>
  <c r="C546" i="11"/>
  <c r="G546" i="11" s="1"/>
  <c r="C693" i="11"/>
  <c r="C521" i="11"/>
  <c r="C701" i="11"/>
  <c r="C529" i="11"/>
  <c r="C637" i="11"/>
  <c r="C557" i="11"/>
  <c r="E816" i="11"/>
  <c r="C428" i="11"/>
  <c r="C624" i="11"/>
  <c r="C549" i="11"/>
  <c r="C672" i="11"/>
  <c r="C500" i="11"/>
  <c r="G500" i="11" s="1"/>
  <c r="C689" i="11"/>
  <c r="C517" i="11"/>
  <c r="C690" i="11"/>
  <c r="C518" i="11"/>
  <c r="C694" i="11"/>
  <c r="C522" i="11"/>
  <c r="C700" i="11"/>
  <c r="C528" i="11"/>
  <c r="G528" i="11" s="1"/>
  <c r="C545" i="11"/>
  <c r="G545" i="11" s="1"/>
  <c r="C628" i="11"/>
  <c r="C574" i="11"/>
  <c r="C620" i="11"/>
  <c r="C555" i="11"/>
  <c r="C617" i="11"/>
  <c r="C688" i="11"/>
  <c r="C516" i="11"/>
  <c r="G516" i="11" s="1"/>
  <c r="C668" i="11"/>
  <c r="C496" i="11"/>
  <c r="C705" i="11"/>
  <c r="C533" i="11"/>
  <c r="G533" i="11" s="1"/>
  <c r="C510" i="11"/>
  <c r="G510" i="11" s="1"/>
  <c r="C682" i="11"/>
  <c r="J734" i="11"/>
  <c r="J815" i="11" s="1"/>
  <c r="CE67" i="11"/>
  <c r="C640" i="11"/>
  <c r="C565" i="11"/>
  <c r="C696" i="11"/>
  <c r="C524" i="11"/>
  <c r="C692" i="11"/>
  <c r="C520" i="11"/>
  <c r="G520" i="11" s="1"/>
  <c r="C644" i="11"/>
  <c r="C569" i="11"/>
  <c r="C552" i="11"/>
  <c r="C618" i="11"/>
  <c r="C673" i="11"/>
  <c r="C501" i="11"/>
  <c r="G501" i="11" s="1"/>
  <c r="C712" i="11"/>
  <c r="C540" i="11"/>
  <c r="G540" i="11" s="1"/>
  <c r="C677" i="11"/>
  <c r="C505" i="11"/>
  <c r="G505" i="11" s="1"/>
  <c r="C702" i="11"/>
  <c r="C530" i="11"/>
  <c r="C687" i="11"/>
  <c r="C515" i="11"/>
  <c r="C681" i="11"/>
  <c r="C509" i="11"/>
  <c r="C679" i="11"/>
  <c r="C507" i="11"/>
  <c r="G507" i="11" s="1"/>
  <c r="C514" i="11"/>
  <c r="G514" i="11" s="1"/>
  <c r="C686" i="11"/>
  <c r="C669" i="11"/>
  <c r="C497" i="11"/>
  <c r="G497" i="11" s="1"/>
  <c r="C551" i="11"/>
  <c r="C629" i="11"/>
  <c r="C639" i="11"/>
  <c r="C564" i="11"/>
  <c r="C704" i="11"/>
  <c r="C532" i="11"/>
  <c r="G532" i="11" s="1"/>
  <c r="C616" i="11"/>
  <c r="C543" i="11"/>
  <c r="AL71" i="10"/>
  <c r="AW52" i="10"/>
  <c r="AW67" i="10" s="1"/>
  <c r="J780" i="10" s="1"/>
  <c r="BR52" i="10"/>
  <c r="BR67" i="10" s="1"/>
  <c r="J801" i="10" s="1"/>
  <c r="O71" i="10"/>
  <c r="C680" i="10" s="1"/>
  <c r="BW71" i="10"/>
  <c r="J744" i="10"/>
  <c r="M71" i="10"/>
  <c r="C506" i="10" s="1"/>
  <c r="G506" i="10" s="1"/>
  <c r="AS52" i="10"/>
  <c r="AS67" i="10" s="1"/>
  <c r="AM52" i="10"/>
  <c r="AM67" i="10" s="1"/>
  <c r="J770" i="10" s="1"/>
  <c r="AD52" i="10"/>
  <c r="AD67" i="10" s="1"/>
  <c r="CC52" i="10"/>
  <c r="CC67" i="10" s="1"/>
  <c r="AO52" i="10"/>
  <c r="AO67" i="10" s="1"/>
  <c r="F71" i="10"/>
  <c r="E750" i="10"/>
  <c r="AH71" i="10"/>
  <c r="C699" i="10" s="1"/>
  <c r="BO52" i="10"/>
  <c r="BO67" i="10" s="1"/>
  <c r="AI52" i="10"/>
  <c r="AI67" i="10" s="1"/>
  <c r="C52" i="10"/>
  <c r="C67" i="10" s="1"/>
  <c r="J734" i="10" s="1"/>
  <c r="BF52" i="10"/>
  <c r="BF67" i="10" s="1"/>
  <c r="Z52" i="10"/>
  <c r="Z67" i="10" s="1"/>
  <c r="BY52" i="10"/>
  <c r="BY67" i="10" s="1"/>
  <c r="AG52" i="10"/>
  <c r="AG67" i="10" s="1"/>
  <c r="I71" i="10"/>
  <c r="C674" i="10" s="1"/>
  <c r="E749" i="10"/>
  <c r="BS52" i="10"/>
  <c r="BS67" i="10" s="1"/>
  <c r="J802" i="10" s="1"/>
  <c r="K71" i="10"/>
  <c r="C504" i="10" s="1"/>
  <c r="G504" i="10" s="1"/>
  <c r="BK52" i="10"/>
  <c r="BK67" i="10" s="1"/>
  <c r="AE52" i="10"/>
  <c r="AE67" i="10" s="1"/>
  <c r="BB52" i="10"/>
  <c r="BB67" i="10" s="1"/>
  <c r="V52" i="10"/>
  <c r="V67" i="10" s="1"/>
  <c r="BU52" i="10"/>
  <c r="BU67" i="10" s="1"/>
  <c r="AC52" i="10"/>
  <c r="AC67" i="10" s="1"/>
  <c r="G52" i="10"/>
  <c r="G67" i="10" s="1"/>
  <c r="J738" i="10" s="1"/>
  <c r="AU71" i="10"/>
  <c r="C540" i="10" s="1"/>
  <c r="G540" i="10" s="1"/>
  <c r="BG52" i="10"/>
  <c r="BG67" i="10" s="1"/>
  <c r="AA52" i="10"/>
  <c r="AA67" i="10" s="1"/>
  <c r="AX52" i="10"/>
  <c r="AX67" i="10" s="1"/>
  <c r="J781" i="10" s="1"/>
  <c r="R52" i="10"/>
  <c r="R67" i="10" s="1"/>
  <c r="J749" i="10" s="1"/>
  <c r="BM52" i="10"/>
  <c r="BM67" i="10" s="1"/>
  <c r="Y52" i="10"/>
  <c r="Y67" i="10" s="1"/>
  <c r="AQ71" i="10"/>
  <c r="C708" i="10" s="1"/>
  <c r="BC52" i="10"/>
  <c r="BC67" i="10" s="1"/>
  <c r="W52" i="10"/>
  <c r="W67" i="10" s="1"/>
  <c r="BZ52" i="10"/>
  <c r="BZ67" i="10" s="1"/>
  <c r="J809" i="10" s="1"/>
  <c r="AT52" i="10"/>
  <c r="AT67" i="10" s="1"/>
  <c r="J777" i="10" s="1"/>
  <c r="N52" i="10"/>
  <c r="N67" i="10" s="1"/>
  <c r="J745" i="10" s="1"/>
  <c r="BI52" i="10"/>
  <c r="BI67" i="10" s="1"/>
  <c r="Q52" i="10"/>
  <c r="Q67" i="10" s="1"/>
  <c r="BJ52" i="10"/>
  <c r="BJ67" i="10" s="1"/>
  <c r="BN71" i="10"/>
  <c r="C619" i="10" s="1"/>
  <c r="AW71" i="10"/>
  <c r="C631" i="10" s="1"/>
  <c r="AY52" i="10"/>
  <c r="AY67" i="10" s="1"/>
  <c r="J782" i="10" s="1"/>
  <c r="S52" i="10"/>
  <c r="S67" i="10" s="1"/>
  <c r="J750" i="10" s="1"/>
  <c r="BV52" i="10"/>
  <c r="BV67" i="10" s="1"/>
  <c r="J805" i="10" s="1"/>
  <c r="AP52" i="10"/>
  <c r="AP67" i="10" s="1"/>
  <c r="J773" i="10" s="1"/>
  <c r="J52" i="10"/>
  <c r="J67" i="10" s="1"/>
  <c r="J741" i="10" s="1"/>
  <c r="BE52" i="10"/>
  <c r="BE67" i="10" s="1"/>
  <c r="CE48" i="10"/>
  <c r="CB52" i="10"/>
  <c r="CB67" i="10" s="1"/>
  <c r="BX52" i="10"/>
  <c r="BX67" i="10" s="1"/>
  <c r="BP52" i="10"/>
  <c r="BP67" i="10" s="1"/>
  <c r="BH52" i="10"/>
  <c r="BH67" i="10" s="1"/>
  <c r="BD52" i="10"/>
  <c r="BD67" i="10" s="1"/>
  <c r="J787" i="10" s="1"/>
  <c r="AZ52" i="10"/>
  <c r="AZ67" i="10" s="1"/>
  <c r="AN52" i="10"/>
  <c r="AN67" i="10" s="1"/>
  <c r="J771" i="10" s="1"/>
  <c r="AF52" i="10"/>
  <c r="AF67" i="10" s="1"/>
  <c r="X52" i="10"/>
  <c r="X67" i="10" s="1"/>
  <c r="P52" i="10"/>
  <c r="P67" i="10" s="1"/>
  <c r="H52" i="10"/>
  <c r="H67" i="10" s="1"/>
  <c r="BL52" i="10"/>
  <c r="BL67" i="10" s="1"/>
  <c r="AV52" i="10"/>
  <c r="AV67" i="10" s="1"/>
  <c r="AJ52" i="10"/>
  <c r="AJ67" i="10" s="1"/>
  <c r="T52" i="10"/>
  <c r="T67" i="10" s="1"/>
  <c r="D52" i="10"/>
  <c r="BT52" i="10"/>
  <c r="BT67" i="10" s="1"/>
  <c r="J803" i="10" s="1"/>
  <c r="AR52" i="10"/>
  <c r="AR67" i="10" s="1"/>
  <c r="AB52" i="10"/>
  <c r="AB67" i="10" s="1"/>
  <c r="L52" i="10"/>
  <c r="L67" i="10" s="1"/>
  <c r="BQ52" i="10"/>
  <c r="BQ67" i="10" s="1"/>
  <c r="BA52" i="10"/>
  <c r="BA67" i="10" s="1"/>
  <c r="AK52" i="10"/>
  <c r="AK67" i="10" s="1"/>
  <c r="U52" i="10"/>
  <c r="U67" i="10" s="1"/>
  <c r="E52" i="10"/>
  <c r="E67" i="10" s="1"/>
  <c r="CA52" i="10"/>
  <c r="CA67" i="10" s="1"/>
  <c r="C527" i="10"/>
  <c r="G527" i="10" s="1"/>
  <c r="E734" i="10"/>
  <c r="CE62" i="10"/>
  <c r="C671" i="10"/>
  <c r="C499" i="10"/>
  <c r="G499" i="10" s="1"/>
  <c r="C678" i="10"/>
  <c r="C643" i="10"/>
  <c r="C568" i="10"/>
  <c r="C676" i="10"/>
  <c r="N816" i="10"/>
  <c r="C465" i="10"/>
  <c r="K612" i="10"/>
  <c r="C531" i="10"/>
  <c r="C703" i="10"/>
  <c r="F706" i="12" l="1"/>
  <c r="F698" i="12"/>
  <c r="F690" i="12"/>
  <c r="F711" i="12"/>
  <c r="F703" i="12"/>
  <c r="F695" i="12"/>
  <c r="F687" i="12"/>
  <c r="F713" i="12"/>
  <c r="F705" i="12"/>
  <c r="F697" i="12"/>
  <c r="F689" i="12"/>
  <c r="F712" i="12"/>
  <c r="F704" i="12"/>
  <c r="F696" i="12"/>
  <c r="F688" i="12"/>
  <c r="F707" i="12"/>
  <c r="F691" i="12"/>
  <c r="F677" i="12"/>
  <c r="F669" i="12"/>
  <c r="F702" i="12"/>
  <c r="F686" i="12"/>
  <c r="F676" i="12"/>
  <c r="F668" i="12"/>
  <c r="F628" i="12"/>
  <c r="F716" i="12"/>
  <c r="F699" i="12"/>
  <c r="F683" i="12"/>
  <c r="F681" i="12"/>
  <c r="F673" i="12"/>
  <c r="F709" i="12"/>
  <c r="F693" i="12"/>
  <c r="F678" i="12"/>
  <c r="F670" i="12"/>
  <c r="F647" i="12"/>
  <c r="F646" i="12"/>
  <c r="F645" i="12"/>
  <c r="F700" i="12"/>
  <c r="F684" i="12"/>
  <c r="F675" i="12"/>
  <c r="F644" i="12"/>
  <c r="F643" i="12"/>
  <c r="F642" i="12"/>
  <c r="F641" i="12"/>
  <c r="F640" i="12"/>
  <c r="F639" i="12"/>
  <c r="F638" i="12"/>
  <c r="F637" i="12"/>
  <c r="F636" i="12"/>
  <c r="F635" i="12"/>
  <c r="F634" i="12"/>
  <c r="F633" i="12"/>
  <c r="F632" i="12"/>
  <c r="F631" i="12"/>
  <c r="F630" i="12"/>
  <c r="F685" i="12"/>
  <c r="F708" i="12"/>
  <c r="F692" i="12"/>
  <c r="F679" i="12"/>
  <c r="F625" i="12"/>
  <c r="F671" i="12"/>
  <c r="F627" i="12"/>
  <c r="F694" i="12"/>
  <c r="F629" i="12"/>
  <c r="F680" i="12"/>
  <c r="F710" i="12"/>
  <c r="F701" i="12"/>
  <c r="F682" i="12"/>
  <c r="F674" i="12"/>
  <c r="F672" i="12"/>
  <c r="F626" i="12"/>
  <c r="G496" i="11"/>
  <c r="H496" i="11" s="1"/>
  <c r="G517" i="11"/>
  <c r="H517" i="11"/>
  <c r="J816" i="11"/>
  <c r="C433" i="11"/>
  <c r="C715" i="11"/>
  <c r="C648" i="11"/>
  <c r="M716" i="11" s="1"/>
  <c r="Y816" i="11" s="1"/>
  <c r="D615" i="11"/>
  <c r="H530" i="11"/>
  <c r="G530" i="11"/>
  <c r="C441" i="11"/>
  <c r="G509" i="11"/>
  <c r="H509" i="11"/>
  <c r="G529" i="11"/>
  <c r="H529" i="11"/>
  <c r="H522" i="11"/>
  <c r="G522" i="11"/>
  <c r="G513" i="11"/>
  <c r="H513" i="11"/>
  <c r="G515" i="11"/>
  <c r="H515" i="11"/>
  <c r="G524" i="11"/>
  <c r="H524" i="11"/>
  <c r="H521" i="11"/>
  <c r="G521" i="11"/>
  <c r="G518" i="11"/>
  <c r="H518" i="11"/>
  <c r="CE71" i="11"/>
  <c r="C716" i="11" s="1"/>
  <c r="G498" i="11"/>
  <c r="H498" i="11"/>
  <c r="C508" i="10"/>
  <c r="G508" i="10" s="1"/>
  <c r="C559" i="10"/>
  <c r="C712" i="10"/>
  <c r="BR71" i="10"/>
  <c r="C563" i="10" s="1"/>
  <c r="C536" i="10"/>
  <c r="G536" i="10" s="1"/>
  <c r="J71" i="10"/>
  <c r="C71" i="10"/>
  <c r="C496" i="10" s="1"/>
  <c r="BT71" i="10"/>
  <c r="C640" i="10" s="1"/>
  <c r="G71" i="10"/>
  <c r="C672" i="10" s="1"/>
  <c r="J760" i="10"/>
  <c r="AC71" i="10"/>
  <c r="J758" i="10"/>
  <c r="AA71" i="10"/>
  <c r="BZ71" i="10"/>
  <c r="J790" i="10"/>
  <c r="BG71" i="10"/>
  <c r="J785" i="10"/>
  <c r="BB71" i="10"/>
  <c r="J776" i="10"/>
  <c r="AS71" i="10"/>
  <c r="J804" i="10"/>
  <c r="BU71" i="10"/>
  <c r="J786" i="10"/>
  <c r="BC71" i="10"/>
  <c r="J764" i="10"/>
  <c r="AG71" i="10"/>
  <c r="C502" i="10"/>
  <c r="G502" i="10" s="1"/>
  <c r="AM71" i="10"/>
  <c r="J788" i="10"/>
  <c r="BE71" i="10"/>
  <c r="J793" i="10"/>
  <c r="BJ71" i="10"/>
  <c r="AP71" i="10"/>
  <c r="J762" i="10"/>
  <c r="AE71" i="10"/>
  <c r="J808" i="10"/>
  <c r="BY71" i="10"/>
  <c r="AX71" i="10"/>
  <c r="J812" i="10"/>
  <c r="CC71" i="10"/>
  <c r="J754" i="10"/>
  <c r="W71" i="10"/>
  <c r="C565" i="10"/>
  <c r="N71" i="10"/>
  <c r="J748" i="10"/>
  <c r="Q71" i="10"/>
  <c r="BV71" i="10"/>
  <c r="J794" i="10"/>
  <c r="BK71" i="10"/>
  <c r="J757" i="10"/>
  <c r="Z71" i="10"/>
  <c r="J766" i="10"/>
  <c r="AI71" i="10"/>
  <c r="J798" i="10"/>
  <c r="BO71" i="10"/>
  <c r="BS71" i="10"/>
  <c r="J753" i="10"/>
  <c r="V71" i="10"/>
  <c r="C542" i="10"/>
  <c r="AT71" i="10"/>
  <c r="C711" i="10" s="1"/>
  <c r="J792" i="10"/>
  <c r="BI71" i="10"/>
  <c r="J756" i="10"/>
  <c r="Y71" i="10"/>
  <c r="J789" i="10"/>
  <c r="BF71" i="10"/>
  <c r="R71" i="10"/>
  <c r="J761" i="10"/>
  <c r="AD71" i="10"/>
  <c r="E815" i="10"/>
  <c r="J796" i="10"/>
  <c r="BM71" i="10"/>
  <c r="AY71" i="10"/>
  <c r="J772" i="10"/>
  <c r="AO71" i="10"/>
  <c r="S71" i="10"/>
  <c r="J784" i="10"/>
  <c r="BA71" i="10"/>
  <c r="J775" i="10"/>
  <c r="AR71" i="10"/>
  <c r="J783" i="10"/>
  <c r="AZ71" i="10"/>
  <c r="J807" i="10"/>
  <c r="BX71" i="10"/>
  <c r="J736" i="10"/>
  <c r="E71" i="10"/>
  <c r="J800" i="10"/>
  <c r="BQ71" i="10"/>
  <c r="J779" i="10"/>
  <c r="AV71" i="10"/>
  <c r="J755" i="10"/>
  <c r="X71" i="10"/>
  <c r="J811" i="10"/>
  <c r="CB71" i="10"/>
  <c r="J747" i="10"/>
  <c r="P71" i="10"/>
  <c r="J752" i="10"/>
  <c r="U71" i="10"/>
  <c r="J743" i="10"/>
  <c r="L71" i="10"/>
  <c r="D67" i="10"/>
  <c r="CE52" i="10"/>
  <c r="J795" i="10"/>
  <c r="BL71" i="10"/>
  <c r="J763" i="10"/>
  <c r="AF71" i="10"/>
  <c r="J791" i="10"/>
  <c r="BH71" i="10"/>
  <c r="AN71" i="10"/>
  <c r="J810" i="10"/>
  <c r="CA71" i="10"/>
  <c r="J767" i="10"/>
  <c r="AJ71" i="10"/>
  <c r="J768" i="10"/>
  <c r="AK71" i="10"/>
  <c r="J759" i="10"/>
  <c r="AB71" i="10"/>
  <c r="J751" i="10"/>
  <c r="T71" i="10"/>
  <c r="J739" i="10"/>
  <c r="H71" i="10"/>
  <c r="J799" i="10"/>
  <c r="BP71" i="10"/>
  <c r="BD71" i="10"/>
  <c r="G531" i="10"/>
  <c r="H531" i="10" s="1"/>
  <c r="E816" i="10"/>
  <c r="C428" i="10"/>
  <c r="C668" i="10"/>
  <c r="F715" i="12" l="1"/>
  <c r="G625" i="12"/>
  <c r="D712" i="11"/>
  <c r="D704" i="11"/>
  <c r="D696" i="11"/>
  <c r="D688" i="11"/>
  <c r="D709" i="11"/>
  <c r="D701" i="11"/>
  <c r="D693" i="11"/>
  <c r="D685" i="11"/>
  <c r="D706" i="11"/>
  <c r="D698" i="11"/>
  <c r="D690" i="11"/>
  <c r="D711" i="11"/>
  <c r="D703" i="11"/>
  <c r="D695" i="11"/>
  <c r="D687" i="11"/>
  <c r="D708" i="11"/>
  <c r="D700" i="11"/>
  <c r="D692" i="11"/>
  <c r="D684" i="11"/>
  <c r="D713" i="11"/>
  <c r="D705" i="11"/>
  <c r="D697" i="11"/>
  <c r="D689" i="11"/>
  <c r="D710" i="11"/>
  <c r="D702" i="11"/>
  <c r="D694" i="11"/>
  <c r="D686" i="11"/>
  <c r="D707" i="11"/>
  <c r="D678" i="11"/>
  <c r="D670" i="11"/>
  <c r="D647" i="11"/>
  <c r="D646" i="11"/>
  <c r="D645" i="11"/>
  <c r="D629" i="11"/>
  <c r="D626" i="11"/>
  <c r="D621" i="11"/>
  <c r="D617" i="11"/>
  <c r="D680" i="11"/>
  <c r="D672" i="11"/>
  <c r="D620" i="11"/>
  <c r="D616" i="11"/>
  <c r="D699" i="11"/>
  <c r="D677" i="11"/>
  <c r="D669" i="11"/>
  <c r="D627" i="11"/>
  <c r="D674" i="11"/>
  <c r="D623" i="11"/>
  <c r="D619" i="11"/>
  <c r="D691" i="11"/>
  <c r="D676" i="11"/>
  <c r="D668" i="11"/>
  <c r="D628" i="11"/>
  <c r="D622" i="11"/>
  <c r="D618" i="11"/>
  <c r="D675" i="11"/>
  <c r="D673" i="11"/>
  <c r="D671" i="11"/>
  <c r="D642" i="11"/>
  <c r="D634" i="11"/>
  <c r="D624" i="11"/>
  <c r="D639" i="11"/>
  <c r="D631" i="11"/>
  <c r="D683" i="11"/>
  <c r="D644" i="11"/>
  <c r="D636" i="11"/>
  <c r="D682" i="11"/>
  <c r="D641" i="11"/>
  <c r="D633" i="11"/>
  <c r="D638" i="11"/>
  <c r="D630" i="11"/>
  <c r="D716" i="11"/>
  <c r="D643" i="11"/>
  <c r="D635" i="11"/>
  <c r="D640" i="11"/>
  <c r="D632" i="11"/>
  <c r="D625" i="11"/>
  <c r="D681" i="11"/>
  <c r="D679" i="11"/>
  <c r="D637" i="11"/>
  <c r="C626" i="10"/>
  <c r="C539" i="10"/>
  <c r="G539" i="10" s="1"/>
  <c r="C500" i="10"/>
  <c r="G500" i="10" s="1"/>
  <c r="C675" i="10"/>
  <c r="C503" i="10"/>
  <c r="G503" i="10" s="1"/>
  <c r="C639" i="10"/>
  <c r="C564" i="10"/>
  <c r="C642" i="10"/>
  <c r="C567" i="10"/>
  <c r="C634" i="10"/>
  <c r="C554" i="10"/>
  <c r="C550" i="10"/>
  <c r="G550" i="10" s="1"/>
  <c r="C614" i="10"/>
  <c r="D615" i="10" s="1"/>
  <c r="D688" i="10" s="1"/>
  <c r="C523" i="10"/>
  <c r="G523" i="10" s="1"/>
  <c r="C695" i="10"/>
  <c r="C528" i="10"/>
  <c r="C700" i="10"/>
  <c r="C570" i="10"/>
  <c r="C645" i="10"/>
  <c r="C641" i="10"/>
  <c r="C566" i="10"/>
  <c r="C646" i="10"/>
  <c r="C571" i="10"/>
  <c r="C552" i="10"/>
  <c r="C618" i="10"/>
  <c r="C616" i="10"/>
  <c r="C543" i="10"/>
  <c r="C684" i="10"/>
  <c r="C512" i="10"/>
  <c r="C507" i="10"/>
  <c r="G507" i="10" s="1"/>
  <c r="C679" i="10"/>
  <c r="C704" i="10"/>
  <c r="C532" i="10"/>
  <c r="G532" i="10" s="1"/>
  <c r="C520" i="10"/>
  <c r="C692" i="10"/>
  <c r="C690" i="10"/>
  <c r="C518" i="10"/>
  <c r="C620" i="10"/>
  <c r="C574" i="10"/>
  <c r="C560" i="10"/>
  <c r="C627" i="10"/>
  <c r="C706" i="10"/>
  <c r="C534" i="10"/>
  <c r="G534" i="10" s="1"/>
  <c r="C683" i="10"/>
  <c r="C511" i="10"/>
  <c r="C519" i="10"/>
  <c r="G519" i="10" s="1"/>
  <c r="C691" i="10"/>
  <c r="C524" i="10"/>
  <c r="C696" i="10"/>
  <c r="C538" i="10"/>
  <c r="G538" i="10" s="1"/>
  <c r="C710" i="10"/>
  <c r="C558" i="10"/>
  <c r="C638" i="10"/>
  <c r="C633" i="10"/>
  <c r="C548" i="10"/>
  <c r="C682" i="10"/>
  <c r="C510" i="10"/>
  <c r="G510" i="10" s="1"/>
  <c r="C629" i="10"/>
  <c r="C551" i="10"/>
  <c r="C687" i="10"/>
  <c r="C515" i="10"/>
  <c r="C688" i="10"/>
  <c r="C516" i="10"/>
  <c r="C698" i="10"/>
  <c r="C526" i="10"/>
  <c r="C522" i="10"/>
  <c r="C694" i="10"/>
  <c r="C617" i="10"/>
  <c r="C555" i="10"/>
  <c r="C544" i="10"/>
  <c r="G544" i="10" s="1"/>
  <c r="C625" i="10"/>
  <c r="C556" i="10"/>
  <c r="C635" i="10"/>
  <c r="C535" i="10"/>
  <c r="G535" i="10" s="1"/>
  <c r="C707" i="10"/>
  <c r="C632" i="10"/>
  <c r="C547" i="10"/>
  <c r="C702" i="10"/>
  <c r="C530" i="10"/>
  <c r="C509" i="10"/>
  <c r="C681" i="10"/>
  <c r="C562" i="10"/>
  <c r="C623" i="10"/>
  <c r="C697" i="10"/>
  <c r="C525" i="10"/>
  <c r="G525" i="10" s="1"/>
  <c r="C514" i="10"/>
  <c r="C686" i="10"/>
  <c r="C685" i="10"/>
  <c r="C513" i="10"/>
  <c r="C644" i="10"/>
  <c r="C569" i="10"/>
  <c r="C673" i="10"/>
  <c r="C501" i="10"/>
  <c r="G501" i="10" s="1"/>
  <c r="C693" i="10"/>
  <c r="C521" i="10"/>
  <c r="C701" i="10"/>
  <c r="C529" i="10"/>
  <c r="C705" i="10"/>
  <c r="C533" i="10"/>
  <c r="G533" i="10" s="1"/>
  <c r="J735" i="10"/>
  <c r="J815" i="10" s="1"/>
  <c r="CE67" i="10"/>
  <c r="D71" i="10"/>
  <c r="C573" i="10"/>
  <c r="C622" i="10"/>
  <c r="C713" i="10"/>
  <c r="C541" i="10"/>
  <c r="C498" i="10"/>
  <c r="C670" i="10"/>
  <c r="C628" i="10"/>
  <c r="C545" i="10"/>
  <c r="G545" i="10" s="1"/>
  <c r="C546" i="10"/>
  <c r="G546" i="10" s="1"/>
  <c r="C630" i="10"/>
  <c r="C621" i="10"/>
  <c r="C561" i="10"/>
  <c r="C647" i="10"/>
  <c r="C572" i="10"/>
  <c r="C689" i="10"/>
  <c r="C517" i="10"/>
  <c r="C537" i="10"/>
  <c r="G537" i="10" s="1"/>
  <c r="C709" i="10"/>
  <c r="C624" i="10"/>
  <c r="C549" i="10"/>
  <c r="C636" i="10"/>
  <c r="C553" i="10"/>
  <c r="C557" i="10"/>
  <c r="C637" i="10"/>
  <c r="C505" i="10"/>
  <c r="G505" i="10" s="1"/>
  <c r="C677" i="10"/>
  <c r="G496" i="10"/>
  <c r="H496" i="10" s="1"/>
  <c r="D696" i="10"/>
  <c r="D690" i="10"/>
  <c r="D702" i="10"/>
  <c r="D697" i="10"/>
  <c r="D642" i="10"/>
  <c r="D634" i="10"/>
  <c r="D672" i="10"/>
  <c r="D671" i="10"/>
  <c r="D619" i="10"/>
  <c r="D647" i="10"/>
  <c r="G711" i="12" l="1"/>
  <c r="G703" i="12"/>
  <c r="G695" i="12"/>
  <c r="G687" i="12"/>
  <c r="G708" i="12"/>
  <c r="G700" i="12"/>
  <c r="G692" i="12"/>
  <c r="G684" i="12"/>
  <c r="G710" i="12"/>
  <c r="G702" i="12"/>
  <c r="G694" i="12"/>
  <c r="G686" i="12"/>
  <c r="G709" i="12"/>
  <c r="G701" i="12"/>
  <c r="G693" i="12"/>
  <c r="G685" i="12"/>
  <c r="G704" i="12"/>
  <c r="G688" i="12"/>
  <c r="G674" i="12"/>
  <c r="G716" i="12"/>
  <c r="G699" i="12"/>
  <c r="G683" i="12"/>
  <c r="G681" i="12"/>
  <c r="G673" i="12"/>
  <c r="G712" i="12"/>
  <c r="G696" i="12"/>
  <c r="G678" i="12"/>
  <c r="G670" i="12"/>
  <c r="G647" i="12"/>
  <c r="G646" i="12"/>
  <c r="G645" i="12"/>
  <c r="G629" i="12"/>
  <c r="G626" i="12"/>
  <c r="G706" i="12"/>
  <c r="G690" i="12"/>
  <c r="G675" i="12"/>
  <c r="G713" i="12"/>
  <c r="G697" i="12"/>
  <c r="G680" i="12"/>
  <c r="G672" i="12"/>
  <c r="G689" i="12"/>
  <c r="G668" i="12"/>
  <c r="G630" i="12"/>
  <c r="G643" i="12"/>
  <c r="G641" i="12"/>
  <c r="G639" i="12"/>
  <c r="G637" i="12"/>
  <c r="G635" i="12"/>
  <c r="G633" i="12"/>
  <c r="G628" i="12"/>
  <c r="G679" i="12"/>
  <c r="G677" i="12"/>
  <c r="G707" i="12"/>
  <c r="G691" i="12"/>
  <c r="G671" i="12"/>
  <c r="G669" i="12"/>
  <c r="G631" i="12"/>
  <c r="G627" i="12"/>
  <c r="G698" i="12"/>
  <c r="G644" i="12"/>
  <c r="G642" i="12"/>
  <c r="G640" i="12"/>
  <c r="G638" i="12"/>
  <c r="G636" i="12"/>
  <c r="G634" i="12"/>
  <c r="G682" i="12"/>
  <c r="G632" i="12"/>
  <c r="G705" i="12"/>
  <c r="G676" i="12"/>
  <c r="D715" i="11"/>
  <c r="E623" i="11"/>
  <c r="E612" i="11"/>
  <c r="D636" i="10"/>
  <c r="D627" i="10"/>
  <c r="D675" i="10"/>
  <c r="D699" i="10"/>
  <c r="D685" i="10"/>
  <c r="G520" i="10"/>
  <c r="H520" i="10"/>
  <c r="D618" i="10"/>
  <c r="D630" i="10"/>
  <c r="D683" i="10"/>
  <c r="D693" i="10"/>
  <c r="H526" i="10"/>
  <c r="G526" i="10"/>
  <c r="G515" i="10"/>
  <c r="H515" i="10" s="1"/>
  <c r="H511" i="10"/>
  <c r="G511" i="10"/>
  <c r="G518" i="10"/>
  <c r="H518" i="10" s="1"/>
  <c r="D629" i="10"/>
  <c r="D680" i="10"/>
  <c r="D713" i="10"/>
  <c r="D710" i="10"/>
  <c r="D674" i="10"/>
  <c r="D644" i="10"/>
  <c r="D708" i="10"/>
  <c r="D706" i="10"/>
  <c r="G522" i="10"/>
  <c r="H522" i="10"/>
  <c r="D621" i="10"/>
  <c r="D678" i="10"/>
  <c r="D669" i="10"/>
  <c r="D638" i="10"/>
  <c r="D707" i="10"/>
  <c r="D695" i="10"/>
  <c r="D622" i="10"/>
  <c r="D626" i="10"/>
  <c r="D692" i="10"/>
  <c r="D677" i="10"/>
  <c r="D631" i="10"/>
  <c r="D639" i="10"/>
  <c r="D684" i="10"/>
  <c r="D716" i="10"/>
  <c r="D703" i="10"/>
  <c r="D701" i="10"/>
  <c r="G524" i="10"/>
  <c r="H524" i="10"/>
  <c r="G528" i="10"/>
  <c r="H528" i="10"/>
  <c r="D679" i="10"/>
  <c r="D643" i="10"/>
  <c r="D704" i="10"/>
  <c r="D645" i="10"/>
  <c r="D705" i="10"/>
  <c r="D691" i="10"/>
  <c r="D712" i="10"/>
  <c r="H516" i="10"/>
  <c r="G516" i="10"/>
  <c r="G512" i="10"/>
  <c r="H512" i="10"/>
  <c r="D646" i="10"/>
  <c r="D635" i="10"/>
  <c r="D698" i="10"/>
  <c r="D689" i="10"/>
  <c r="D617" i="10"/>
  <c r="D676" i="10"/>
  <c r="D624" i="10"/>
  <c r="D637" i="10"/>
  <c r="D687" i="10"/>
  <c r="D623" i="10"/>
  <c r="D668" i="10"/>
  <c r="D700" i="10"/>
  <c r="D616" i="10"/>
  <c r="D632" i="10"/>
  <c r="D640" i="10"/>
  <c r="D673" i="10"/>
  <c r="D686" i="10"/>
  <c r="D711" i="10"/>
  <c r="D709" i="10"/>
  <c r="D628" i="10"/>
  <c r="D670" i="10"/>
  <c r="D625" i="10"/>
  <c r="D620" i="10"/>
  <c r="D633" i="10"/>
  <c r="D641" i="10"/>
  <c r="D681" i="10"/>
  <c r="D694" i="10"/>
  <c r="D682" i="10"/>
  <c r="G498" i="10"/>
  <c r="H498" i="10" s="1"/>
  <c r="H521" i="10"/>
  <c r="G521" i="10"/>
  <c r="G509" i="10"/>
  <c r="H509" i="10" s="1"/>
  <c r="G517" i="10"/>
  <c r="H517" i="10" s="1"/>
  <c r="C497" i="10"/>
  <c r="G497" i="10" s="1"/>
  <c r="C669" i="10"/>
  <c r="C715" i="10" s="1"/>
  <c r="G530" i="10"/>
  <c r="H530" i="10" s="1"/>
  <c r="H513" i="10"/>
  <c r="G513" i="10"/>
  <c r="C648" i="10"/>
  <c r="M716" i="10" s="1"/>
  <c r="Y816" i="10" s="1"/>
  <c r="J816" i="10"/>
  <c r="C433" i="10"/>
  <c r="C441" i="10" s="1"/>
  <c r="CE71" i="10"/>
  <c r="C716" i="10" s="1"/>
  <c r="H529" i="10"/>
  <c r="G529" i="10"/>
  <c r="G514" i="10"/>
  <c r="H514" i="10"/>
  <c r="H628" i="12" l="1"/>
  <c r="G715" i="12"/>
  <c r="E709" i="11"/>
  <c r="E701" i="11"/>
  <c r="E693" i="11"/>
  <c r="E685" i="11"/>
  <c r="E706" i="11"/>
  <c r="E698" i="11"/>
  <c r="E690" i="11"/>
  <c r="E711" i="11"/>
  <c r="E703" i="11"/>
  <c r="E695" i="11"/>
  <c r="E687" i="11"/>
  <c r="E708" i="11"/>
  <c r="E700" i="11"/>
  <c r="E692" i="11"/>
  <c r="E684" i="11"/>
  <c r="E713" i="11"/>
  <c r="E705" i="11"/>
  <c r="E697" i="11"/>
  <c r="E689" i="11"/>
  <c r="E710" i="11"/>
  <c r="E702" i="11"/>
  <c r="E694" i="11"/>
  <c r="E686" i="11"/>
  <c r="E716" i="11"/>
  <c r="E707" i="11"/>
  <c r="E699" i="11"/>
  <c r="E691" i="11"/>
  <c r="E683" i="11"/>
  <c r="E675" i="11"/>
  <c r="E644" i="11"/>
  <c r="E643" i="11"/>
  <c r="E642" i="11"/>
  <c r="E641" i="11"/>
  <c r="E640" i="11"/>
  <c r="E639" i="11"/>
  <c r="E638" i="11"/>
  <c r="E637" i="11"/>
  <c r="E636" i="11"/>
  <c r="E635" i="11"/>
  <c r="E634" i="11"/>
  <c r="E633" i="11"/>
  <c r="E632" i="11"/>
  <c r="E631" i="11"/>
  <c r="E630" i="11"/>
  <c r="E624" i="11"/>
  <c r="E712" i="11"/>
  <c r="E688" i="11"/>
  <c r="E677" i="11"/>
  <c r="E669" i="11"/>
  <c r="E627" i="11"/>
  <c r="E674" i="11"/>
  <c r="E704" i="11"/>
  <c r="E682" i="11"/>
  <c r="E679" i="11"/>
  <c r="E671" i="11"/>
  <c r="E625" i="11"/>
  <c r="E681" i="11"/>
  <c r="E673" i="11"/>
  <c r="E647" i="11"/>
  <c r="E628" i="11"/>
  <c r="E680" i="11"/>
  <c r="E678" i="11"/>
  <c r="E676" i="11"/>
  <c r="E646" i="11"/>
  <c r="E696" i="11"/>
  <c r="E672" i="11"/>
  <c r="E670" i="11"/>
  <c r="E668" i="11"/>
  <c r="E626" i="11"/>
  <c r="E645" i="11"/>
  <c r="E629" i="11"/>
  <c r="E612" i="10"/>
  <c r="E690" i="10" s="1"/>
  <c r="D715" i="10"/>
  <c r="E623" i="10"/>
  <c r="E708" i="10" s="1"/>
  <c r="E668" i="10"/>
  <c r="E697" i="10"/>
  <c r="E671" i="10"/>
  <c r="E633" i="10"/>
  <c r="H708" i="12" l="1"/>
  <c r="H700" i="12"/>
  <c r="H692" i="12"/>
  <c r="H684" i="12"/>
  <c r="H713" i="12"/>
  <c r="H705" i="12"/>
  <c r="H697" i="12"/>
  <c r="H689" i="12"/>
  <c r="H716" i="12"/>
  <c r="H707" i="12"/>
  <c r="H699" i="12"/>
  <c r="H691" i="12"/>
  <c r="H683" i="12"/>
  <c r="H706" i="12"/>
  <c r="H698" i="12"/>
  <c r="H690" i="12"/>
  <c r="H682" i="12"/>
  <c r="H701" i="12"/>
  <c r="H685" i="12"/>
  <c r="H679" i="12"/>
  <c r="H671" i="12"/>
  <c r="H711" i="12"/>
  <c r="H712" i="12"/>
  <c r="H696" i="12"/>
  <c r="H678" i="12"/>
  <c r="H670" i="12"/>
  <c r="H647" i="12"/>
  <c r="H646" i="12"/>
  <c r="H645" i="12"/>
  <c r="H629" i="12"/>
  <c r="H709" i="12"/>
  <c r="H693" i="12"/>
  <c r="H675" i="12"/>
  <c r="H644" i="12"/>
  <c r="H643" i="12"/>
  <c r="H642" i="12"/>
  <c r="H641" i="12"/>
  <c r="H640" i="12"/>
  <c r="H639" i="12"/>
  <c r="H638" i="12"/>
  <c r="H637" i="12"/>
  <c r="H636" i="12"/>
  <c r="H635" i="12"/>
  <c r="H634" i="12"/>
  <c r="H633" i="12"/>
  <c r="H632" i="12"/>
  <c r="H631" i="12"/>
  <c r="H630" i="12"/>
  <c r="H703" i="12"/>
  <c r="H687" i="12"/>
  <c r="H680" i="12"/>
  <c r="H672" i="12"/>
  <c r="H710" i="12"/>
  <c r="H694" i="12"/>
  <c r="H677" i="12"/>
  <c r="H669" i="12"/>
  <c r="H704" i="12"/>
  <c r="H688" i="12"/>
  <c r="H681" i="12"/>
  <c r="H695" i="12"/>
  <c r="H673" i="12"/>
  <c r="H702" i="12"/>
  <c r="H686" i="12"/>
  <c r="H676" i="12"/>
  <c r="H674" i="12"/>
  <c r="H668" i="12"/>
  <c r="E715" i="11"/>
  <c r="F624" i="11"/>
  <c r="E625" i="10"/>
  <c r="E647" i="10"/>
  <c r="E641" i="10"/>
  <c r="E678" i="10"/>
  <c r="E683" i="10"/>
  <c r="E632" i="10"/>
  <c r="E716" i="10"/>
  <c r="E631" i="10"/>
  <c r="E638" i="10"/>
  <c r="E700" i="10"/>
  <c r="E642" i="10"/>
  <c r="E628" i="10"/>
  <c r="E673" i="10"/>
  <c r="E672" i="10"/>
  <c r="E698" i="10"/>
  <c r="E675" i="10"/>
  <c r="E680" i="10"/>
  <c r="E670" i="10"/>
  <c r="E687" i="10"/>
  <c r="E712" i="10"/>
  <c r="E637" i="10"/>
  <c r="E676" i="10"/>
  <c r="E691" i="10"/>
  <c r="E685" i="10"/>
  <c r="E706" i="10"/>
  <c r="E636" i="10"/>
  <c r="E644" i="10"/>
  <c r="E689" i="10"/>
  <c r="E677" i="10"/>
  <c r="E699" i="10"/>
  <c r="E702" i="10"/>
  <c r="E686" i="10"/>
  <c r="E707" i="10"/>
  <c r="E695" i="10"/>
  <c r="E693" i="10"/>
  <c r="E674" i="10"/>
  <c r="E626" i="10"/>
  <c r="E694" i="10"/>
  <c r="E703" i="10"/>
  <c r="E701" i="10"/>
  <c r="E679" i="10"/>
  <c r="E710" i="10"/>
  <c r="E688" i="10"/>
  <c r="E705" i="10"/>
  <c r="E711" i="10"/>
  <c r="E709" i="10"/>
  <c r="E640" i="10"/>
  <c r="E639" i="10"/>
  <c r="E635" i="10"/>
  <c r="E629" i="10"/>
  <c r="E624" i="10"/>
  <c r="E681" i="10"/>
  <c r="E643" i="10"/>
  <c r="E627" i="10"/>
  <c r="E645" i="10"/>
  <c r="E696" i="10"/>
  <c r="E713" i="10"/>
  <c r="E682" i="10"/>
  <c r="E634" i="10"/>
  <c r="E684" i="10"/>
  <c r="E630" i="10"/>
  <c r="E669" i="10"/>
  <c r="E646" i="10"/>
  <c r="E704" i="10"/>
  <c r="E692" i="10"/>
  <c r="H715" i="12" l="1"/>
  <c r="I629" i="12"/>
  <c r="F706" i="11"/>
  <c r="F698" i="11"/>
  <c r="F690" i="11"/>
  <c r="F682" i="11"/>
  <c r="F711" i="11"/>
  <c r="F703" i="11"/>
  <c r="F695" i="11"/>
  <c r="F687" i="11"/>
  <c r="F708" i="11"/>
  <c r="F700" i="11"/>
  <c r="F692" i="11"/>
  <c r="F684" i="11"/>
  <c r="F713" i="11"/>
  <c r="F705" i="11"/>
  <c r="F697" i="11"/>
  <c r="F689" i="11"/>
  <c r="F710" i="11"/>
  <c r="F702" i="11"/>
  <c r="F694" i="11"/>
  <c r="F686" i="11"/>
  <c r="F716" i="11"/>
  <c r="F707" i="11"/>
  <c r="F699" i="11"/>
  <c r="F691" i="11"/>
  <c r="F683" i="11"/>
  <c r="F712" i="11"/>
  <c r="F704" i="11"/>
  <c r="F696" i="11"/>
  <c r="F688" i="11"/>
  <c r="F701" i="11"/>
  <c r="F680" i="11"/>
  <c r="F672" i="11"/>
  <c r="F674" i="11"/>
  <c r="F693" i="11"/>
  <c r="F679" i="11"/>
  <c r="F671" i="11"/>
  <c r="F625" i="11"/>
  <c r="F676" i="11"/>
  <c r="F668" i="11"/>
  <c r="F628" i="11"/>
  <c r="F685" i="11"/>
  <c r="F678" i="11"/>
  <c r="F670" i="11"/>
  <c r="F647" i="11"/>
  <c r="F646" i="11"/>
  <c r="F645" i="11"/>
  <c r="F629" i="11"/>
  <c r="F626" i="11"/>
  <c r="F669" i="11"/>
  <c r="F639" i="11"/>
  <c r="F631" i="11"/>
  <c r="F644" i="11"/>
  <c r="F636" i="11"/>
  <c r="F641" i="11"/>
  <c r="F633" i="11"/>
  <c r="F627" i="11"/>
  <c r="F638" i="11"/>
  <c r="F630" i="11"/>
  <c r="F643" i="11"/>
  <c r="F635" i="11"/>
  <c r="F640" i="11"/>
  <c r="F632" i="11"/>
  <c r="F681" i="11"/>
  <c r="F637" i="11"/>
  <c r="F709" i="11"/>
  <c r="F642" i="11"/>
  <c r="F677" i="11"/>
  <c r="F675" i="11"/>
  <c r="F673" i="11"/>
  <c r="F634" i="11"/>
  <c r="E715" i="10"/>
  <c r="F624" i="10"/>
  <c r="F706" i="10" s="1"/>
  <c r="F702" i="10"/>
  <c r="I713" i="12" l="1"/>
  <c r="I705" i="12"/>
  <c r="I697" i="12"/>
  <c r="I689" i="12"/>
  <c r="I710" i="12"/>
  <c r="I702" i="12"/>
  <c r="I694" i="12"/>
  <c r="I686" i="12"/>
  <c r="I712" i="12"/>
  <c r="I704" i="12"/>
  <c r="I696" i="12"/>
  <c r="I688" i="12"/>
  <c r="I711" i="12"/>
  <c r="I703" i="12"/>
  <c r="I695" i="12"/>
  <c r="I687" i="12"/>
  <c r="I698" i="12"/>
  <c r="I682" i="12"/>
  <c r="I676" i="12"/>
  <c r="I668" i="12"/>
  <c r="I708" i="12"/>
  <c r="I716" i="12"/>
  <c r="I709" i="12"/>
  <c r="I693" i="12"/>
  <c r="I675" i="12"/>
  <c r="I644" i="12"/>
  <c r="I643" i="12"/>
  <c r="I642" i="12"/>
  <c r="I641" i="12"/>
  <c r="I640" i="12"/>
  <c r="I639" i="12"/>
  <c r="I638" i="12"/>
  <c r="I637" i="12"/>
  <c r="I636" i="12"/>
  <c r="I635" i="12"/>
  <c r="I634" i="12"/>
  <c r="I633" i="12"/>
  <c r="I632" i="12"/>
  <c r="I631" i="12"/>
  <c r="I630" i="12"/>
  <c r="I706" i="12"/>
  <c r="I690" i="12"/>
  <c r="I680" i="12"/>
  <c r="I672" i="12"/>
  <c r="I700" i="12"/>
  <c r="I684" i="12"/>
  <c r="I677" i="12"/>
  <c r="I669" i="12"/>
  <c r="I707" i="12"/>
  <c r="I691" i="12"/>
  <c r="I674" i="12"/>
  <c r="I692" i="12"/>
  <c r="I681" i="12"/>
  <c r="I679" i="12"/>
  <c r="I645" i="12"/>
  <c r="I673" i="12"/>
  <c r="I671" i="12"/>
  <c r="I699" i="12"/>
  <c r="I647" i="12"/>
  <c r="I683" i="12"/>
  <c r="I701" i="12"/>
  <c r="I678" i="12"/>
  <c r="I646" i="12"/>
  <c r="I685" i="12"/>
  <c r="I670" i="12"/>
  <c r="F715" i="11"/>
  <c r="G625" i="11"/>
  <c r="F674" i="10"/>
  <c r="F641" i="10"/>
  <c r="F689" i="10"/>
  <c r="F687" i="10"/>
  <c r="F672" i="10"/>
  <c r="F634" i="10"/>
  <c r="F695" i="10"/>
  <c r="F646" i="10"/>
  <c r="F673" i="10"/>
  <c r="F635" i="10"/>
  <c r="F643" i="10"/>
  <c r="F709" i="10"/>
  <c r="F705" i="10"/>
  <c r="F703" i="10"/>
  <c r="F628" i="10"/>
  <c r="F669" i="10"/>
  <c r="F676" i="10"/>
  <c r="F647" i="10"/>
  <c r="F681" i="10"/>
  <c r="F677" i="10"/>
  <c r="F636" i="10"/>
  <c r="F644" i="10"/>
  <c r="F688" i="10"/>
  <c r="F713" i="10"/>
  <c r="F711" i="10"/>
  <c r="F627" i="10"/>
  <c r="F642" i="10"/>
  <c r="F697" i="10"/>
  <c r="F629" i="10"/>
  <c r="F699" i="10"/>
  <c r="F675" i="10"/>
  <c r="F684" i="10"/>
  <c r="F680" i="10"/>
  <c r="F671" i="10"/>
  <c r="F638" i="10"/>
  <c r="F683" i="10"/>
  <c r="F692" i="10"/>
  <c r="F690" i="10"/>
  <c r="F686" i="10"/>
  <c r="F626" i="10"/>
  <c r="F679" i="10"/>
  <c r="F631" i="10"/>
  <c r="F639" i="10"/>
  <c r="F691" i="10"/>
  <c r="F712" i="10"/>
  <c r="F700" i="10"/>
  <c r="F698" i="10"/>
  <c r="F670" i="10"/>
  <c r="F633" i="10"/>
  <c r="F693" i="10"/>
  <c r="F716" i="10"/>
  <c r="F701" i="10"/>
  <c r="F678" i="10"/>
  <c r="F625" i="10"/>
  <c r="F637" i="10"/>
  <c r="F696" i="10"/>
  <c r="F682" i="10"/>
  <c r="F645" i="10"/>
  <c r="F630" i="10"/>
  <c r="F704" i="10"/>
  <c r="F694" i="10"/>
  <c r="F668" i="10"/>
  <c r="F685" i="10"/>
  <c r="F632" i="10"/>
  <c r="F640" i="10"/>
  <c r="F707" i="10"/>
  <c r="F710" i="10"/>
  <c r="F708" i="10"/>
  <c r="I715" i="12" l="1"/>
  <c r="J630" i="12"/>
  <c r="G711" i="11"/>
  <c r="G703" i="11"/>
  <c r="G695" i="11"/>
  <c r="G687" i="11"/>
  <c r="G708" i="11"/>
  <c r="G700" i="11"/>
  <c r="G692" i="11"/>
  <c r="G684" i="11"/>
  <c r="G713" i="11"/>
  <c r="G705" i="11"/>
  <c r="G697" i="11"/>
  <c r="G689" i="11"/>
  <c r="G710" i="11"/>
  <c r="G702" i="11"/>
  <c r="G694" i="11"/>
  <c r="G686" i="11"/>
  <c r="G716" i="11"/>
  <c r="G707" i="11"/>
  <c r="G699" i="11"/>
  <c r="G691" i="11"/>
  <c r="G683" i="11"/>
  <c r="G712" i="11"/>
  <c r="G704" i="11"/>
  <c r="G696" i="11"/>
  <c r="G688" i="11"/>
  <c r="G709" i="11"/>
  <c r="G701" i="11"/>
  <c r="G693" i="11"/>
  <c r="G685" i="11"/>
  <c r="G677" i="11"/>
  <c r="G669" i="11"/>
  <c r="G627" i="11"/>
  <c r="G706" i="11"/>
  <c r="G679" i="11"/>
  <c r="G671" i="11"/>
  <c r="G682" i="11"/>
  <c r="G676" i="11"/>
  <c r="G668" i="11"/>
  <c r="G628" i="11"/>
  <c r="H628" i="11" s="1"/>
  <c r="G698" i="11"/>
  <c r="G681" i="11"/>
  <c r="G673" i="11"/>
  <c r="G675" i="11"/>
  <c r="G644" i="11"/>
  <c r="G643" i="11"/>
  <c r="G642" i="11"/>
  <c r="G641" i="11"/>
  <c r="G640" i="11"/>
  <c r="G639" i="11"/>
  <c r="G638" i="11"/>
  <c r="G637" i="11"/>
  <c r="G636" i="11"/>
  <c r="G635" i="11"/>
  <c r="G634" i="11"/>
  <c r="G633" i="11"/>
  <c r="G632" i="11"/>
  <c r="G631" i="11"/>
  <c r="G630" i="11"/>
  <c r="G680" i="11"/>
  <c r="G678" i="11"/>
  <c r="G646" i="11"/>
  <c r="G674" i="11"/>
  <c r="G672" i="11"/>
  <c r="G670" i="11"/>
  <c r="G626" i="11"/>
  <c r="G645" i="11"/>
  <c r="G629" i="11"/>
  <c r="G690" i="11"/>
  <c r="G647" i="11"/>
  <c r="F715" i="10"/>
  <c r="G625" i="10"/>
  <c r="G692" i="10" s="1"/>
  <c r="G703" i="10"/>
  <c r="G684" i="10"/>
  <c r="G705" i="10"/>
  <c r="G694" i="10"/>
  <c r="G716" i="10"/>
  <c r="G693" i="10"/>
  <c r="G706" i="10"/>
  <c r="G690" i="10"/>
  <c r="G696" i="10"/>
  <c r="G679" i="10"/>
  <c r="G704" i="10"/>
  <c r="G678" i="10"/>
  <c r="G647" i="10"/>
  <c r="G645" i="10"/>
  <c r="G682" i="10"/>
  <c r="G635" i="10"/>
  <c r="G691" i="10"/>
  <c r="G677" i="10"/>
  <c r="G673" i="10"/>
  <c r="G634" i="10"/>
  <c r="G683" i="10"/>
  <c r="G644" i="10"/>
  <c r="G636" i="10"/>
  <c r="G641" i="10"/>
  <c r="G633" i="10"/>
  <c r="J710" i="12" l="1"/>
  <c r="J702" i="12"/>
  <c r="J694" i="12"/>
  <c r="J686" i="12"/>
  <c r="J716" i="12"/>
  <c r="J707" i="12"/>
  <c r="J699" i="12"/>
  <c r="J691" i="12"/>
  <c r="J683" i="12"/>
  <c r="J709" i="12"/>
  <c r="J701" i="12"/>
  <c r="J693" i="12"/>
  <c r="J685" i="12"/>
  <c r="J708" i="12"/>
  <c r="J700" i="12"/>
  <c r="J692" i="12"/>
  <c r="J684" i="12"/>
  <c r="J711" i="12"/>
  <c r="J695" i="12"/>
  <c r="J681" i="12"/>
  <c r="J673" i="12"/>
  <c r="J706" i="12"/>
  <c r="J690" i="12"/>
  <c r="J680" i="12"/>
  <c r="J672" i="12"/>
  <c r="J703" i="12"/>
  <c r="J687" i="12"/>
  <c r="J677" i="12"/>
  <c r="J669" i="12"/>
  <c r="J713" i="12"/>
  <c r="J697" i="12"/>
  <c r="J674" i="12"/>
  <c r="J704" i="12"/>
  <c r="J688" i="12"/>
  <c r="J679" i="12"/>
  <c r="J671" i="12"/>
  <c r="J645" i="12"/>
  <c r="J643" i="12"/>
  <c r="J641" i="12"/>
  <c r="J639" i="12"/>
  <c r="J637" i="12"/>
  <c r="J635" i="12"/>
  <c r="J633" i="12"/>
  <c r="J696" i="12"/>
  <c r="J675" i="12"/>
  <c r="J647" i="12"/>
  <c r="L647" i="12" s="1"/>
  <c r="J631" i="12"/>
  <c r="J712" i="12"/>
  <c r="J698" i="12"/>
  <c r="J644" i="12"/>
  <c r="J642" i="12"/>
  <c r="J640" i="12"/>
  <c r="J638" i="12"/>
  <c r="J636" i="12"/>
  <c r="J634" i="12"/>
  <c r="J682" i="12"/>
  <c r="J678" i="12"/>
  <c r="J676" i="12"/>
  <c r="J646" i="12"/>
  <c r="J632" i="12"/>
  <c r="J705" i="12"/>
  <c r="J670" i="12"/>
  <c r="J668" i="12"/>
  <c r="J689" i="12"/>
  <c r="H708" i="11"/>
  <c r="H700" i="11"/>
  <c r="H692" i="11"/>
  <c r="H684" i="11"/>
  <c r="H713" i="11"/>
  <c r="H705" i="11"/>
  <c r="H697" i="11"/>
  <c r="H689" i="11"/>
  <c r="H710" i="11"/>
  <c r="H702" i="11"/>
  <c r="H694" i="11"/>
  <c r="H686" i="11"/>
  <c r="H716" i="11"/>
  <c r="H707" i="11"/>
  <c r="H699" i="11"/>
  <c r="H691" i="11"/>
  <c r="H683" i="11"/>
  <c r="H712" i="11"/>
  <c r="H704" i="11"/>
  <c r="H696" i="11"/>
  <c r="H688" i="11"/>
  <c r="H709" i="11"/>
  <c r="H701" i="11"/>
  <c r="H693" i="11"/>
  <c r="H685" i="11"/>
  <c r="H706" i="11"/>
  <c r="H698" i="11"/>
  <c r="H690" i="11"/>
  <c r="H682" i="11"/>
  <c r="H695" i="11"/>
  <c r="H674" i="11"/>
  <c r="H711" i="11"/>
  <c r="H676" i="11"/>
  <c r="H668" i="11"/>
  <c r="H687" i="11"/>
  <c r="H681" i="11"/>
  <c r="H673" i="11"/>
  <c r="H678" i="11"/>
  <c r="H670" i="11"/>
  <c r="H647" i="11"/>
  <c r="H646" i="11"/>
  <c r="H645" i="11"/>
  <c r="H629" i="11"/>
  <c r="H680" i="11"/>
  <c r="H672" i="11"/>
  <c r="H644" i="11"/>
  <c r="H636" i="11"/>
  <c r="H703" i="11"/>
  <c r="H641" i="11"/>
  <c r="H633" i="11"/>
  <c r="H638" i="11"/>
  <c r="H630" i="11"/>
  <c r="H643" i="11"/>
  <c r="H635" i="11"/>
  <c r="H640" i="11"/>
  <c r="H632" i="11"/>
  <c r="H637" i="11"/>
  <c r="H679" i="11"/>
  <c r="H677" i="11"/>
  <c r="H675" i="11"/>
  <c r="H642" i="11"/>
  <c r="H634" i="11"/>
  <c r="H671" i="11"/>
  <c r="H631" i="11"/>
  <c r="H669" i="11"/>
  <c r="H639" i="11"/>
  <c r="G715" i="11"/>
  <c r="G700" i="10"/>
  <c r="G637" i="10"/>
  <c r="G628" i="10"/>
  <c r="G701" i="10"/>
  <c r="G708" i="10"/>
  <c r="G638" i="10"/>
  <c r="G639" i="10"/>
  <c r="G632" i="10"/>
  <c r="G626" i="10"/>
  <c r="G668" i="10"/>
  <c r="G680" i="10"/>
  <c r="G709" i="10"/>
  <c r="G689" i="10"/>
  <c r="G687" i="10"/>
  <c r="G710" i="10"/>
  <c r="G630" i="10"/>
  <c r="G631" i="10"/>
  <c r="G712" i="10"/>
  <c r="G672" i="10"/>
  <c r="G681" i="10"/>
  <c r="G627" i="10"/>
  <c r="G669" i="10"/>
  <c r="G640" i="10"/>
  <c r="G629" i="10"/>
  <c r="G715" i="10" s="1"/>
  <c r="G676" i="10"/>
  <c r="G688" i="10"/>
  <c r="G707" i="10"/>
  <c r="G697" i="10"/>
  <c r="G695" i="10"/>
  <c r="G642" i="10"/>
  <c r="G699" i="10"/>
  <c r="G646" i="10"/>
  <c r="G671" i="10"/>
  <c r="G698" i="10"/>
  <c r="G686" i="10"/>
  <c r="G713" i="10"/>
  <c r="G711" i="10"/>
  <c r="G675" i="10"/>
  <c r="G643" i="10"/>
  <c r="G670" i="10"/>
  <c r="G674" i="10"/>
  <c r="G685" i="10"/>
  <c r="G702" i="10"/>
  <c r="H628" i="10"/>
  <c r="J715" i="12" l="1"/>
  <c r="L712" i="12"/>
  <c r="L704" i="12"/>
  <c r="L696" i="12"/>
  <c r="L688" i="12"/>
  <c r="L709" i="12"/>
  <c r="L701" i="12"/>
  <c r="L693" i="12"/>
  <c r="L685" i="12"/>
  <c r="L711" i="12"/>
  <c r="L703" i="12"/>
  <c r="L695" i="12"/>
  <c r="L687" i="12"/>
  <c r="L710" i="12"/>
  <c r="L702" i="12"/>
  <c r="L694" i="12"/>
  <c r="L686" i="12"/>
  <c r="L705" i="12"/>
  <c r="L689" i="12"/>
  <c r="L675" i="12"/>
  <c r="L716" i="12"/>
  <c r="L700" i="12"/>
  <c r="L684" i="12"/>
  <c r="L674" i="12"/>
  <c r="L713" i="12"/>
  <c r="L697" i="12"/>
  <c r="L679" i="12"/>
  <c r="L671" i="12"/>
  <c r="L707" i="12"/>
  <c r="L691" i="12"/>
  <c r="L676" i="12"/>
  <c r="L668" i="12"/>
  <c r="L698" i="12"/>
  <c r="L682" i="12"/>
  <c r="L681" i="12"/>
  <c r="L673" i="12"/>
  <c r="L692" i="12"/>
  <c r="L708" i="12"/>
  <c r="L677" i="12"/>
  <c r="L699" i="12"/>
  <c r="L669" i="12"/>
  <c r="L683" i="12"/>
  <c r="L706" i="12"/>
  <c r="L680" i="12"/>
  <c r="L678" i="12"/>
  <c r="L690" i="12"/>
  <c r="L672" i="12"/>
  <c r="L670" i="12"/>
  <c r="K644" i="12"/>
  <c r="H715" i="11"/>
  <c r="I629" i="11"/>
  <c r="H708" i="10"/>
  <c r="H700" i="10"/>
  <c r="H692" i="10"/>
  <c r="H684" i="10"/>
  <c r="H713" i="10"/>
  <c r="H705" i="10"/>
  <c r="H697" i="10"/>
  <c r="H689" i="10"/>
  <c r="H710" i="10"/>
  <c r="H702" i="10"/>
  <c r="H694" i="10"/>
  <c r="H686" i="10"/>
  <c r="H716" i="10"/>
  <c r="H707" i="10"/>
  <c r="H699" i="10"/>
  <c r="H691" i="10"/>
  <c r="H712" i="10"/>
  <c r="H704" i="10"/>
  <c r="H706" i="10"/>
  <c r="H698" i="10"/>
  <c r="H690" i="10"/>
  <c r="H711" i="10"/>
  <c r="H703" i="10"/>
  <c r="H695" i="10"/>
  <c r="H677" i="10"/>
  <c r="H669" i="10"/>
  <c r="H693" i="10"/>
  <c r="H679" i="10"/>
  <c r="H671" i="10"/>
  <c r="H687" i="10"/>
  <c r="H685" i="10"/>
  <c r="H676" i="10"/>
  <c r="H668" i="10"/>
  <c r="H701" i="10"/>
  <c r="H673" i="10"/>
  <c r="H683" i="10"/>
  <c r="H682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09" i="10"/>
  <c r="H645" i="10"/>
  <c r="H629" i="10"/>
  <c r="H681" i="10"/>
  <c r="H647" i="10"/>
  <c r="H696" i="10"/>
  <c r="H688" i="10"/>
  <c r="H680" i="10"/>
  <c r="H678" i="10"/>
  <c r="H646" i="10"/>
  <c r="H674" i="10"/>
  <c r="H672" i="10"/>
  <c r="H670" i="10"/>
  <c r="L715" i="12" l="1"/>
  <c r="M693" i="12"/>
  <c r="Y759" i="12" s="1"/>
  <c r="M677" i="12"/>
  <c r="Y743" i="12" s="1"/>
  <c r="M671" i="12"/>
  <c r="Y737" i="12" s="1"/>
  <c r="M675" i="12"/>
  <c r="Y741" i="12" s="1"/>
  <c r="M679" i="12"/>
  <c r="Y745" i="12" s="1"/>
  <c r="M689" i="12"/>
  <c r="Y755" i="12" s="1"/>
  <c r="M703" i="12"/>
  <c r="Y769" i="12" s="1"/>
  <c r="M704" i="12"/>
  <c r="Y770" i="12" s="1"/>
  <c r="M697" i="12"/>
  <c r="Y763" i="12" s="1"/>
  <c r="M705" i="12"/>
  <c r="Y771" i="12" s="1"/>
  <c r="M711" i="12"/>
  <c r="Y777" i="12" s="1"/>
  <c r="K716" i="12"/>
  <c r="K707" i="12"/>
  <c r="M707" i="12" s="1"/>
  <c r="Y773" i="12" s="1"/>
  <c r="K699" i="12"/>
  <c r="M699" i="12" s="1"/>
  <c r="Y765" i="12" s="1"/>
  <c r="K691" i="12"/>
  <c r="M691" i="12" s="1"/>
  <c r="Y757" i="12" s="1"/>
  <c r="K683" i="12"/>
  <c r="M683" i="12" s="1"/>
  <c r="Y749" i="12" s="1"/>
  <c r="K712" i="12"/>
  <c r="M712" i="12" s="1"/>
  <c r="Y778" i="12" s="1"/>
  <c r="K704" i="12"/>
  <c r="K696" i="12"/>
  <c r="M696" i="12" s="1"/>
  <c r="Y762" i="12" s="1"/>
  <c r="K688" i="12"/>
  <c r="M688" i="12" s="1"/>
  <c r="Y754" i="12" s="1"/>
  <c r="K706" i="12"/>
  <c r="M706" i="12" s="1"/>
  <c r="Y772" i="12" s="1"/>
  <c r="K698" i="12"/>
  <c r="M698" i="12" s="1"/>
  <c r="Y764" i="12" s="1"/>
  <c r="K690" i="12"/>
  <c r="M690" i="12" s="1"/>
  <c r="Y756" i="12" s="1"/>
  <c r="K682" i="12"/>
  <c r="M682" i="12" s="1"/>
  <c r="Y748" i="12" s="1"/>
  <c r="K713" i="12"/>
  <c r="M713" i="12" s="1"/>
  <c r="Y779" i="12" s="1"/>
  <c r="K705" i="12"/>
  <c r="K697" i="12"/>
  <c r="K689" i="12"/>
  <c r="K708" i="12"/>
  <c r="M708" i="12" s="1"/>
  <c r="Y774" i="12" s="1"/>
  <c r="K692" i="12"/>
  <c r="M692" i="12" s="1"/>
  <c r="Y758" i="12" s="1"/>
  <c r="K678" i="12"/>
  <c r="M678" i="12" s="1"/>
  <c r="Y744" i="12" s="1"/>
  <c r="K670" i="12"/>
  <c r="M670" i="12" s="1"/>
  <c r="Y736" i="12" s="1"/>
  <c r="K703" i="12"/>
  <c r="K687" i="12"/>
  <c r="M687" i="12" s="1"/>
  <c r="Y753" i="12" s="1"/>
  <c r="K677" i="12"/>
  <c r="K669" i="12"/>
  <c r="K700" i="12"/>
  <c r="M700" i="12" s="1"/>
  <c r="Y766" i="12" s="1"/>
  <c r="K684" i="12"/>
  <c r="M684" i="12" s="1"/>
  <c r="Y750" i="12" s="1"/>
  <c r="K674" i="12"/>
  <c r="M674" i="12" s="1"/>
  <c r="Y740" i="12" s="1"/>
  <c r="K710" i="12"/>
  <c r="M710" i="12" s="1"/>
  <c r="Y776" i="12" s="1"/>
  <c r="K694" i="12"/>
  <c r="M694" i="12" s="1"/>
  <c r="Y760" i="12" s="1"/>
  <c r="K679" i="12"/>
  <c r="K671" i="12"/>
  <c r="K701" i="12"/>
  <c r="M701" i="12" s="1"/>
  <c r="Y767" i="12" s="1"/>
  <c r="K685" i="12"/>
  <c r="K676" i="12"/>
  <c r="M676" i="12" s="1"/>
  <c r="Y742" i="12" s="1"/>
  <c r="K668" i="12"/>
  <c r="M668" i="12" s="1"/>
  <c r="K709" i="12"/>
  <c r="M709" i="12" s="1"/>
  <c r="Y775" i="12" s="1"/>
  <c r="K681" i="12"/>
  <c r="M681" i="12" s="1"/>
  <c r="Y747" i="12" s="1"/>
  <c r="K675" i="12"/>
  <c r="K673" i="12"/>
  <c r="M673" i="12" s="1"/>
  <c r="Y739" i="12" s="1"/>
  <c r="K695" i="12"/>
  <c r="M695" i="12" s="1"/>
  <c r="Y761" i="12" s="1"/>
  <c r="K702" i="12"/>
  <c r="M702" i="12" s="1"/>
  <c r="Y768" i="12" s="1"/>
  <c r="K711" i="12"/>
  <c r="K686" i="12"/>
  <c r="M686" i="12" s="1"/>
  <c r="Y752" i="12" s="1"/>
  <c r="K680" i="12"/>
  <c r="M680" i="12" s="1"/>
  <c r="Y746" i="12" s="1"/>
  <c r="K672" i="12"/>
  <c r="M672" i="12" s="1"/>
  <c r="Y738" i="12" s="1"/>
  <c r="K693" i="12"/>
  <c r="M669" i="12"/>
  <c r="Y735" i="12" s="1"/>
  <c r="M685" i="12"/>
  <c r="Y751" i="12" s="1"/>
  <c r="I713" i="11"/>
  <c r="I705" i="11"/>
  <c r="I697" i="11"/>
  <c r="I689" i="11"/>
  <c r="I710" i="11"/>
  <c r="I702" i="11"/>
  <c r="I694" i="11"/>
  <c r="I686" i="11"/>
  <c r="I716" i="11"/>
  <c r="I707" i="11"/>
  <c r="I699" i="11"/>
  <c r="I691" i="11"/>
  <c r="I683" i="11"/>
  <c r="I712" i="11"/>
  <c r="I704" i="11"/>
  <c r="I696" i="11"/>
  <c r="I688" i="11"/>
  <c r="I709" i="11"/>
  <c r="I701" i="11"/>
  <c r="I693" i="11"/>
  <c r="I685" i="11"/>
  <c r="I706" i="11"/>
  <c r="I698" i="11"/>
  <c r="I690" i="11"/>
  <c r="I682" i="11"/>
  <c r="I711" i="11"/>
  <c r="I703" i="11"/>
  <c r="I695" i="11"/>
  <c r="I687" i="11"/>
  <c r="I679" i="11"/>
  <c r="I671" i="11"/>
  <c r="I700" i="11"/>
  <c r="I681" i="11"/>
  <c r="I673" i="11"/>
  <c r="I678" i="11"/>
  <c r="I670" i="11"/>
  <c r="I647" i="11"/>
  <c r="I646" i="11"/>
  <c r="I645" i="11"/>
  <c r="I692" i="11"/>
  <c r="I675" i="11"/>
  <c r="I644" i="11"/>
  <c r="I643" i="11"/>
  <c r="I642" i="11"/>
  <c r="I641" i="11"/>
  <c r="I640" i="11"/>
  <c r="I639" i="11"/>
  <c r="I638" i="11"/>
  <c r="I637" i="11"/>
  <c r="I636" i="11"/>
  <c r="I635" i="11"/>
  <c r="I634" i="11"/>
  <c r="I633" i="11"/>
  <c r="I632" i="11"/>
  <c r="I631" i="11"/>
  <c r="I630" i="11"/>
  <c r="I708" i="11"/>
  <c r="I677" i="11"/>
  <c r="I669" i="11"/>
  <c r="I684" i="11"/>
  <c r="I680" i="11"/>
  <c r="I676" i="11"/>
  <c r="I674" i="11"/>
  <c r="I672" i="11"/>
  <c r="I668" i="11"/>
  <c r="H715" i="10"/>
  <c r="I629" i="10"/>
  <c r="M715" i="12" l="1"/>
  <c r="Y734" i="12"/>
  <c r="Y815" i="12" s="1"/>
  <c r="K715" i="12"/>
  <c r="I715" i="11"/>
  <c r="J630" i="11"/>
  <c r="I713" i="10"/>
  <c r="I705" i="10"/>
  <c r="I697" i="10"/>
  <c r="I689" i="10"/>
  <c r="I681" i="10"/>
  <c r="I710" i="10"/>
  <c r="I702" i="10"/>
  <c r="I694" i="10"/>
  <c r="I686" i="10"/>
  <c r="I716" i="10"/>
  <c r="I707" i="10"/>
  <c r="I699" i="10"/>
  <c r="I691" i="10"/>
  <c r="I683" i="10"/>
  <c r="I712" i="10"/>
  <c r="I704" i="10"/>
  <c r="I696" i="10"/>
  <c r="I688" i="10"/>
  <c r="I709" i="10"/>
  <c r="I711" i="10"/>
  <c r="I703" i="10"/>
  <c r="I695" i="10"/>
  <c r="I687" i="10"/>
  <c r="I708" i="10"/>
  <c r="I700" i="10"/>
  <c r="I692" i="10"/>
  <c r="I684" i="10"/>
  <c r="I674" i="10"/>
  <c r="I690" i="10"/>
  <c r="I685" i="10"/>
  <c r="I676" i="10"/>
  <c r="I668" i="10"/>
  <c r="I701" i="10"/>
  <c r="I673" i="10"/>
  <c r="I698" i="10"/>
  <c r="I678" i="10"/>
  <c r="I670" i="10"/>
  <c r="I647" i="10"/>
  <c r="I646" i="10"/>
  <c r="I645" i="10"/>
  <c r="I680" i="10"/>
  <c r="I672" i="10"/>
  <c r="I640" i="10"/>
  <c r="I632" i="10"/>
  <c r="I637" i="10"/>
  <c r="I679" i="10"/>
  <c r="I677" i="10"/>
  <c r="I675" i="10"/>
  <c r="I642" i="10"/>
  <c r="I634" i="10"/>
  <c r="I706" i="10"/>
  <c r="I671" i="10"/>
  <c r="I669" i="10"/>
  <c r="I639" i="10"/>
  <c r="I631" i="10"/>
  <c r="I644" i="10"/>
  <c r="I636" i="10"/>
  <c r="I641" i="10"/>
  <c r="I633" i="10"/>
  <c r="I638" i="10"/>
  <c r="I630" i="10"/>
  <c r="I693" i="10"/>
  <c r="I682" i="10"/>
  <c r="I643" i="10"/>
  <c r="I635" i="10"/>
  <c r="J710" i="11" l="1"/>
  <c r="J702" i="11"/>
  <c r="J694" i="11"/>
  <c r="J686" i="11"/>
  <c r="J716" i="11"/>
  <c r="J707" i="11"/>
  <c r="J699" i="11"/>
  <c r="J691" i="11"/>
  <c r="J683" i="11"/>
  <c r="J712" i="11"/>
  <c r="J704" i="11"/>
  <c r="J696" i="11"/>
  <c r="J688" i="11"/>
  <c r="J709" i="11"/>
  <c r="J701" i="11"/>
  <c r="J693" i="11"/>
  <c r="J685" i="11"/>
  <c r="J706" i="11"/>
  <c r="J698" i="11"/>
  <c r="J690" i="11"/>
  <c r="J682" i="11"/>
  <c r="J711" i="11"/>
  <c r="J703" i="11"/>
  <c r="J695" i="11"/>
  <c r="J687" i="11"/>
  <c r="J708" i="11"/>
  <c r="J700" i="11"/>
  <c r="J692" i="11"/>
  <c r="J684" i="11"/>
  <c r="J689" i="11"/>
  <c r="J676" i="11"/>
  <c r="J668" i="11"/>
  <c r="J705" i="11"/>
  <c r="J678" i="11"/>
  <c r="J670" i="11"/>
  <c r="J647" i="11"/>
  <c r="J646" i="11"/>
  <c r="J645" i="11"/>
  <c r="J675" i="11"/>
  <c r="J644" i="11"/>
  <c r="K644" i="11" s="1"/>
  <c r="J643" i="11"/>
  <c r="J642" i="11"/>
  <c r="J641" i="11"/>
  <c r="J640" i="11"/>
  <c r="J639" i="11"/>
  <c r="J638" i="11"/>
  <c r="J637" i="11"/>
  <c r="J636" i="11"/>
  <c r="J635" i="11"/>
  <c r="J634" i="11"/>
  <c r="J633" i="11"/>
  <c r="J632" i="11"/>
  <c r="J631" i="11"/>
  <c r="J680" i="11"/>
  <c r="J672" i="11"/>
  <c r="J674" i="11"/>
  <c r="J697" i="11"/>
  <c r="J681" i="11"/>
  <c r="J679" i="11"/>
  <c r="J677" i="11"/>
  <c r="J713" i="11"/>
  <c r="J673" i="11"/>
  <c r="J671" i="11"/>
  <c r="J669" i="11"/>
  <c r="I715" i="10"/>
  <c r="J630" i="10"/>
  <c r="K716" i="11" l="1"/>
  <c r="K707" i="11"/>
  <c r="K699" i="11"/>
  <c r="K691" i="11"/>
  <c r="K683" i="11"/>
  <c r="K712" i="11"/>
  <c r="K704" i="11"/>
  <c r="K696" i="11"/>
  <c r="K688" i="11"/>
  <c r="K709" i="11"/>
  <c r="K701" i="11"/>
  <c r="K693" i="11"/>
  <c r="K685" i="11"/>
  <c r="K706" i="11"/>
  <c r="K698" i="11"/>
  <c r="K690" i="11"/>
  <c r="K682" i="11"/>
  <c r="K711" i="11"/>
  <c r="K703" i="11"/>
  <c r="K695" i="11"/>
  <c r="K687" i="11"/>
  <c r="K708" i="11"/>
  <c r="K700" i="11"/>
  <c r="K692" i="11"/>
  <c r="K684" i="11"/>
  <c r="K713" i="11"/>
  <c r="K705" i="11"/>
  <c r="K697" i="11"/>
  <c r="K689" i="11"/>
  <c r="K681" i="11"/>
  <c r="K673" i="11"/>
  <c r="K694" i="11"/>
  <c r="K675" i="11"/>
  <c r="K710" i="11"/>
  <c r="K680" i="11"/>
  <c r="K672" i="11"/>
  <c r="K686" i="11"/>
  <c r="K677" i="11"/>
  <c r="K669" i="11"/>
  <c r="K702" i="11"/>
  <c r="K679" i="11"/>
  <c r="K671" i="11"/>
  <c r="K678" i="11"/>
  <c r="K676" i="11"/>
  <c r="K674" i="11"/>
  <c r="K670" i="11"/>
  <c r="K668" i="11"/>
  <c r="K715" i="11" s="1"/>
  <c r="L647" i="11"/>
  <c r="J715" i="11"/>
  <c r="J710" i="10"/>
  <c r="J702" i="10"/>
  <c r="J694" i="10"/>
  <c r="J686" i="10"/>
  <c r="J716" i="10"/>
  <c r="J707" i="10"/>
  <c r="J699" i="10"/>
  <c r="J691" i="10"/>
  <c r="J683" i="10"/>
  <c r="J712" i="10"/>
  <c r="J704" i="10"/>
  <c r="J696" i="10"/>
  <c r="J688" i="10"/>
  <c r="J709" i="10"/>
  <c r="J701" i="10"/>
  <c r="J693" i="10"/>
  <c r="J685" i="10"/>
  <c r="J706" i="10"/>
  <c r="J708" i="10"/>
  <c r="J700" i="10"/>
  <c r="J692" i="10"/>
  <c r="J684" i="10"/>
  <c r="J713" i="10"/>
  <c r="J705" i="10"/>
  <c r="J697" i="10"/>
  <c r="J689" i="10"/>
  <c r="J679" i="10"/>
  <c r="J671" i="10"/>
  <c r="J711" i="10"/>
  <c r="J687" i="10"/>
  <c r="J673" i="10"/>
  <c r="J698" i="10"/>
  <c r="J678" i="10"/>
  <c r="J670" i="10"/>
  <c r="J647" i="10"/>
  <c r="J646" i="10"/>
  <c r="J645" i="10"/>
  <c r="J695" i="10"/>
  <c r="J682" i="10"/>
  <c r="J681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3" i="10"/>
  <c r="J677" i="10"/>
  <c r="J669" i="10"/>
  <c r="J690" i="10"/>
  <c r="J680" i="10"/>
  <c r="J676" i="10"/>
  <c r="J674" i="10"/>
  <c r="J672" i="10"/>
  <c r="J668" i="10"/>
  <c r="L712" i="11" l="1"/>
  <c r="M712" i="11" s="1"/>
  <c r="Y778" i="11" s="1"/>
  <c r="L704" i="11"/>
  <c r="M704" i="11" s="1"/>
  <c r="Y770" i="11" s="1"/>
  <c r="L696" i="11"/>
  <c r="M696" i="11" s="1"/>
  <c r="Y762" i="11" s="1"/>
  <c r="L688" i="11"/>
  <c r="M688" i="11" s="1"/>
  <c r="Y754" i="11" s="1"/>
  <c r="L709" i="11"/>
  <c r="M709" i="11" s="1"/>
  <c r="Y775" i="11" s="1"/>
  <c r="L701" i="11"/>
  <c r="M701" i="11" s="1"/>
  <c r="Y767" i="11" s="1"/>
  <c r="L693" i="11"/>
  <c r="M693" i="11" s="1"/>
  <c r="Y759" i="11" s="1"/>
  <c r="L685" i="11"/>
  <c r="M685" i="11" s="1"/>
  <c r="Y751" i="11" s="1"/>
  <c r="L706" i="11"/>
  <c r="M706" i="11" s="1"/>
  <c r="Y772" i="11" s="1"/>
  <c r="L698" i="11"/>
  <c r="M698" i="11" s="1"/>
  <c r="Y764" i="11" s="1"/>
  <c r="L690" i="11"/>
  <c r="M690" i="11" s="1"/>
  <c r="Y756" i="11" s="1"/>
  <c r="L711" i="11"/>
  <c r="M711" i="11" s="1"/>
  <c r="Y777" i="11" s="1"/>
  <c r="L703" i="11"/>
  <c r="M703" i="11" s="1"/>
  <c r="Y769" i="11" s="1"/>
  <c r="L695" i="11"/>
  <c r="M695" i="11" s="1"/>
  <c r="Y761" i="11" s="1"/>
  <c r="L687" i="11"/>
  <c r="M687" i="11" s="1"/>
  <c r="Y753" i="11" s="1"/>
  <c r="L708" i="11"/>
  <c r="M708" i="11" s="1"/>
  <c r="Y774" i="11" s="1"/>
  <c r="L700" i="11"/>
  <c r="M700" i="11" s="1"/>
  <c r="Y766" i="11" s="1"/>
  <c r="L692" i="11"/>
  <c r="M692" i="11" s="1"/>
  <c r="Y758" i="11" s="1"/>
  <c r="L684" i="11"/>
  <c r="M684" i="11" s="1"/>
  <c r="Y750" i="11" s="1"/>
  <c r="L713" i="11"/>
  <c r="M713" i="11" s="1"/>
  <c r="Y779" i="11" s="1"/>
  <c r="L705" i="11"/>
  <c r="M705" i="11" s="1"/>
  <c r="Y771" i="11" s="1"/>
  <c r="L697" i="11"/>
  <c r="M697" i="11" s="1"/>
  <c r="Y763" i="11" s="1"/>
  <c r="L689" i="11"/>
  <c r="M689" i="11" s="1"/>
  <c r="Y755" i="11" s="1"/>
  <c r="L710" i="11"/>
  <c r="M710" i="11" s="1"/>
  <c r="Y776" i="11" s="1"/>
  <c r="L702" i="11"/>
  <c r="M702" i="11" s="1"/>
  <c r="Y768" i="11" s="1"/>
  <c r="L694" i="11"/>
  <c r="M694" i="11" s="1"/>
  <c r="Y760" i="11" s="1"/>
  <c r="L686" i="11"/>
  <c r="M686" i="11" s="1"/>
  <c r="Y752" i="11" s="1"/>
  <c r="L683" i="11"/>
  <c r="M683" i="11" s="1"/>
  <c r="Y749" i="11" s="1"/>
  <c r="L678" i="11"/>
  <c r="M678" i="11" s="1"/>
  <c r="Y744" i="11" s="1"/>
  <c r="L670" i="11"/>
  <c r="M670" i="11" s="1"/>
  <c r="Y736" i="11" s="1"/>
  <c r="L699" i="11"/>
  <c r="M699" i="11" s="1"/>
  <c r="Y765" i="11" s="1"/>
  <c r="L682" i="11"/>
  <c r="M682" i="11" s="1"/>
  <c r="Y748" i="11" s="1"/>
  <c r="L680" i="11"/>
  <c r="M680" i="11" s="1"/>
  <c r="Y746" i="11" s="1"/>
  <c r="L672" i="11"/>
  <c r="M672" i="11" s="1"/>
  <c r="Y738" i="11" s="1"/>
  <c r="L677" i="11"/>
  <c r="M677" i="11" s="1"/>
  <c r="Y743" i="11" s="1"/>
  <c r="L669" i="11"/>
  <c r="M669" i="11" s="1"/>
  <c r="Y735" i="11" s="1"/>
  <c r="L716" i="11"/>
  <c r="L674" i="11"/>
  <c r="M674" i="11" s="1"/>
  <c r="Y740" i="11" s="1"/>
  <c r="L676" i="11"/>
  <c r="M676" i="11" s="1"/>
  <c r="Y742" i="11" s="1"/>
  <c r="L668" i="11"/>
  <c r="L707" i="11"/>
  <c r="M707" i="11" s="1"/>
  <c r="Y773" i="11" s="1"/>
  <c r="L681" i="11"/>
  <c r="M681" i="11" s="1"/>
  <c r="Y747" i="11" s="1"/>
  <c r="L679" i="11"/>
  <c r="M679" i="11" s="1"/>
  <c r="Y745" i="11" s="1"/>
  <c r="L691" i="11"/>
  <c r="M691" i="11" s="1"/>
  <c r="Y757" i="11" s="1"/>
  <c r="L675" i="11"/>
  <c r="M675" i="11" s="1"/>
  <c r="Y741" i="11" s="1"/>
  <c r="L673" i="11"/>
  <c r="M673" i="11" s="1"/>
  <c r="Y739" i="11" s="1"/>
  <c r="L671" i="11"/>
  <c r="M671" i="11" s="1"/>
  <c r="Y737" i="11" s="1"/>
  <c r="L647" i="10"/>
  <c r="L685" i="10" s="1"/>
  <c r="J715" i="10"/>
  <c r="K644" i="10"/>
  <c r="L715" i="11" l="1"/>
  <c r="M668" i="11"/>
  <c r="L681" i="10"/>
  <c r="L702" i="10"/>
  <c r="L690" i="10"/>
  <c r="L694" i="10"/>
  <c r="L706" i="10"/>
  <c r="L674" i="10"/>
  <c r="L676" i="10"/>
  <c r="L678" i="10"/>
  <c r="L693" i="10"/>
  <c r="L669" i="10"/>
  <c r="L670" i="10"/>
  <c r="L682" i="10"/>
  <c r="L705" i="10"/>
  <c r="L677" i="10"/>
  <c r="L673" i="10"/>
  <c r="L710" i="10"/>
  <c r="L689" i="10"/>
  <c r="L691" i="10"/>
  <c r="L708" i="10"/>
  <c r="L683" i="10"/>
  <c r="L699" i="10"/>
  <c r="L687" i="10"/>
  <c r="L700" i="10"/>
  <c r="L680" i="10"/>
  <c r="L695" i="10"/>
  <c r="L713" i="10"/>
  <c r="L679" i="10"/>
  <c r="L692" i="10"/>
  <c r="L716" i="10"/>
  <c r="L703" i="10"/>
  <c r="L688" i="10"/>
  <c r="L697" i="10"/>
  <c r="L672" i="10"/>
  <c r="L701" i="10"/>
  <c r="L671" i="10"/>
  <c r="L707" i="10"/>
  <c r="L709" i="10"/>
  <c r="L668" i="10"/>
  <c r="L684" i="10"/>
  <c r="L675" i="10"/>
  <c r="L686" i="10"/>
  <c r="L711" i="10"/>
  <c r="L696" i="10"/>
  <c r="L698" i="10"/>
  <c r="L704" i="10"/>
  <c r="L712" i="10"/>
  <c r="K716" i="10"/>
  <c r="K707" i="10"/>
  <c r="M707" i="10" s="1"/>
  <c r="Y773" i="10" s="1"/>
  <c r="K699" i="10"/>
  <c r="K691" i="10"/>
  <c r="M691" i="10" s="1"/>
  <c r="Y757" i="10" s="1"/>
  <c r="K683" i="10"/>
  <c r="K712" i="10"/>
  <c r="K704" i="10"/>
  <c r="M704" i="10" s="1"/>
  <c r="Y770" i="10" s="1"/>
  <c r="K696" i="10"/>
  <c r="K688" i="10"/>
  <c r="M688" i="10" s="1"/>
  <c r="Y754" i="10" s="1"/>
  <c r="K709" i="10"/>
  <c r="K701" i="10"/>
  <c r="M701" i="10" s="1"/>
  <c r="Y767" i="10" s="1"/>
  <c r="K693" i="10"/>
  <c r="K685" i="10"/>
  <c r="M685" i="10" s="1"/>
  <c r="Y751" i="10" s="1"/>
  <c r="K706" i="10"/>
  <c r="K698" i="10"/>
  <c r="K690" i="10"/>
  <c r="M690" i="10" s="1"/>
  <c r="Y756" i="10" s="1"/>
  <c r="K711" i="10"/>
  <c r="M711" i="10" s="1"/>
  <c r="Y777" i="10" s="1"/>
  <c r="K713" i="10"/>
  <c r="M713" i="10" s="1"/>
  <c r="Y779" i="10" s="1"/>
  <c r="K705" i="10"/>
  <c r="M705" i="10" s="1"/>
  <c r="Y771" i="10" s="1"/>
  <c r="K697" i="10"/>
  <c r="K689" i="10"/>
  <c r="K710" i="10"/>
  <c r="K702" i="10"/>
  <c r="M702" i="10" s="1"/>
  <c r="Y768" i="10" s="1"/>
  <c r="K694" i="10"/>
  <c r="M694" i="10" s="1"/>
  <c r="Y760" i="10" s="1"/>
  <c r="K676" i="10"/>
  <c r="M676" i="10" s="1"/>
  <c r="Y742" i="10" s="1"/>
  <c r="K668" i="10"/>
  <c r="K678" i="10"/>
  <c r="K670" i="10"/>
  <c r="M670" i="10" s="1"/>
  <c r="Y736" i="10" s="1"/>
  <c r="K695" i="10"/>
  <c r="K682" i="10"/>
  <c r="M682" i="10" s="1"/>
  <c r="Y748" i="10" s="1"/>
  <c r="K681" i="10"/>
  <c r="M681" i="10" s="1"/>
  <c r="Y747" i="10" s="1"/>
  <c r="K675" i="10"/>
  <c r="K692" i="10"/>
  <c r="M692" i="10" s="1"/>
  <c r="Y758" i="10" s="1"/>
  <c r="K680" i="10"/>
  <c r="M680" i="10" s="1"/>
  <c r="Y746" i="10" s="1"/>
  <c r="K672" i="10"/>
  <c r="M672" i="10" s="1"/>
  <c r="Y738" i="10" s="1"/>
  <c r="K708" i="10"/>
  <c r="M708" i="10" s="1"/>
  <c r="Y774" i="10" s="1"/>
  <c r="K700" i="10"/>
  <c r="K686" i="10"/>
  <c r="K674" i="10"/>
  <c r="M674" i="10" s="1"/>
  <c r="Y740" i="10" s="1"/>
  <c r="K679" i="10"/>
  <c r="M679" i="10" s="1"/>
  <c r="Y745" i="10" s="1"/>
  <c r="K677" i="10"/>
  <c r="M677" i="10" s="1"/>
  <c r="Y743" i="10" s="1"/>
  <c r="K684" i="10"/>
  <c r="M684" i="10" s="1"/>
  <c r="Y750" i="10" s="1"/>
  <c r="K673" i="10"/>
  <c r="K671" i="10"/>
  <c r="M671" i="10" s="1"/>
  <c r="Y737" i="10" s="1"/>
  <c r="K669" i="10"/>
  <c r="M669" i="10" s="1"/>
  <c r="Y735" i="10" s="1"/>
  <c r="K703" i="10"/>
  <c r="M703" i="10" s="1"/>
  <c r="Y769" i="10" s="1"/>
  <c r="K687" i="10"/>
  <c r="M687" i="10" s="1"/>
  <c r="Y753" i="10" s="1"/>
  <c r="M715" i="11" l="1"/>
  <c r="Y734" i="11"/>
  <c r="Y815" i="11" s="1"/>
  <c r="M675" i="10"/>
  <c r="Y741" i="10" s="1"/>
  <c r="M710" i="10"/>
  <c r="Y776" i="10" s="1"/>
  <c r="M700" i="10"/>
  <c r="Y766" i="10" s="1"/>
  <c r="M683" i="10"/>
  <c r="Y749" i="10" s="1"/>
  <c r="M697" i="10"/>
  <c r="Y763" i="10" s="1"/>
  <c r="M673" i="10"/>
  <c r="Y739" i="10" s="1"/>
  <c r="M678" i="10"/>
  <c r="Y744" i="10" s="1"/>
  <c r="M699" i="10"/>
  <c r="Y765" i="10" s="1"/>
  <c r="M709" i="10"/>
  <c r="Y775" i="10" s="1"/>
  <c r="M686" i="10"/>
  <c r="Y752" i="10" s="1"/>
  <c r="M706" i="10"/>
  <c r="Y772" i="10" s="1"/>
  <c r="M695" i="10"/>
  <c r="Y761" i="10" s="1"/>
  <c r="M689" i="10"/>
  <c r="Y755" i="10" s="1"/>
  <c r="M693" i="10"/>
  <c r="Y759" i="10" s="1"/>
  <c r="M696" i="10"/>
  <c r="Y762" i="10" s="1"/>
  <c r="L715" i="10"/>
  <c r="M698" i="10"/>
  <c r="Y764" i="10" s="1"/>
  <c r="M712" i="10"/>
  <c r="Y778" i="10" s="1"/>
  <c r="K715" i="10"/>
  <c r="M668" i="10"/>
  <c r="M715" i="10" l="1"/>
  <c r="Y734" i="10"/>
  <c r="Y815" i="10" s="1"/>
  <c r="A493" i="1" l="1"/>
  <c r="A730" i="1"/>
  <c r="A726" i="1"/>
  <c r="A722" i="1"/>
  <c r="C115" i="8"/>
  <c r="CB730" i="1"/>
  <c r="C444" i="1"/>
  <c r="D367" i="1"/>
  <c r="C448" i="1" s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CE63" i="1"/>
  <c r="CE66" i="1"/>
  <c r="CE68" i="1"/>
  <c r="D75" i="1"/>
  <c r="AR75" i="1"/>
  <c r="AS75" i="1"/>
  <c r="N776" i="1" s="1"/>
  <c r="AT75" i="1"/>
  <c r="D218" i="9" s="1"/>
  <c r="AU75" i="1"/>
  <c r="AQ75" i="1"/>
  <c r="H186" i="9" s="1"/>
  <c r="AO75" i="1"/>
  <c r="AN75" i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N743" i="1" s="1"/>
  <c r="I75" i="1"/>
  <c r="I26" i="9" s="1"/>
  <c r="H75" i="1"/>
  <c r="H26" i="9" s="1"/>
  <c r="G75" i="1"/>
  <c r="F75" i="1"/>
  <c r="F26" i="9" s="1"/>
  <c r="AV75" i="1"/>
  <c r="AP75" i="1"/>
  <c r="AJ75" i="1"/>
  <c r="AL75" i="1"/>
  <c r="C186" i="9" s="1"/>
  <c r="AK75" i="1"/>
  <c r="I154" i="9" s="1"/>
  <c r="AG75" i="1"/>
  <c r="E154" i="9" s="1"/>
  <c r="AE75" i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26" i="9" s="1"/>
  <c r="CE80" i="1"/>
  <c r="CE78" i="1"/>
  <c r="R816" i="1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D275" i="1"/>
  <c r="D277" i="1" s="1"/>
  <c r="C35" i="8" s="1"/>
  <c r="D290" i="1"/>
  <c r="C49" i="8" s="1"/>
  <c r="D314" i="1"/>
  <c r="D319" i="1"/>
  <c r="C74" i="8" s="1"/>
  <c r="D328" i="1"/>
  <c r="C84" i="8" s="1"/>
  <c r="D329" i="1"/>
  <c r="C85" i="8" s="1"/>
  <c r="D229" i="1"/>
  <c r="D13" i="7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E196" i="1"/>
  <c r="C469" i="1" s="1"/>
  <c r="E197" i="1"/>
  <c r="F9" i="6" s="1"/>
  <c r="E198" i="1"/>
  <c r="E199" i="1"/>
  <c r="E200" i="1"/>
  <c r="E201" i="1"/>
  <c r="F13" i="6" s="1"/>
  <c r="E202" i="1"/>
  <c r="C474" i="1" s="1"/>
  <c r="E203" i="1"/>
  <c r="D204" i="1"/>
  <c r="E16" i="6" s="1"/>
  <c r="B204" i="1"/>
  <c r="C16" i="6" s="1"/>
  <c r="D190" i="1"/>
  <c r="D437" i="1" s="1"/>
  <c r="D186" i="1"/>
  <c r="D181" i="1"/>
  <c r="D177" i="1"/>
  <c r="C20" i="5" s="1"/>
  <c r="E154" i="1"/>
  <c r="F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C440" i="1"/>
  <c r="C432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N769" i="1"/>
  <c r="F12" i="6"/>
  <c r="C464" i="1"/>
  <c r="G122" i="9"/>
  <c r="D366" i="9"/>
  <c r="G812" i="1"/>
  <c r="CE64" i="1"/>
  <c r="D368" i="9"/>
  <c r="I812" i="1"/>
  <c r="C276" i="9"/>
  <c r="CE70" i="1"/>
  <c r="C458" i="1" s="1"/>
  <c r="CE76" i="1"/>
  <c r="D612" i="1" s="1"/>
  <c r="P812" i="1"/>
  <c r="CE77" i="1"/>
  <c r="G612" i="1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CD722" i="1"/>
  <c r="CD71" i="1"/>
  <c r="E373" i="9" s="1"/>
  <c r="N757" i="1"/>
  <c r="K816" i="1"/>
  <c r="C615" i="1"/>
  <c r="V815" i="1"/>
  <c r="I816" i="1"/>
  <c r="E372" i="9"/>
  <c r="C816" i="1" l="1"/>
  <c r="C119" i="8"/>
  <c r="B476" i="1"/>
  <c r="C431" i="1"/>
  <c r="F382" i="1"/>
  <c r="F612" i="1"/>
  <c r="F381" i="1"/>
  <c r="AE48" i="1"/>
  <c r="AE62" i="1" s="1"/>
  <c r="E762" i="1" s="1"/>
  <c r="F378" i="1"/>
  <c r="I371" i="9"/>
  <c r="I370" i="9"/>
  <c r="F385" i="1"/>
  <c r="I368" i="9"/>
  <c r="F383" i="1"/>
  <c r="I365" i="9"/>
  <c r="F380" i="1"/>
  <c r="C470" i="1"/>
  <c r="B445" i="1"/>
  <c r="F816" i="1"/>
  <c r="N760" i="1"/>
  <c r="N737" i="1"/>
  <c r="C473" i="1"/>
  <c r="N768" i="1"/>
  <c r="N740" i="1"/>
  <c r="N753" i="1"/>
  <c r="E58" i="9"/>
  <c r="C430" i="1"/>
  <c r="I366" i="9"/>
  <c r="B440" i="1"/>
  <c r="N777" i="1"/>
  <c r="CF76" i="1"/>
  <c r="CA52" i="1" s="1"/>
  <c r="CA67" i="1" s="1"/>
  <c r="J810" i="1" s="1"/>
  <c r="P816" i="1"/>
  <c r="I380" i="9"/>
  <c r="N774" i="1"/>
  <c r="D428" i="1"/>
  <c r="G10" i="4"/>
  <c r="N758" i="1"/>
  <c r="N739" i="1"/>
  <c r="N747" i="1"/>
  <c r="N736" i="1"/>
  <c r="C429" i="1"/>
  <c r="C421" i="1"/>
  <c r="N761" i="1"/>
  <c r="B10" i="4"/>
  <c r="D5" i="7"/>
  <c r="F8" i="6"/>
  <c r="D330" i="1"/>
  <c r="C86" i="8" s="1"/>
  <c r="D368" i="1"/>
  <c r="C120" i="8" s="1"/>
  <c r="B465" i="1"/>
  <c r="C112" i="8"/>
  <c r="C141" i="8"/>
  <c r="N763" i="1"/>
  <c r="N734" i="1"/>
  <c r="D186" i="9"/>
  <c r="N751" i="1"/>
  <c r="N752" i="1"/>
  <c r="I372" i="9"/>
  <c r="C575" i="1"/>
  <c r="G816" i="1"/>
  <c r="L48" i="1"/>
  <c r="L62" i="1" s="1"/>
  <c r="E44" i="9" s="1"/>
  <c r="E48" i="1"/>
  <c r="E62" i="1" s="1"/>
  <c r="E12" i="9" s="1"/>
  <c r="BF48" i="1"/>
  <c r="BF62" i="1" s="1"/>
  <c r="E789" i="1" s="1"/>
  <c r="V48" i="1"/>
  <c r="V62" i="1" s="1"/>
  <c r="E753" i="1" s="1"/>
  <c r="BG48" i="1"/>
  <c r="BG62" i="1" s="1"/>
  <c r="C268" i="9" s="1"/>
  <c r="AZ48" i="1"/>
  <c r="AZ62" i="1" s="1"/>
  <c r="C236" i="9" s="1"/>
  <c r="BM48" i="1"/>
  <c r="BM62" i="1" s="1"/>
  <c r="AU48" i="1"/>
  <c r="AU62" i="1" s="1"/>
  <c r="N745" i="1"/>
  <c r="N748" i="1"/>
  <c r="BP48" i="1"/>
  <c r="BP62" i="1" s="1"/>
  <c r="X48" i="1"/>
  <c r="X62" i="1" s="1"/>
  <c r="BV48" i="1"/>
  <c r="BV62" i="1" s="1"/>
  <c r="AK48" i="1"/>
  <c r="AK62" i="1" s="1"/>
  <c r="E768" i="1" s="1"/>
  <c r="M816" i="1"/>
  <c r="J48" i="1"/>
  <c r="J62" i="1" s="1"/>
  <c r="C44" i="9" s="1"/>
  <c r="AI48" i="1"/>
  <c r="AI62" i="1" s="1"/>
  <c r="E766" i="1" s="1"/>
  <c r="L816" i="1"/>
  <c r="N766" i="1"/>
  <c r="N764" i="1"/>
  <c r="BW48" i="1"/>
  <c r="BW62" i="1" s="1"/>
  <c r="E332" i="9" s="1"/>
  <c r="N755" i="1"/>
  <c r="D816" i="1"/>
  <c r="AS48" i="1"/>
  <c r="AS62" i="1" s="1"/>
  <c r="F10" i="4"/>
  <c r="AJ48" i="1"/>
  <c r="AJ62" i="1" s="1"/>
  <c r="H140" i="9" s="1"/>
  <c r="BI730" i="1"/>
  <c r="AP48" i="1"/>
  <c r="AP62" i="1" s="1"/>
  <c r="G172" i="9" s="1"/>
  <c r="I48" i="1"/>
  <c r="I62" i="1" s="1"/>
  <c r="I12" i="9" s="1"/>
  <c r="C218" i="9"/>
  <c r="B19" i="4"/>
  <c r="C417" i="1"/>
  <c r="D436" i="1"/>
  <c r="C34" i="5"/>
  <c r="C472" i="1"/>
  <c r="F11" i="6"/>
  <c r="C415" i="1"/>
  <c r="C10" i="4"/>
  <c r="D463" i="1"/>
  <c r="E28" i="4"/>
  <c r="E186" i="9"/>
  <c r="N771" i="1"/>
  <c r="G19" i="4"/>
  <c r="F19" i="4"/>
  <c r="C475" i="1"/>
  <c r="F15" i="6"/>
  <c r="D32" i="6"/>
  <c r="D433" i="1"/>
  <c r="N765" i="1"/>
  <c r="C154" i="9"/>
  <c r="N762" i="1"/>
  <c r="N754" i="1"/>
  <c r="I90" i="9"/>
  <c r="BK48" i="1"/>
  <c r="BK62" i="1" s="1"/>
  <c r="I363" i="9"/>
  <c r="T48" i="1"/>
  <c r="T62" i="1" s="1"/>
  <c r="H48" i="1"/>
  <c r="H62" i="1" s="1"/>
  <c r="G48" i="1"/>
  <c r="G62" i="1" s="1"/>
  <c r="G12" i="9" s="1"/>
  <c r="O48" i="1"/>
  <c r="O62" i="1" s="1"/>
  <c r="H44" i="9" s="1"/>
  <c r="BI48" i="1"/>
  <c r="BI62" i="1" s="1"/>
  <c r="BQ48" i="1"/>
  <c r="BQ62" i="1" s="1"/>
  <c r="AW48" i="1"/>
  <c r="AW62" i="1" s="1"/>
  <c r="G204" i="9" s="1"/>
  <c r="AG48" i="1"/>
  <c r="AG62" i="1" s="1"/>
  <c r="Q48" i="1"/>
  <c r="Q62" i="1" s="1"/>
  <c r="AY48" i="1"/>
  <c r="AY62" i="1" s="1"/>
  <c r="E782" i="1" s="1"/>
  <c r="K48" i="1"/>
  <c r="K62" i="1" s="1"/>
  <c r="BY48" i="1"/>
  <c r="BY62" i="1" s="1"/>
  <c r="BT48" i="1"/>
  <c r="BT62" i="1" s="1"/>
  <c r="BJ48" i="1"/>
  <c r="BJ62" i="1" s="1"/>
  <c r="F268" i="9" s="1"/>
  <c r="BD48" i="1"/>
  <c r="BD62" i="1" s="1"/>
  <c r="AT48" i="1"/>
  <c r="AT62" i="1" s="1"/>
  <c r="AN48" i="1"/>
  <c r="AN62" i="1" s="1"/>
  <c r="AD48" i="1"/>
  <c r="AD62" i="1" s="1"/>
  <c r="I108" i="9" s="1"/>
  <c r="R48" i="1"/>
  <c r="R62" i="1" s="1"/>
  <c r="W48" i="1"/>
  <c r="W62" i="1" s="1"/>
  <c r="I76" i="9" s="1"/>
  <c r="AB48" i="1"/>
  <c r="AB62" i="1" s="1"/>
  <c r="D48" i="1"/>
  <c r="D62" i="1" s="1"/>
  <c r="E735" i="1" s="1"/>
  <c r="BS48" i="1"/>
  <c r="BS62" i="1" s="1"/>
  <c r="BA48" i="1"/>
  <c r="BA62" i="1" s="1"/>
  <c r="U48" i="1"/>
  <c r="U62" i="1" s="1"/>
  <c r="BU48" i="1"/>
  <c r="BU62" i="1" s="1"/>
  <c r="BE48" i="1"/>
  <c r="BE62" i="1" s="1"/>
  <c r="AO48" i="1"/>
  <c r="AO62" i="1" s="1"/>
  <c r="CC48" i="1"/>
  <c r="CC62" i="1" s="1"/>
  <c r="E812" i="1" s="1"/>
  <c r="BO48" i="1"/>
  <c r="BO62" i="1" s="1"/>
  <c r="AA48" i="1"/>
  <c r="AA62" i="1" s="1"/>
  <c r="F108" i="9" s="1"/>
  <c r="C48" i="1"/>
  <c r="BX48" i="1"/>
  <c r="BX62" i="1" s="1"/>
  <c r="BN48" i="1"/>
  <c r="BN62" i="1" s="1"/>
  <c r="E797" i="1" s="1"/>
  <c r="BH48" i="1"/>
  <c r="BH62" i="1" s="1"/>
  <c r="AX48" i="1"/>
  <c r="AX62" i="1" s="1"/>
  <c r="AR48" i="1"/>
  <c r="AR62" i="1" s="1"/>
  <c r="AH48" i="1"/>
  <c r="AH62" i="1" s="1"/>
  <c r="F140" i="9" s="1"/>
  <c r="Z48" i="1"/>
  <c r="Z62" i="1" s="1"/>
  <c r="F48" i="1"/>
  <c r="F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CA48" i="1"/>
  <c r="CA62" i="1" s="1"/>
  <c r="BR48" i="1"/>
  <c r="BR62" i="1" s="1"/>
  <c r="E801" i="1" s="1"/>
  <c r="BL48" i="1"/>
  <c r="BL62" i="1" s="1"/>
  <c r="BB48" i="1"/>
  <c r="BB62" i="1" s="1"/>
  <c r="E785" i="1" s="1"/>
  <c r="AV48" i="1"/>
  <c r="AV62" i="1" s="1"/>
  <c r="AL48" i="1"/>
  <c r="AL62" i="1" s="1"/>
  <c r="E769" i="1" s="1"/>
  <c r="AF48" i="1"/>
  <c r="AF62" i="1" s="1"/>
  <c r="N48" i="1"/>
  <c r="N62" i="1" s="1"/>
  <c r="G44" i="9" s="1"/>
  <c r="C815" i="1"/>
  <c r="D815" i="1"/>
  <c r="F815" i="1"/>
  <c r="H815" i="1"/>
  <c r="I382" i="9"/>
  <c r="I612" i="1"/>
  <c r="H58" i="9"/>
  <c r="N746" i="1"/>
  <c r="I186" i="9"/>
  <c r="N775" i="1"/>
  <c r="I381" i="9"/>
  <c r="CF77" i="1"/>
  <c r="Q816" i="1"/>
  <c r="G186" i="9"/>
  <c r="N773" i="1"/>
  <c r="E218" i="9"/>
  <c r="N778" i="1"/>
  <c r="I815" i="1"/>
  <c r="G815" i="1"/>
  <c r="P815" i="1"/>
  <c r="Q815" i="1"/>
  <c r="R815" i="1"/>
  <c r="S815" i="1"/>
  <c r="G28" i="4"/>
  <c r="I362" i="9"/>
  <c r="E805" i="1"/>
  <c r="B446" i="1"/>
  <c r="D242" i="1"/>
  <c r="C418" i="1"/>
  <c r="D438" i="1"/>
  <c r="F14" i="6"/>
  <c r="O815" i="1"/>
  <c r="T815" i="1"/>
  <c r="C471" i="1"/>
  <c r="F10" i="6"/>
  <c r="D26" i="9"/>
  <c r="N735" i="1"/>
  <c r="CE75" i="1"/>
  <c r="F7" i="6"/>
  <c r="E204" i="1"/>
  <c r="C468" i="1"/>
  <c r="I383" i="9"/>
  <c r="S816" i="1"/>
  <c r="D22" i="7"/>
  <c r="C40" i="5"/>
  <c r="C420" i="1"/>
  <c r="B28" i="4"/>
  <c r="N772" i="1"/>
  <c r="F186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C140" i="9" l="1"/>
  <c r="E806" i="1"/>
  <c r="BQ52" i="1"/>
  <c r="BQ67" i="1" s="1"/>
  <c r="D373" i="1"/>
  <c r="T52" i="1"/>
  <c r="T67" i="1" s="1"/>
  <c r="J751" i="1" s="1"/>
  <c r="G52" i="1"/>
  <c r="G67" i="1" s="1"/>
  <c r="J738" i="1" s="1"/>
  <c r="AX52" i="1"/>
  <c r="AX67" i="1" s="1"/>
  <c r="E736" i="1"/>
  <c r="E783" i="1"/>
  <c r="BN52" i="1"/>
  <c r="BN67" i="1" s="1"/>
  <c r="BN71" i="1" s="1"/>
  <c r="C619" i="1" s="1"/>
  <c r="AO52" i="1"/>
  <c r="AO67" i="1" s="1"/>
  <c r="F177" i="9" s="1"/>
  <c r="AM52" i="1"/>
  <c r="AM67" i="1" s="1"/>
  <c r="AM71" i="1" s="1"/>
  <c r="BD52" i="1"/>
  <c r="BD67" i="1" s="1"/>
  <c r="BD71" i="1" s="1"/>
  <c r="D52" i="1"/>
  <c r="D67" i="1" s="1"/>
  <c r="J735" i="1" s="1"/>
  <c r="BM52" i="1"/>
  <c r="BM67" i="1" s="1"/>
  <c r="J796" i="1" s="1"/>
  <c r="K52" i="1"/>
  <c r="K67" i="1" s="1"/>
  <c r="J742" i="1" s="1"/>
  <c r="BV52" i="1"/>
  <c r="BV67" i="1" s="1"/>
  <c r="D337" i="9" s="1"/>
  <c r="AY52" i="1"/>
  <c r="AY67" i="1" s="1"/>
  <c r="AY71" i="1" s="1"/>
  <c r="C625" i="1" s="1"/>
  <c r="BF52" i="1"/>
  <c r="BF67" i="1" s="1"/>
  <c r="I241" i="9" s="1"/>
  <c r="AW52" i="1"/>
  <c r="AW67" i="1" s="1"/>
  <c r="G209" i="9" s="1"/>
  <c r="AA52" i="1"/>
  <c r="AA67" i="1" s="1"/>
  <c r="AA71" i="1" s="1"/>
  <c r="F117" i="9" s="1"/>
  <c r="AK52" i="1"/>
  <c r="AK67" i="1" s="1"/>
  <c r="J768" i="1" s="1"/>
  <c r="BY52" i="1"/>
  <c r="BY67" i="1" s="1"/>
  <c r="BY71" i="1" s="1"/>
  <c r="C570" i="1" s="1"/>
  <c r="BE52" i="1"/>
  <c r="BE67" i="1" s="1"/>
  <c r="J788" i="1" s="1"/>
  <c r="CB52" i="1"/>
  <c r="CB67" i="1" s="1"/>
  <c r="C369" i="9" s="1"/>
  <c r="BR52" i="1"/>
  <c r="BR67" i="1" s="1"/>
  <c r="G305" i="9" s="1"/>
  <c r="M52" i="1"/>
  <c r="M67" i="1" s="1"/>
  <c r="M71" i="1" s="1"/>
  <c r="C678" i="1" s="1"/>
  <c r="F52" i="1"/>
  <c r="F67" i="1" s="1"/>
  <c r="J737" i="1" s="1"/>
  <c r="C172" i="9"/>
  <c r="D339" i="1"/>
  <c r="C102" i="8" s="1"/>
  <c r="D465" i="1"/>
  <c r="Y52" i="1"/>
  <c r="Y67" i="1" s="1"/>
  <c r="D113" i="9" s="1"/>
  <c r="AQ52" i="1"/>
  <c r="AQ67" i="1" s="1"/>
  <c r="J774" i="1" s="1"/>
  <c r="BX52" i="1"/>
  <c r="BX67" i="1" s="1"/>
  <c r="J807" i="1" s="1"/>
  <c r="BJ52" i="1"/>
  <c r="BJ67" i="1" s="1"/>
  <c r="J793" i="1" s="1"/>
  <c r="BW52" i="1"/>
  <c r="BW67" i="1" s="1"/>
  <c r="J806" i="1" s="1"/>
  <c r="AS52" i="1"/>
  <c r="AS67" i="1" s="1"/>
  <c r="C209" i="9" s="1"/>
  <c r="BP52" i="1"/>
  <c r="BP67" i="1" s="1"/>
  <c r="J799" i="1" s="1"/>
  <c r="AV52" i="1"/>
  <c r="AV67" i="1" s="1"/>
  <c r="J779" i="1" s="1"/>
  <c r="BG52" i="1"/>
  <c r="BG67" i="1" s="1"/>
  <c r="C273" i="9" s="1"/>
  <c r="S52" i="1"/>
  <c r="S67" i="1" s="1"/>
  <c r="S71" i="1" s="1"/>
  <c r="P52" i="1"/>
  <c r="P67" i="1" s="1"/>
  <c r="P71" i="1" s="1"/>
  <c r="BS52" i="1"/>
  <c r="BS67" i="1" s="1"/>
  <c r="J802" i="1" s="1"/>
  <c r="AN52" i="1"/>
  <c r="AN67" i="1" s="1"/>
  <c r="J771" i="1" s="1"/>
  <c r="AJ52" i="1"/>
  <c r="AJ67" i="1" s="1"/>
  <c r="H145" i="9" s="1"/>
  <c r="AL52" i="1"/>
  <c r="AL67" i="1" s="1"/>
  <c r="J769" i="1" s="1"/>
  <c r="Q52" i="1"/>
  <c r="Q67" i="1" s="1"/>
  <c r="J748" i="1" s="1"/>
  <c r="AB52" i="1"/>
  <c r="AB67" i="1" s="1"/>
  <c r="G113" i="9" s="1"/>
  <c r="AC52" i="1"/>
  <c r="AC67" i="1" s="1"/>
  <c r="H113" i="9" s="1"/>
  <c r="BK52" i="1"/>
  <c r="BK67" i="1" s="1"/>
  <c r="J794" i="1" s="1"/>
  <c r="X52" i="1"/>
  <c r="X67" i="1" s="1"/>
  <c r="J755" i="1" s="1"/>
  <c r="W52" i="1"/>
  <c r="W67" i="1" s="1"/>
  <c r="W71" i="1" s="1"/>
  <c r="C516" i="1" s="1"/>
  <c r="G516" i="1" s="1"/>
  <c r="AI52" i="1"/>
  <c r="AI67" i="1" s="1"/>
  <c r="J766" i="1" s="1"/>
  <c r="BL52" i="1"/>
  <c r="BL67" i="1" s="1"/>
  <c r="J795" i="1" s="1"/>
  <c r="Z52" i="1"/>
  <c r="Z67" i="1" s="1"/>
  <c r="J757" i="1" s="1"/>
  <c r="I52" i="1"/>
  <c r="I67" i="1" s="1"/>
  <c r="BB52" i="1"/>
  <c r="BB67" i="1" s="1"/>
  <c r="E241" i="9" s="1"/>
  <c r="BU52" i="1"/>
  <c r="BU67" i="1" s="1"/>
  <c r="BU71" i="1" s="1"/>
  <c r="N52" i="1"/>
  <c r="N67" i="1" s="1"/>
  <c r="J745" i="1" s="1"/>
  <c r="U52" i="1"/>
  <c r="U67" i="1" s="1"/>
  <c r="G81" i="9" s="1"/>
  <c r="J52" i="1"/>
  <c r="J67" i="1" s="1"/>
  <c r="J71" i="1" s="1"/>
  <c r="C675" i="1" s="1"/>
  <c r="CC52" i="1"/>
  <c r="CC67" i="1" s="1"/>
  <c r="J812" i="1" s="1"/>
  <c r="BH52" i="1"/>
  <c r="BH67" i="1" s="1"/>
  <c r="D273" i="9" s="1"/>
  <c r="H52" i="1"/>
  <c r="H67" i="1" s="1"/>
  <c r="J739" i="1" s="1"/>
  <c r="C52" i="1"/>
  <c r="C67" i="1" s="1"/>
  <c r="AF52" i="1"/>
  <c r="AF67" i="1" s="1"/>
  <c r="D145" i="9" s="1"/>
  <c r="BT52" i="1"/>
  <c r="BT67" i="1" s="1"/>
  <c r="J803" i="1" s="1"/>
  <c r="AR52" i="1"/>
  <c r="AR67" i="1" s="1"/>
  <c r="J775" i="1" s="1"/>
  <c r="R52" i="1"/>
  <c r="R67" i="1" s="1"/>
  <c r="J749" i="1" s="1"/>
  <c r="E52" i="1"/>
  <c r="E67" i="1" s="1"/>
  <c r="J736" i="1" s="1"/>
  <c r="AU52" i="1"/>
  <c r="AU67" i="1" s="1"/>
  <c r="E209" i="9" s="1"/>
  <c r="BC52" i="1"/>
  <c r="BC67" i="1" s="1"/>
  <c r="F241" i="9" s="1"/>
  <c r="AZ52" i="1"/>
  <c r="AZ67" i="1" s="1"/>
  <c r="J783" i="1" s="1"/>
  <c r="O52" i="1"/>
  <c r="O67" i="1" s="1"/>
  <c r="J746" i="1" s="1"/>
  <c r="L52" i="1"/>
  <c r="L67" i="1" s="1"/>
  <c r="E49" i="9" s="1"/>
  <c r="V52" i="1"/>
  <c r="V67" i="1" s="1"/>
  <c r="J753" i="1" s="1"/>
  <c r="I337" i="9"/>
  <c r="BI52" i="1"/>
  <c r="BI67" i="1" s="1"/>
  <c r="J792" i="1" s="1"/>
  <c r="AP52" i="1"/>
  <c r="AP67" i="1" s="1"/>
  <c r="J773" i="1" s="1"/>
  <c r="AT52" i="1"/>
  <c r="AT67" i="1" s="1"/>
  <c r="J777" i="1" s="1"/>
  <c r="AH52" i="1"/>
  <c r="AH67" i="1" s="1"/>
  <c r="F145" i="9" s="1"/>
  <c r="AE52" i="1"/>
  <c r="AE67" i="1" s="1"/>
  <c r="C145" i="9" s="1"/>
  <c r="AG52" i="1"/>
  <c r="AG67" i="1" s="1"/>
  <c r="E145" i="9" s="1"/>
  <c r="BA52" i="1"/>
  <c r="BA67" i="1" s="1"/>
  <c r="D241" i="9" s="1"/>
  <c r="BZ52" i="1"/>
  <c r="BZ67" i="1" s="1"/>
  <c r="H337" i="9" s="1"/>
  <c r="E305" i="9"/>
  <c r="AD52" i="1"/>
  <c r="AD67" i="1" s="1"/>
  <c r="J761" i="1" s="1"/>
  <c r="BO52" i="1"/>
  <c r="BO67" i="1" s="1"/>
  <c r="D305" i="9" s="1"/>
  <c r="I236" i="9"/>
  <c r="D364" i="9"/>
  <c r="BF71" i="1"/>
  <c r="C629" i="1" s="1"/>
  <c r="E71" i="1"/>
  <c r="C498" i="1" s="1"/>
  <c r="G498" i="1" s="1"/>
  <c r="C300" i="9"/>
  <c r="E758" i="1"/>
  <c r="E236" i="9"/>
  <c r="E761" i="1"/>
  <c r="AX71" i="1"/>
  <c r="H213" i="9" s="1"/>
  <c r="E765" i="1"/>
  <c r="E740" i="1"/>
  <c r="E790" i="1"/>
  <c r="E793" i="1"/>
  <c r="E743" i="1"/>
  <c r="H172" i="9"/>
  <c r="D12" i="9"/>
  <c r="I140" i="9"/>
  <c r="H76" i="9"/>
  <c r="G71" i="1"/>
  <c r="C672" i="1" s="1"/>
  <c r="E760" i="1"/>
  <c r="E738" i="1"/>
  <c r="E741" i="1"/>
  <c r="E811" i="1"/>
  <c r="E204" i="9"/>
  <c r="E745" i="1"/>
  <c r="E778" i="1"/>
  <c r="C108" i="9"/>
  <c r="E755" i="1"/>
  <c r="E767" i="1"/>
  <c r="G140" i="9"/>
  <c r="G300" i="9"/>
  <c r="C204" i="9"/>
  <c r="D332" i="9"/>
  <c r="E776" i="1"/>
  <c r="E799" i="1"/>
  <c r="E300" i="9"/>
  <c r="I268" i="9"/>
  <c r="BM71" i="1"/>
  <c r="E796" i="1"/>
  <c r="E781" i="1"/>
  <c r="I204" i="9"/>
  <c r="E773" i="1"/>
  <c r="E808" i="1"/>
  <c r="F273" i="9"/>
  <c r="I332" i="9"/>
  <c r="CA71" i="1"/>
  <c r="E810" i="1"/>
  <c r="C62" i="1"/>
  <c r="CE48" i="1"/>
  <c r="D236" i="9"/>
  <c r="E784" i="1"/>
  <c r="E764" i="1"/>
  <c r="E140" i="9"/>
  <c r="E756" i="1"/>
  <c r="N815" i="1"/>
  <c r="G332" i="9"/>
  <c r="E777" i="1"/>
  <c r="E108" i="9"/>
  <c r="E757" i="1"/>
  <c r="BH71" i="1"/>
  <c r="D268" i="9"/>
  <c r="E791" i="1"/>
  <c r="E788" i="1"/>
  <c r="H236" i="9"/>
  <c r="E802" i="1"/>
  <c r="H300" i="9"/>
  <c r="E749" i="1"/>
  <c r="D76" i="9"/>
  <c r="E787" i="1"/>
  <c r="G236" i="9"/>
  <c r="E742" i="1"/>
  <c r="K71" i="1"/>
  <c r="D44" i="9"/>
  <c r="E780" i="1"/>
  <c r="G268" i="9"/>
  <c r="E794" i="1"/>
  <c r="F204" i="9"/>
  <c r="AV71" i="1"/>
  <c r="E779" i="1"/>
  <c r="E737" i="1"/>
  <c r="E746" i="1"/>
  <c r="E754" i="1"/>
  <c r="D108" i="9"/>
  <c r="F12" i="9"/>
  <c r="E744" i="1"/>
  <c r="H204" i="9"/>
  <c r="D204" i="9"/>
  <c r="E763" i="1"/>
  <c r="D140" i="9"/>
  <c r="H268" i="9"/>
  <c r="E795" i="1"/>
  <c r="E750" i="1"/>
  <c r="E76" i="9"/>
  <c r="D172" i="9"/>
  <c r="E770" i="1"/>
  <c r="H332" i="9"/>
  <c r="E809" i="1"/>
  <c r="D300" i="9"/>
  <c r="E798" i="1"/>
  <c r="C332" i="9"/>
  <c r="E804" i="1"/>
  <c r="F300" i="9"/>
  <c r="E800" i="1"/>
  <c r="BQ71" i="1"/>
  <c r="E739" i="1"/>
  <c r="H12" i="9"/>
  <c r="E772" i="1"/>
  <c r="AO71" i="1"/>
  <c r="F172" i="9"/>
  <c r="F236" i="9"/>
  <c r="E786" i="1"/>
  <c r="I44" i="9"/>
  <c r="E747" i="1"/>
  <c r="E775" i="1"/>
  <c r="I172" i="9"/>
  <c r="F332" i="9"/>
  <c r="E807" i="1"/>
  <c r="G76" i="9"/>
  <c r="E752" i="1"/>
  <c r="E759" i="1"/>
  <c r="G108" i="9"/>
  <c r="E172" i="9"/>
  <c r="E771" i="1"/>
  <c r="I300" i="9"/>
  <c r="E803" i="1"/>
  <c r="E748" i="1"/>
  <c r="C76" i="9"/>
  <c r="E268" i="9"/>
  <c r="E792" i="1"/>
  <c r="F76" i="9"/>
  <c r="E751" i="1"/>
  <c r="T71" i="1"/>
  <c r="H501" i="1"/>
  <c r="F501" i="1"/>
  <c r="F517" i="1"/>
  <c r="F499" i="1"/>
  <c r="H499" i="1"/>
  <c r="H505" i="1"/>
  <c r="F505" i="1"/>
  <c r="H497" i="1"/>
  <c r="F497" i="1"/>
  <c r="F515" i="1"/>
  <c r="I273" i="9"/>
  <c r="D27" i="7"/>
  <c r="B448" i="1"/>
  <c r="F544" i="1"/>
  <c r="H544" i="1" s="1"/>
  <c r="H536" i="1"/>
  <c r="F536" i="1"/>
  <c r="F528" i="1"/>
  <c r="H528" i="1"/>
  <c r="F520" i="1"/>
  <c r="H520" i="1"/>
  <c r="D341" i="1"/>
  <c r="C481" i="1" s="1"/>
  <c r="C50" i="8"/>
  <c r="J781" i="1"/>
  <c r="H209" i="9"/>
  <c r="I209" i="9"/>
  <c r="I378" i="9"/>
  <c r="K612" i="1"/>
  <c r="C465" i="1"/>
  <c r="N816" i="1"/>
  <c r="C126" i="8"/>
  <c r="D391" i="1"/>
  <c r="F32" i="6"/>
  <c r="C478" i="1"/>
  <c r="C305" i="9"/>
  <c r="J797" i="1"/>
  <c r="F498" i="1"/>
  <c r="J780" i="1"/>
  <c r="J808" i="1"/>
  <c r="G337" i="9"/>
  <c r="C476" i="1"/>
  <c r="F16" i="6"/>
  <c r="F516" i="1"/>
  <c r="H516" i="1"/>
  <c r="J800" i="1"/>
  <c r="F305" i="9"/>
  <c r="F540" i="1"/>
  <c r="H540" i="1"/>
  <c r="F532" i="1"/>
  <c r="H532" i="1"/>
  <c r="F524" i="1"/>
  <c r="F550" i="1"/>
  <c r="H550" i="1"/>
  <c r="J744" i="1"/>
  <c r="I213" i="9" l="1"/>
  <c r="CB71" i="1"/>
  <c r="C622" i="1" s="1"/>
  <c r="AC71" i="1"/>
  <c r="C522" i="1" s="1"/>
  <c r="G522" i="1" s="1"/>
  <c r="F81" i="9"/>
  <c r="AZ71" i="1"/>
  <c r="C245" i="9" s="1"/>
  <c r="AQ71" i="1"/>
  <c r="C536" i="1" s="1"/>
  <c r="G536" i="1" s="1"/>
  <c r="AH71" i="1"/>
  <c r="C527" i="1" s="1"/>
  <c r="G527" i="1" s="1"/>
  <c r="BW71" i="1"/>
  <c r="C568" i="1" s="1"/>
  <c r="J754" i="1"/>
  <c r="J770" i="1"/>
  <c r="U71" i="1"/>
  <c r="J750" i="1"/>
  <c r="G241" i="9"/>
  <c r="J787" i="1"/>
  <c r="G17" i="9"/>
  <c r="F113" i="9"/>
  <c r="C692" i="1"/>
  <c r="BL71" i="1"/>
  <c r="C557" i="1" s="1"/>
  <c r="C177" i="9"/>
  <c r="AK71" i="1"/>
  <c r="C530" i="1" s="1"/>
  <c r="G530" i="1" s="1"/>
  <c r="D71" i="1"/>
  <c r="C669" i="1" s="1"/>
  <c r="BP71" i="1"/>
  <c r="C561" i="1" s="1"/>
  <c r="H273" i="9"/>
  <c r="D17" i="9"/>
  <c r="BI71" i="1"/>
  <c r="X71" i="1"/>
  <c r="C117" i="9" s="1"/>
  <c r="Z71" i="1"/>
  <c r="C691" i="1" s="1"/>
  <c r="I145" i="9"/>
  <c r="AL71" i="1"/>
  <c r="C181" i="9" s="1"/>
  <c r="Q71" i="1"/>
  <c r="C510" i="1" s="1"/>
  <c r="G510" i="1" s="1"/>
  <c r="CC71" i="1"/>
  <c r="C574" i="1" s="1"/>
  <c r="F17" i="9"/>
  <c r="AN71" i="1"/>
  <c r="D177" i="9"/>
  <c r="AW71" i="1"/>
  <c r="C542" i="1" s="1"/>
  <c r="AR71" i="1"/>
  <c r="C537" i="1" s="1"/>
  <c r="G537" i="1" s="1"/>
  <c r="V71" i="1"/>
  <c r="C687" i="1" s="1"/>
  <c r="I81" i="9"/>
  <c r="F71" i="1"/>
  <c r="F21" i="9" s="1"/>
  <c r="BA71" i="1"/>
  <c r="C546" i="1" s="1"/>
  <c r="G546" i="1" s="1"/>
  <c r="J752" i="1"/>
  <c r="I177" i="9"/>
  <c r="E177" i="9"/>
  <c r="BS71" i="1"/>
  <c r="C564" i="1" s="1"/>
  <c r="C113" i="9"/>
  <c r="N71" i="1"/>
  <c r="C507" i="1" s="1"/>
  <c r="G507" i="1" s="1"/>
  <c r="BJ71" i="1"/>
  <c r="C617" i="1" s="1"/>
  <c r="L71" i="1"/>
  <c r="C677" i="1" s="1"/>
  <c r="E337" i="9"/>
  <c r="CE67" i="1"/>
  <c r="F49" i="9"/>
  <c r="J789" i="1"/>
  <c r="J764" i="1"/>
  <c r="AG71" i="1"/>
  <c r="C698" i="1" s="1"/>
  <c r="H305" i="9"/>
  <c r="I245" i="9"/>
  <c r="J758" i="1"/>
  <c r="R71" i="1"/>
  <c r="C511" i="1" s="1"/>
  <c r="G511" i="1" s="1"/>
  <c r="J772" i="1"/>
  <c r="C520" i="1"/>
  <c r="G520" i="1" s="1"/>
  <c r="G49" i="9"/>
  <c r="BT71" i="1"/>
  <c r="C565" i="1" s="1"/>
  <c r="J782" i="1"/>
  <c r="BR71" i="1"/>
  <c r="C563" i="1" s="1"/>
  <c r="J801" i="1"/>
  <c r="BE71" i="1"/>
  <c r="H245" i="9" s="1"/>
  <c r="AD71" i="1"/>
  <c r="C695" i="1" s="1"/>
  <c r="BG71" i="1"/>
  <c r="C552" i="1" s="1"/>
  <c r="J805" i="1"/>
  <c r="H177" i="9"/>
  <c r="BV71" i="1"/>
  <c r="C642" i="1" s="1"/>
  <c r="BB71" i="1"/>
  <c r="E245" i="9" s="1"/>
  <c r="E81" i="9"/>
  <c r="J811" i="1"/>
  <c r="BC71" i="1"/>
  <c r="C633" i="1" s="1"/>
  <c r="C544" i="1"/>
  <c r="G544" i="1" s="1"/>
  <c r="H241" i="9"/>
  <c r="J785" i="1"/>
  <c r="AJ71" i="1"/>
  <c r="C529" i="1" s="1"/>
  <c r="G529" i="1" s="1"/>
  <c r="AI71" i="1"/>
  <c r="C528" i="1" s="1"/>
  <c r="G528" i="1" s="1"/>
  <c r="Y71" i="1"/>
  <c r="C690" i="1" s="1"/>
  <c r="D49" i="9"/>
  <c r="J790" i="1"/>
  <c r="AB71" i="1"/>
  <c r="C693" i="1" s="1"/>
  <c r="BZ71" i="1"/>
  <c r="C571" i="1" s="1"/>
  <c r="AP71" i="1"/>
  <c r="C535" i="1" s="1"/>
  <c r="G535" i="1" s="1"/>
  <c r="AS71" i="1"/>
  <c r="C710" i="1" s="1"/>
  <c r="C482" i="1"/>
  <c r="C506" i="1"/>
  <c r="G506" i="1" s="1"/>
  <c r="J747" i="1"/>
  <c r="AE71" i="1"/>
  <c r="C524" i="1" s="1"/>
  <c r="I49" i="9"/>
  <c r="AF71" i="1"/>
  <c r="C525" i="1" s="1"/>
  <c r="G525" i="1" s="1"/>
  <c r="J740" i="1"/>
  <c r="I71" i="1"/>
  <c r="O71" i="1"/>
  <c r="H53" i="9" s="1"/>
  <c r="F337" i="9"/>
  <c r="BX71" i="1"/>
  <c r="C644" i="1" s="1"/>
  <c r="AU71" i="1"/>
  <c r="C540" i="1" s="1"/>
  <c r="G540" i="1" s="1"/>
  <c r="AT71" i="1"/>
  <c r="C711" i="1" s="1"/>
  <c r="H71" i="1"/>
  <c r="BK71" i="1"/>
  <c r="G277" i="9" s="1"/>
  <c r="BO71" i="1"/>
  <c r="I113" i="9"/>
  <c r="J767" i="1"/>
  <c r="G145" i="9"/>
  <c r="J776" i="1"/>
  <c r="J778" i="1"/>
  <c r="E113" i="9"/>
  <c r="J756" i="1"/>
  <c r="C703" i="1"/>
  <c r="F209" i="9"/>
  <c r="C241" i="9"/>
  <c r="J760" i="1"/>
  <c r="J791" i="1"/>
  <c r="CE52" i="1"/>
  <c r="C81" i="9"/>
  <c r="J743" i="1"/>
  <c r="J798" i="1"/>
  <c r="J762" i="1"/>
  <c r="D209" i="9"/>
  <c r="C670" i="1"/>
  <c r="I17" i="9"/>
  <c r="J759" i="1"/>
  <c r="J786" i="1"/>
  <c r="C555" i="1"/>
  <c r="H81" i="9"/>
  <c r="G273" i="9"/>
  <c r="D369" i="9"/>
  <c r="J784" i="1"/>
  <c r="J763" i="1"/>
  <c r="H49" i="9"/>
  <c r="G341" i="9"/>
  <c r="E17" i="9"/>
  <c r="C49" i="9"/>
  <c r="J741" i="1"/>
  <c r="H17" i="9"/>
  <c r="I305" i="9"/>
  <c r="J804" i="1"/>
  <c r="C337" i="9"/>
  <c r="J809" i="1"/>
  <c r="C17" i="9"/>
  <c r="J734" i="1"/>
  <c r="E273" i="9"/>
  <c r="D81" i="9"/>
  <c r="G177" i="9"/>
  <c r="J765" i="1"/>
  <c r="C708" i="1"/>
  <c r="D21" i="9"/>
  <c r="C551" i="1"/>
  <c r="C645" i="1"/>
  <c r="E21" i="9"/>
  <c r="C497" i="1"/>
  <c r="G497" i="1" s="1"/>
  <c r="C628" i="1"/>
  <c r="C621" i="1"/>
  <c r="C309" i="9"/>
  <c r="C559" i="1"/>
  <c r="C503" i="1"/>
  <c r="G503" i="1" s="1"/>
  <c r="H117" i="9"/>
  <c r="C543" i="1"/>
  <c r="C616" i="1"/>
  <c r="F149" i="9"/>
  <c r="C545" i="1"/>
  <c r="G545" i="1" s="1"/>
  <c r="C694" i="1"/>
  <c r="G21" i="9"/>
  <c r="C500" i="1"/>
  <c r="G500" i="1" s="1"/>
  <c r="H498" i="1"/>
  <c r="C53" i="9"/>
  <c r="F53" i="9"/>
  <c r="C638" i="1"/>
  <c r="I277" i="9"/>
  <c r="C558" i="1"/>
  <c r="F213" i="9"/>
  <c r="C541" i="1"/>
  <c r="C713" i="1"/>
  <c r="D53" i="9"/>
  <c r="C676" i="1"/>
  <c r="C504" i="1"/>
  <c r="G504" i="1" s="1"/>
  <c r="C688" i="1"/>
  <c r="G85" i="9"/>
  <c r="C514" i="1"/>
  <c r="G514" i="1" s="1"/>
  <c r="C686" i="1"/>
  <c r="C641" i="1"/>
  <c r="C566" i="1"/>
  <c r="C341" i="9"/>
  <c r="E85" i="9"/>
  <c r="C684" i="1"/>
  <c r="C512" i="1"/>
  <c r="G512" i="1" s="1"/>
  <c r="I85" i="9"/>
  <c r="C554" i="1"/>
  <c r="C634" i="1"/>
  <c r="E277" i="9"/>
  <c r="F309" i="9"/>
  <c r="C623" i="1"/>
  <c r="C562" i="1"/>
  <c r="C572" i="1"/>
  <c r="I341" i="9"/>
  <c r="C647" i="1"/>
  <c r="C637" i="1"/>
  <c r="C549" i="1"/>
  <c r="C624" i="1"/>
  <c r="G245" i="9"/>
  <c r="C553" i="1"/>
  <c r="D277" i="9"/>
  <c r="C636" i="1"/>
  <c r="E734" i="1"/>
  <c r="E815" i="1" s="1"/>
  <c r="C71" i="1"/>
  <c r="CE62" i="1"/>
  <c r="F379" i="1" s="1"/>
  <c r="C12" i="9"/>
  <c r="F85" i="9"/>
  <c r="C685" i="1"/>
  <c r="C513" i="1"/>
  <c r="G513" i="1" s="1"/>
  <c r="C85" i="9"/>
  <c r="C682" i="1"/>
  <c r="E181" i="9"/>
  <c r="C533" i="1"/>
  <c r="G533" i="1" s="1"/>
  <c r="C705" i="1"/>
  <c r="I53" i="9"/>
  <c r="C681" i="1"/>
  <c r="C509" i="1"/>
  <c r="G509" i="1" s="1"/>
  <c r="F181" i="9"/>
  <c r="C534" i="1"/>
  <c r="G534" i="1" s="1"/>
  <c r="C706" i="1"/>
  <c r="C532" i="1"/>
  <c r="G532" i="1" s="1"/>
  <c r="D181" i="9"/>
  <c r="C704" i="1"/>
  <c r="H511" i="1"/>
  <c r="F511" i="1"/>
  <c r="F522" i="1"/>
  <c r="H522" i="1"/>
  <c r="F510" i="1"/>
  <c r="H510" i="1"/>
  <c r="F513" i="1"/>
  <c r="C142" i="8"/>
  <c r="D393" i="1"/>
  <c r="F538" i="1"/>
  <c r="H538" i="1"/>
  <c r="F534" i="1"/>
  <c r="H534" i="1"/>
  <c r="H502" i="1"/>
  <c r="F502" i="1"/>
  <c r="H504" i="1"/>
  <c r="F504" i="1"/>
  <c r="F530" i="1"/>
  <c r="F512" i="1"/>
  <c r="H512" i="1"/>
  <c r="F526" i="1"/>
  <c r="F503" i="1"/>
  <c r="H503" i="1"/>
  <c r="H508" i="1"/>
  <c r="F508" i="1"/>
  <c r="F514" i="1"/>
  <c r="H514" i="1"/>
  <c r="H507" i="1"/>
  <c r="F507" i="1"/>
  <c r="F518" i="1"/>
  <c r="H546" i="1"/>
  <c r="F546" i="1"/>
  <c r="F506" i="1"/>
  <c r="H506" i="1"/>
  <c r="H500" i="1"/>
  <c r="F500" i="1"/>
  <c r="F509" i="1"/>
  <c r="C640" i="1" l="1"/>
  <c r="H277" i="9"/>
  <c r="C373" i="9"/>
  <c r="C573" i="1"/>
  <c r="C531" i="1"/>
  <c r="G531" i="1" s="1"/>
  <c r="H181" i="9"/>
  <c r="C699" i="1"/>
  <c r="C643" i="1"/>
  <c r="E341" i="9"/>
  <c r="I149" i="9"/>
  <c r="C635" i="1"/>
  <c r="C671" i="1"/>
  <c r="C517" i="1"/>
  <c r="G517" i="1" s="1"/>
  <c r="E117" i="9"/>
  <c r="C689" i="1"/>
  <c r="G213" i="9"/>
  <c r="H530" i="1"/>
  <c r="C499" i="1"/>
  <c r="G499" i="1" s="1"/>
  <c r="C519" i="1"/>
  <c r="G519" i="1" s="1"/>
  <c r="G181" i="9"/>
  <c r="F277" i="9"/>
  <c r="H309" i="9"/>
  <c r="C556" i="1"/>
  <c r="F245" i="9"/>
  <c r="I181" i="9"/>
  <c r="C702" i="1"/>
  <c r="C620" i="1"/>
  <c r="D373" i="9"/>
  <c r="C630" i="1"/>
  <c r="D245" i="9"/>
  <c r="C505" i="1"/>
  <c r="G505" i="1" s="1"/>
  <c r="E53" i="9"/>
  <c r="C626" i="1"/>
  <c r="G309" i="9"/>
  <c r="D341" i="9"/>
  <c r="C567" i="1"/>
  <c r="E309" i="9"/>
  <c r="C631" i="1"/>
  <c r="H149" i="9"/>
  <c r="C712" i="1"/>
  <c r="C709" i="1"/>
  <c r="C538" i="1"/>
  <c r="G538" i="1" s="1"/>
  <c r="C701" i="1"/>
  <c r="C515" i="1"/>
  <c r="G515" i="1" s="1"/>
  <c r="H85" i="9"/>
  <c r="C707" i="1"/>
  <c r="D213" i="9"/>
  <c r="I309" i="9"/>
  <c r="C526" i="1"/>
  <c r="G526" i="1" s="1"/>
  <c r="C523" i="1"/>
  <c r="G523" i="1" s="1"/>
  <c r="C569" i="1"/>
  <c r="F341" i="9"/>
  <c r="I117" i="9"/>
  <c r="C547" i="1"/>
  <c r="I369" i="9"/>
  <c r="F384" i="1"/>
  <c r="D85" i="9"/>
  <c r="D117" i="9"/>
  <c r="C632" i="1"/>
  <c r="C213" i="9"/>
  <c r="G149" i="9"/>
  <c r="C548" i="1"/>
  <c r="E149" i="9"/>
  <c r="C639" i="1"/>
  <c r="C433" i="1"/>
  <c r="J816" i="1"/>
  <c r="C683" i="1"/>
  <c r="C550" i="1"/>
  <c r="G550" i="1" s="1"/>
  <c r="C518" i="1"/>
  <c r="G518" i="1" s="1"/>
  <c r="C614" i="1"/>
  <c r="D615" i="1" s="1"/>
  <c r="E213" i="9"/>
  <c r="J815" i="1"/>
  <c r="C700" i="1"/>
  <c r="C679" i="1"/>
  <c r="G53" i="9"/>
  <c r="D149" i="9"/>
  <c r="C646" i="1"/>
  <c r="G117" i="9"/>
  <c r="C697" i="1"/>
  <c r="H341" i="9"/>
  <c r="C521" i="1"/>
  <c r="G521" i="1" s="1"/>
  <c r="C696" i="1"/>
  <c r="C277" i="9"/>
  <c r="C149" i="9"/>
  <c r="C618" i="1"/>
  <c r="C539" i="1"/>
  <c r="G539" i="1" s="1"/>
  <c r="C680" i="1"/>
  <c r="C508" i="1"/>
  <c r="G508" i="1" s="1"/>
  <c r="D309" i="9"/>
  <c r="C627" i="1"/>
  <c r="C560" i="1"/>
  <c r="C674" i="1"/>
  <c r="C502" i="1"/>
  <c r="G502" i="1" s="1"/>
  <c r="I21" i="9"/>
  <c r="C501" i="1"/>
  <c r="G501" i="1" s="1"/>
  <c r="H21" i="9"/>
  <c r="C673" i="1"/>
  <c r="G524" i="1"/>
  <c r="H524" i="1"/>
  <c r="H509" i="1"/>
  <c r="H513" i="1"/>
  <c r="C496" i="1"/>
  <c r="G496" i="1" s="1"/>
  <c r="C668" i="1"/>
  <c r="C21" i="9"/>
  <c r="I364" i="9"/>
  <c r="CE71" i="1"/>
  <c r="C428" i="1"/>
  <c r="E816" i="1"/>
  <c r="F496" i="1"/>
  <c r="H545" i="1"/>
  <c r="F545" i="1"/>
  <c r="H525" i="1"/>
  <c r="F525" i="1"/>
  <c r="H529" i="1"/>
  <c r="F529" i="1"/>
  <c r="C146" i="8"/>
  <c r="D396" i="1"/>
  <c r="C151" i="8" s="1"/>
  <c r="F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17" i="1" l="1"/>
  <c r="H526" i="1"/>
  <c r="H515" i="1"/>
  <c r="C441" i="1"/>
  <c r="H521" i="1"/>
  <c r="C648" i="1"/>
  <c r="M716" i="1" s="1"/>
  <c r="Y816" i="1" s="1"/>
  <c r="H518" i="1"/>
  <c r="C715" i="1"/>
  <c r="H49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71" i="1"/>
  <c r="D669" i="1"/>
  <c r="D673" i="1"/>
  <c r="D627" i="1"/>
  <c r="D621" i="1"/>
  <c r="D70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20" i="1"/>
  <c r="D691" i="1"/>
  <c r="D677" i="1"/>
  <c r="D689" i="1"/>
  <c r="D69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34" i="1"/>
  <c r="D638" i="1"/>
  <c r="D703" i="1"/>
  <c r="D670" i="1"/>
  <c r="D640" i="1"/>
  <c r="D712" i="1"/>
  <c r="D678" i="1"/>
  <c r="C716" i="1"/>
  <c r="I373" i="9"/>
  <c r="E623" i="1" l="1"/>
  <c r="E612" i="1"/>
  <c r="D715" i="1"/>
  <c r="E716" i="1" l="1"/>
  <c r="E678" i="1"/>
  <c r="E712" i="1"/>
  <c r="E634" i="1"/>
  <c r="E647" i="1"/>
  <c r="E669" i="1"/>
  <c r="E676" i="1"/>
  <c r="E677" i="1"/>
  <c r="E703" i="1"/>
  <c r="E699" i="1"/>
  <c r="E679" i="1"/>
  <c r="E630" i="1"/>
  <c r="E640" i="1"/>
  <c r="E674" i="1"/>
  <c r="E705" i="1"/>
  <c r="E698" i="1"/>
  <c r="E637" i="1"/>
  <c r="E628" i="1"/>
  <c r="E668" i="1"/>
  <c r="E638" i="1"/>
  <c r="E690" i="1"/>
  <c r="E685" i="1"/>
  <c r="E701" i="1"/>
  <c r="E707" i="1"/>
  <c r="E706" i="1"/>
  <c r="E681" i="1"/>
  <c r="E691" i="1"/>
  <c r="E704" i="1"/>
  <c r="E633" i="1"/>
  <c r="E692" i="1"/>
  <c r="E700" i="1"/>
  <c r="E625" i="1"/>
  <c r="E711" i="1"/>
  <c r="E635" i="1"/>
  <c r="E710" i="1"/>
  <c r="E671" i="1"/>
  <c r="E687" i="1"/>
  <c r="E693" i="1"/>
  <c r="E629" i="1"/>
  <c r="E670" i="1"/>
  <c r="E675" i="1"/>
  <c r="E642" i="1"/>
  <c r="E646" i="1"/>
  <c r="E641" i="1"/>
  <c r="E683" i="1"/>
  <c r="E702" i="1"/>
  <c r="E680" i="1"/>
  <c r="E709" i="1"/>
  <c r="E708" i="1"/>
  <c r="E689" i="1"/>
  <c r="E697" i="1"/>
  <c r="E643" i="1"/>
  <c r="E684" i="1"/>
  <c r="E626" i="1"/>
  <c r="E688" i="1"/>
  <c r="E644" i="1"/>
  <c r="E673" i="1"/>
  <c r="E694" i="1"/>
  <c r="E631" i="1"/>
  <c r="E624" i="1"/>
  <c r="E639" i="1"/>
  <c r="E696" i="1"/>
  <c r="E686" i="1"/>
  <c r="E672" i="1"/>
  <c r="E632" i="1"/>
  <c r="E695" i="1"/>
  <c r="E682" i="1"/>
  <c r="E645" i="1"/>
  <c r="E627" i="1"/>
  <c r="E713" i="1"/>
  <c r="E636" i="1"/>
  <c r="F624" i="1" l="1"/>
  <c r="E715" i="1"/>
  <c r="F641" i="1" l="1"/>
  <c r="F713" i="1"/>
  <c r="F625" i="1"/>
  <c r="F646" i="1"/>
  <c r="F672" i="1"/>
  <c r="F634" i="1"/>
  <c r="F673" i="1"/>
  <c r="F684" i="1"/>
  <c r="F685" i="1"/>
  <c r="F637" i="1"/>
  <c r="F698" i="1"/>
  <c r="F675" i="1"/>
  <c r="F706" i="1"/>
  <c r="F691" i="1"/>
  <c r="F626" i="1"/>
  <c r="F627" i="1"/>
  <c r="F679" i="1"/>
  <c r="F699" i="1"/>
  <c r="F647" i="1"/>
  <c r="F708" i="1"/>
  <c r="F687" i="1"/>
  <c r="F636" i="1"/>
  <c r="F692" i="1"/>
  <c r="F678" i="1"/>
  <c r="F695" i="1"/>
  <c r="F676" i="1"/>
  <c r="F681" i="1"/>
  <c r="F669" i="1"/>
  <c r="F689" i="1"/>
  <c r="F700" i="1"/>
  <c r="F642" i="1"/>
  <c r="F680" i="1"/>
  <c r="F707" i="1"/>
  <c r="F688" i="1"/>
  <c r="F712" i="1"/>
  <c r="F670" i="1"/>
  <c r="F686" i="1"/>
  <c r="F701" i="1"/>
  <c r="F682" i="1"/>
  <c r="F716" i="1"/>
  <c r="F703" i="1"/>
  <c r="F644" i="1"/>
  <c r="F702" i="1"/>
  <c r="F630" i="1"/>
  <c r="F632" i="1"/>
  <c r="F693" i="1"/>
  <c r="F639" i="1"/>
  <c r="F696" i="1"/>
  <c r="F710" i="1"/>
  <c r="F638" i="1"/>
  <c r="F704" i="1"/>
  <c r="F668" i="1"/>
  <c r="F697" i="1"/>
  <c r="F629" i="1"/>
  <c r="F709" i="1"/>
  <c r="F643" i="1"/>
  <c r="F694" i="1"/>
  <c r="F683" i="1"/>
  <c r="F631" i="1"/>
  <c r="F690" i="1"/>
  <c r="F633" i="1"/>
  <c r="F640" i="1"/>
  <c r="F645" i="1"/>
  <c r="F711" i="1"/>
  <c r="F677" i="1"/>
  <c r="F635" i="1"/>
  <c r="F705" i="1"/>
  <c r="F671" i="1"/>
  <c r="F674" i="1"/>
  <c r="F628" i="1"/>
  <c r="F715" i="1" l="1"/>
  <c r="G625" i="1"/>
  <c r="G628" i="1" l="1"/>
  <c r="G674" i="1"/>
  <c r="G696" i="1"/>
  <c r="G632" i="1"/>
  <c r="G705" i="1"/>
  <c r="G686" i="1"/>
  <c r="G671" i="1"/>
  <c r="G629" i="1"/>
  <c r="G681" i="1"/>
  <c r="G712" i="1"/>
  <c r="G642" i="1"/>
  <c r="G693" i="1"/>
  <c r="G630" i="1"/>
  <c r="G691" i="1"/>
  <c r="G673" i="1"/>
  <c r="G692" i="1"/>
  <c r="G677" i="1"/>
  <c r="G683" i="1"/>
  <c r="G647" i="1"/>
  <c r="G684" i="1"/>
  <c r="G637" i="1"/>
  <c r="G678" i="1"/>
  <c r="G685" i="1"/>
  <c r="G716" i="1"/>
  <c r="G633" i="1"/>
  <c r="G697" i="1"/>
  <c r="G699" i="1"/>
  <c r="G688" i="1"/>
  <c r="G711" i="1"/>
  <c r="G690" i="1"/>
  <c r="G695" i="1"/>
  <c r="G710" i="1"/>
  <c r="G646" i="1"/>
  <c r="G636" i="1"/>
  <c r="G634" i="1"/>
  <c r="G706" i="1"/>
  <c r="G707" i="1"/>
  <c r="G676" i="1"/>
  <c r="G709" i="1"/>
  <c r="G639" i="1"/>
  <c r="G687" i="1"/>
  <c r="G700" i="1"/>
  <c r="G682" i="1"/>
  <c r="G694" i="1"/>
  <c r="G672" i="1"/>
  <c r="G701" i="1"/>
  <c r="G669" i="1"/>
  <c r="G689" i="1"/>
  <c r="G679" i="1"/>
  <c r="G680" i="1"/>
  <c r="G670" i="1"/>
  <c r="G698" i="1"/>
  <c r="G631" i="1"/>
  <c r="G703" i="1"/>
  <c r="G627" i="1"/>
  <c r="G668" i="1"/>
  <c r="G675" i="1"/>
  <c r="G704" i="1"/>
  <c r="G635" i="1"/>
  <c r="G713" i="1"/>
  <c r="G643" i="1"/>
  <c r="G641" i="1"/>
  <c r="G708" i="1"/>
  <c r="G644" i="1"/>
  <c r="G638" i="1"/>
  <c r="G702" i="1"/>
  <c r="G645" i="1"/>
  <c r="G640" i="1"/>
  <c r="G626" i="1"/>
  <c r="G715" i="1" l="1"/>
  <c r="H628" i="1"/>
  <c r="H679" i="1" l="1"/>
  <c r="H702" i="1"/>
  <c r="H671" i="1"/>
  <c r="H641" i="1"/>
  <c r="H669" i="1"/>
  <c r="H670" i="1"/>
  <c r="H680" i="1"/>
  <c r="H708" i="1"/>
  <c r="H690" i="1"/>
  <c r="H674" i="1"/>
  <c r="H685" i="1"/>
  <c r="H675" i="1"/>
  <c r="H631" i="1"/>
  <c r="H676" i="1"/>
  <c r="H701" i="1"/>
  <c r="H633" i="1"/>
  <c r="H681" i="1"/>
  <c r="H705" i="1"/>
  <c r="H687" i="1"/>
  <c r="H698" i="1"/>
  <c r="H632" i="1"/>
  <c r="H686" i="1"/>
  <c r="H699" i="1"/>
  <c r="H683" i="1"/>
  <c r="H678" i="1"/>
  <c r="H684" i="1"/>
  <c r="H694" i="1"/>
  <c r="H707" i="1"/>
  <c r="H629" i="1"/>
  <c r="H710" i="1"/>
  <c r="H688" i="1"/>
  <c r="H711" i="1"/>
  <c r="H643" i="1"/>
  <c r="H703" i="1"/>
  <c r="H693" i="1"/>
  <c r="H645" i="1"/>
  <c r="H700" i="1"/>
  <c r="H697" i="1"/>
  <c r="H636" i="1"/>
  <c r="H692" i="1"/>
  <c r="H634" i="1"/>
  <c r="H639" i="1"/>
  <c r="H673" i="1"/>
  <c r="H638" i="1"/>
  <c r="H677" i="1"/>
  <c r="H709" i="1"/>
  <c r="H696" i="1"/>
  <c r="H672" i="1"/>
  <c r="H712" i="1"/>
  <c r="H630" i="1"/>
  <c r="H713" i="1"/>
  <c r="H635" i="1"/>
  <c r="H682" i="1"/>
  <c r="H640" i="1"/>
  <c r="H644" i="1"/>
  <c r="H642" i="1"/>
  <c r="H706" i="1"/>
  <c r="H646" i="1"/>
  <c r="H637" i="1"/>
  <c r="H704" i="1"/>
  <c r="H647" i="1"/>
  <c r="H716" i="1"/>
  <c r="H695" i="1"/>
  <c r="H691" i="1"/>
  <c r="H689" i="1"/>
  <c r="H668" i="1"/>
  <c r="H715" i="1" l="1"/>
  <c r="I629" i="1"/>
  <c r="I700" i="1" l="1"/>
  <c r="I699" i="1"/>
  <c r="I691" i="1"/>
  <c r="I688" i="1"/>
  <c r="I698" i="1"/>
  <c r="I701" i="1"/>
  <c r="I679" i="1"/>
  <c r="I632" i="1"/>
  <c r="I644" i="1"/>
  <c r="I643" i="1"/>
  <c r="I636" i="1"/>
  <c r="I708" i="1"/>
  <c r="I645" i="1"/>
  <c r="I670" i="1"/>
  <c r="I642" i="1"/>
  <c r="I681" i="1"/>
  <c r="I684" i="1"/>
  <c r="I711" i="1"/>
  <c r="I693" i="1"/>
  <c r="I634" i="1"/>
  <c r="I677" i="1"/>
  <c r="I704" i="1"/>
  <c r="I646" i="1"/>
  <c r="I685" i="1"/>
  <c r="I675" i="1"/>
  <c r="I690" i="1"/>
  <c r="I686" i="1"/>
  <c r="I639" i="1"/>
  <c r="I631" i="1"/>
  <c r="I638" i="1"/>
  <c r="I668" i="1"/>
  <c r="I710" i="1"/>
  <c r="I707" i="1"/>
  <c r="I669" i="1"/>
  <c r="I705" i="1"/>
  <c r="I641" i="1"/>
  <c r="I702" i="1"/>
  <c r="I696" i="1"/>
  <c r="I713" i="1"/>
  <c r="I716" i="1"/>
  <c r="I712" i="1"/>
  <c r="I703" i="1"/>
  <c r="I682" i="1"/>
  <c r="I687" i="1"/>
  <c r="I671" i="1"/>
  <c r="I706" i="1"/>
  <c r="I674" i="1"/>
  <c r="I694" i="1"/>
  <c r="I673" i="1"/>
  <c r="I680" i="1"/>
  <c r="I633" i="1"/>
  <c r="I683" i="1"/>
  <c r="I637" i="1"/>
  <c r="I692" i="1"/>
  <c r="I647" i="1"/>
  <c r="I676" i="1"/>
  <c r="I672" i="1"/>
  <c r="I640" i="1"/>
  <c r="I709" i="1"/>
  <c r="I630" i="1"/>
  <c r="I689" i="1"/>
  <c r="I635" i="1"/>
  <c r="I695" i="1"/>
  <c r="I678" i="1"/>
  <c r="I697" i="1"/>
  <c r="I715" i="1" l="1"/>
  <c r="J630" i="1"/>
  <c r="J678" i="1" l="1"/>
  <c r="J707" i="1"/>
  <c r="J698" i="1"/>
  <c r="J696" i="1"/>
  <c r="J637" i="1"/>
  <c r="J688" i="1"/>
  <c r="J641" i="1"/>
  <c r="J711" i="1"/>
  <c r="J681" i="1"/>
  <c r="J705" i="1"/>
  <c r="J674" i="1"/>
  <c r="J669" i="1"/>
  <c r="J646" i="1"/>
  <c r="J687" i="1"/>
  <c r="J682" i="1"/>
  <c r="J639" i="1"/>
  <c r="J643" i="1"/>
  <c r="J672" i="1"/>
  <c r="J684" i="1"/>
  <c r="J642" i="1"/>
  <c r="J712" i="1"/>
  <c r="J680" i="1"/>
  <c r="J645" i="1"/>
  <c r="J638" i="1"/>
  <c r="J632" i="1"/>
  <c r="J700" i="1"/>
  <c r="J685" i="1"/>
  <c r="J695" i="1"/>
  <c r="J640" i="1"/>
  <c r="J635" i="1"/>
  <c r="J677" i="1"/>
  <c r="J709" i="1"/>
  <c r="J691" i="1"/>
  <c r="J675" i="1"/>
  <c r="J636" i="1"/>
  <c r="J716" i="1"/>
  <c r="J702" i="1"/>
  <c r="J633" i="1"/>
  <c r="J690" i="1"/>
  <c r="J692" i="1"/>
  <c r="J701" i="1"/>
  <c r="J671" i="1"/>
  <c r="J699" i="1"/>
  <c r="J676" i="1"/>
  <c r="J706" i="1"/>
  <c r="J704" i="1"/>
  <c r="J703" i="1"/>
  <c r="J673" i="1"/>
  <c r="J713" i="1"/>
  <c r="J679" i="1"/>
  <c r="J710" i="1"/>
  <c r="J644" i="1"/>
  <c r="J697" i="1"/>
  <c r="J668" i="1"/>
  <c r="J670" i="1"/>
  <c r="J708" i="1"/>
  <c r="J634" i="1"/>
  <c r="J694" i="1"/>
  <c r="J631" i="1"/>
  <c r="J686" i="1"/>
  <c r="J683" i="1"/>
  <c r="J647" i="1"/>
  <c r="J693" i="1"/>
  <c r="J689" i="1"/>
  <c r="L647" i="1" l="1"/>
  <c r="L710" i="1" s="1"/>
  <c r="K644" i="1"/>
  <c r="K699" i="1" s="1"/>
  <c r="J715" i="1"/>
  <c r="K683" i="1" l="1"/>
  <c r="K704" i="1"/>
  <c r="K672" i="1"/>
  <c r="K713" i="1"/>
  <c r="K671" i="1"/>
  <c r="K691" i="1"/>
  <c r="K705" i="1"/>
  <c r="K673" i="1"/>
  <c r="K703" i="1"/>
  <c r="K680" i="1"/>
  <c r="K687" i="1"/>
  <c r="K700" i="1"/>
  <c r="K712" i="1"/>
  <c r="K697" i="1"/>
  <c r="K696" i="1"/>
  <c r="K707" i="1"/>
  <c r="K678" i="1"/>
  <c r="K685" i="1"/>
  <c r="K681" i="1"/>
  <c r="K698" i="1"/>
  <c r="K679" i="1"/>
  <c r="K711" i="1"/>
  <c r="K669" i="1"/>
  <c r="K684" i="1"/>
  <c r="M684" i="1" s="1"/>
  <c r="Y750" i="1" s="1"/>
  <c r="K675" i="1"/>
  <c r="K676" i="1"/>
  <c r="K716" i="1"/>
  <c r="K693" i="1"/>
  <c r="K689" i="1"/>
  <c r="K708" i="1"/>
  <c r="K695" i="1"/>
  <c r="K702" i="1"/>
  <c r="K692" i="1"/>
  <c r="K688" i="1"/>
  <c r="K690" i="1"/>
  <c r="K709" i="1"/>
  <c r="K670" i="1"/>
  <c r="K682" i="1"/>
  <c r="K677" i="1"/>
  <c r="K668" i="1"/>
  <c r="K706" i="1"/>
  <c r="K686" i="1"/>
  <c r="K710" i="1"/>
  <c r="M710" i="1" s="1"/>
  <c r="Y776" i="1" s="1"/>
  <c r="K694" i="1"/>
  <c r="K674" i="1"/>
  <c r="K701" i="1"/>
  <c r="L693" i="1"/>
  <c r="L700" i="1"/>
  <c r="M700" i="1" s="1"/>
  <c r="L692" i="1"/>
  <c r="M692" i="1" s="1"/>
  <c r="Y758" i="1" s="1"/>
  <c r="L669" i="1"/>
  <c r="L675" i="1"/>
  <c r="L694" i="1"/>
  <c r="L702" i="1"/>
  <c r="L690" i="1"/>
  <c r="L687" i="1"/>
  <c r="M687" i="1" s="1"/>
  <c r="H87" i="9" s="1"/>
  <c r="L699" i="1"/>
  <c r="M699" i="1" s="1"/>
  <c r="L686" i="1"/>
  <c r="L676" i="1"/>
  <c r="M676" i="1" s="1"/>
  <c r="D55" i="9" s="1"/>
  <c r="L691" i="1"/>
  <c r="L684" i="1"/>
  <c r="L668" i="1"/>
  <c r="L674" i="1"/>
  <c r="L701" i="1"/>
  <c r="M701" i="1" s="1"/>
  <c r="Y767" i="1" s="1"/>
  <c r="L681" i="1"/>
  <c r="M681" i="1" s="1"/>
  <c r="L704" i="1"/>
  <c r="M704" i="1" s="1"/>
  <c r="Y770" i="1" s="1"/>
  <c r="L705" i="1"/>
  <c r="L698" i="1"/>
  <c r="M698" i="1" s="1"/>
  <c r="E151" i="9" s="1"/>
  <c r="L707" i="1"/>
  <c r="L688" i="1"/>
  <c r="M688" i="1" s="1"/>
  <c r="Y754" i="1" s="1"/>
  <c r="L708" i="1"/>
  <c r="M708" i="1" s="1"/>
  <c r="H183" i="9" s="1"/>
  <c r="L716" i="1"/>
  <c r="L711" i="1"/>
  <c r="L695" i="1"/>
  <c r="L696" i="1"/>
  <c r="L697" i="1"/>
  <c r="L683" i="1"/>
  <c r="L712" i="1"/>
  <c r="M712" i="1" s="1"/>
  <c r="E215" i="9" s="1"/>
  <c r="L672" i="1"/>
  <c r="M672" i="1" s="1"/>
  <c r="Y738" i="1" s="1"/>
  <c r="L709" i="1"/>
  <c r="M709" i="1" s="1"/>
  <c r="Y775" i="1" s="1"/>
  <c r="L680" i="1"/>
  <c r="M680" i="1" s="1"/>
  <c r="L673" i="1"/>
  <c r="L670" i="1"/>
  <c r="L685" i="1"/>
  <c r="M685" i="1" s="1"/>
  <c r="Y751" i="1" s="1"/>
  <c r="L706" i="1"/>
  <c r="L678" i="1"/>
  <c r="L671" i="1"/>
  <c r="M671" i="1" s="1"/>
  <c r="F23" i="9" s="1"/>
  <c r="L682" i="1"/>
  <c r="M682" i="1" s="1"/>
  <c r="L677" i="1"/>
  <c r="L679" i="1"/>
  <c r="L713" i="1"/>
  <c r="M713" i="1" s="1"/>
  <c r="Y779" i="1" s="1"/>
  <c r="L703" i="1"/>
  <c r="L689" i="1"/>
  <c r="M694" i="1"/>
  <c r="H119" i="9" s="1"/>
  <c r="M689" i="1"/>
  <c r="Y755" i="1" s="1"/>
  <c r="M703" i="1" l="1"/>
  <c r="C183" i="9" s="1"/>
  <c r="M683" i="1"/>
  <c r="D87" i="9" s="1"/>
  <c r="M668" i="1"/>
  <c r="Y734" i="1" s="1"/>
  <c r="M702" i="1"/>
  <c r="Y768" i="1" s="1"/>
  <c r="M707" i="1"/>
  <c r="Y773" i="1" s="1"/>
  <c r="M678" i="1"/>
  <c r="Y744" i="1" s="1"/>
  <c r="M675" i="1"/>
  <c r="C55" i="9" s="1"/>
  <c r="M693" i="1"/>
  <c r="G119" i="9" s="1"/>
  <c r="M674" i="1"/>
  <c r="I23" i="9" s="1"/>
  <c r="M690" i="1"/>
  <c r="Y756" i="1" s="1"/>
  <c r="M697" i="1"/>
  <c r="Y763" i="1" s="1"/>
  <c r="M691" i="1"/>
  <c r="Y757" i="1" s="1"/>
  <c r="M670" i="1"/>
  <c r="E23" i="9" s="1"/>
  <c r="M679" i="1"/>
  <c r="Y745" i="1" s="1"/>
  <c r="M673" i="1"/>
  <c r="H23" i="9" s="1"/>
  <c r="M677" i="1"/>
  <c r="Y743" i="1" s="1"/>
  <c r="M711" i="1"/>
  <c r="Y777" i="1" s="1"/>
  <c r="M696" i="1"/>
  <c r="C151" i="9" s="1"/>
  <c r="M705" i="1"/>
  <c r="E183" i="9" s="1"/>
  <c r="M669" i="1"/>
  <c r="Y735" i="1" s="1"/>
  <c r="M695" i="1"/>
  <c r="Y761" i="1" s="1"/>
  <c r="M706" i="1"/>
  <c r="F183" i="9" s="1"/>
  <c r="E87" i="9"/>
  <c r="Y737" i="1"/>
  <c r="F119" i="9"/>
  <c r="G23" i="9"/>
  <c r="M686" i="1"/>
  <c r="G87" i="9" s="1"/>
  <c r="Y749" i="1"/>
  <c r="Y760" i="1"/>
  <c r="K715" i="1"/>
  <c r="Y742" i="1"/>
  <c r="Y764" i="1"/>
  <c r="H55" i="9"/>
  <c r="Y746" i="1"/>
  <c r="Y747" i="1"/>
  <c r="I55" i="9"/>
  <c r="F151" i="9"/>
  <c r="Y765" i="1"/>
  <c r="G151" i="9"/>
  <c r="Y766" i="1"/>
  <c r="C87" i="9"/>
  <c r="Y748" i="1"/>
  <c r="Y753" i="1"/>
  <c r="F87" i="9"/>
  <c r="Y778" i="1"/>
  <c r="Y774" i="1"/>
  <c r="C119" i="9"/>
  <c r="I183" i="9"/>
  <c r="L715" i="1"/>
  <c r="H151" i="9"/>
  <c r="D183" i="9"/>
  <c r="I87" i="9"/>
  <c r="F215" i="9"/>
  <c r="C215" i="9"/>
  <c r="Y769" i="1"/>
  <c r="C23" i="9"/>
  <c r="D23" i="9" l="1"/>
  <c r="I151" i="9"/>
  <c r="F55" i="9"/>
  <c r="Y741" i="1"/>
  <c r="Y759" i="1"/>
  <c r="D119" i="9"/>
  <c r="Y740" i="1"/>
  <c r="D215" i="9"/>
  <c r="Y762" i="1"/>
  <c r="G183" i="9"/>
  <c r="D151" i="9"/>
  <c r="G55" i="9"/>
  <c r="Y739" i="1"/>
  <c r="E55" i="9"/>
  <c r="E119" i="9"/>
  <c r="Y736" i="1"/>
  <c r="Y772" i="1"/>
  <c r="M715" i="1"/>
  <c r="I119" i="9"/>
  <c r="Y771" i="1"/>
  <c r="Y752" i="1"/>
  <c r="Y815" i="1" l="1"/>
</calcChain>
</file>

<file path=xl/sharedStrings.xml><?xml version="1.0" encoding="utf-8"?>
<sst xmlns="http://schemas.openxmlformats.org/spreadsheetml/2006/main" count="8934" uniqueCount="1289">
  <si>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</si>
  <si>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</si>
  <si>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</si>
  <si>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</si>
  <si>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</si>
  <si>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</si>
  <si>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</si>
  <si>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</si>
  <si>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</si>
  <si>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</si>
  <si>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</si>
  <si>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</si>
  <si>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</si>
  <si>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</si>
  <si>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</si>
  <si>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</si>
  <si>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</si>
  <si>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</si>
  <si>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</si>
  <si>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</si>
  <si>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</si>
  <si>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</si>
  <si>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</si>
  <si>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</si>
  <si>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</si>
  <si>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</si>
  <si>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</si>
  <si>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</si>
  <si>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</si>
  <si>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</si>
  <si>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</si>
  <si>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</si>
  <si>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</si>
  <si>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</si>
  <si>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</si>
  <si>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</si>
  <si>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</si>
  <si>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</si>
  <si>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</si>
  <si>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</si>
  <si>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</si>
  <si>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</si>
  <si>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</si>
  <si>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</si>
  <si>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</si>
  <si>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</si>
  <si>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</si>
  <si>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</si>
  <si>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</si>
  <si>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</si>
  <si>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</si>
  <si>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</si>
  <si>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</si>
  <si>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</si>
  <si>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</si>
  <si>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</si>
  <si>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</si>
  <si>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</si>
  <si>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</si>
  <si>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</si>
  <si>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</si>
  <si>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</si>
  <si>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</si>
  <si>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</si>
  <si>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</si>
  <si>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</si>
  <si>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</si>
  <si>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</si>
  <si>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</si>
  <si>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</si>
  <si>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</si>
  <si>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</si>
  <si>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</si>
  <si>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</si>
  <si>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</si>
  <si>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</si>
  <si>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</si>
  <si>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</si>
  <si>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</si>
  <si>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</si>
  <si>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</si>
  <si>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</si>
  <si>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</si>
  <si>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</si>
  <si>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</si>
  <si>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</si>
  <si>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</si>
  <si>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</si>
  <si>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</si>
  <si>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</si>
  <si>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</si>
  <si>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</si>
  <si>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</si>
  <si>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</si>
  <si>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</si>
  <si>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</si>
  <si>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</si>
  <si>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</si>
  <si>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</si>
  <si>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</si>
  <si>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</si>
  <si>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</si>
  <si>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</si>
  <si>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</si>
  <si>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</si>
  <si>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</si>
  <si>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</si>
  <si>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</si>
  <si>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</si>
  <si>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</si>
  <si>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</si>
  <si>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</si>
  <si>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</si>
  <si>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</si>
  <si>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</si>
  <si>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</si>
  <si>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</si>
  <si>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</si>
  <si>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</si>
  <si>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</si>
  <si>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</si>
  <si>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</si>
  <si>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</si>
  <si>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</si>
  <si>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</si>
  <si>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</si>
  <si>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</si>
  <si>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</si>
  <si>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</si>
  <si>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</si>
  <si>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</si>
  <si>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</si>
  <si>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</si>
  <si>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</si>
  <si>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</si>
  <si>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</si>
  <si>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</si>
  <si>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</si>
  <si>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</si>
  <si>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</si>
  <si>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</si>
  <si>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</si>
  <si>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</si>
  <si>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</si>
  <si>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</si>
  <si>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</si>
  <si>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</si>
  <si>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</si>
  <si>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</si>
  <si>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</si>
  <si>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</si>
  <si>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</si>
  <si>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</si>
  <si>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</si>
  <si>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</si>
  <si>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</si>
  <si>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</si>
  <si>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</si>
  <si>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</si>
  <si>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</si>
  <si>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</si>
  <si>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</si>
  <si>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</si>
  <si>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</si>
  <si>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</si>
  <si>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</si>
  <si>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</si>
  <si>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</si>
  <si>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</si>
  <si>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</si>
  <si>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</si>
  <si>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</si>
  <si>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</si>
  <si>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</si>
  <si>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</si>
  <si>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</si>
  <si>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</si>
  <si>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</si>
  <si>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</si>
  <si>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</si>
  <si>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</si>
  <si>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</si>
  <si>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</si>
  <si>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</si>
  <si>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</si>
  <si>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</si>
  <si>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</si>
  <si>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</si>
  <si>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</si>
  <si>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</si>
  <si>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</si>
  <si>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</si>
  <si>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</si>
  <si>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</si>
  <si>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</si>
  <si>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</si>
  <si>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</si>
  <si>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</si>
  <si>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</si>
  <si>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</si>
  <si>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</si>
  <si>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</si>
  <si>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</si>
  <si>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</si>
  <si>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</si>
  <si>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</si>
  <si>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</si>
  <si>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</si>
  <si>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</si>
  <si>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</si>
  <si>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</si>
  <si>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</si>
  <si>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</si>
  <si>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</si>
  <si>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</si>
  <si>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</si>
  <si>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</si>
  <si>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</si>
  <si>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</si>
  <si>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</si>
  <si>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</si>
  <si>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</si>
  <si>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</si>
  <si>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</si>
  <si>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</si>
  <si>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</si>
  <si>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</si>
  <si>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</si>
  <si>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</si>
  <si>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</si>
  <si>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</si>
  <si>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</si>
  <si>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</si>
  <si>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</si>
  <si>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</si>
  <si>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</si>
  <si>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</si>
  <si>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</si>
  <si>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</si>
  <si>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</si>
  <si>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</si>
  <si>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</si>
  <si>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</si>
  <si>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</si>
  <si>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</si>
  <si>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</si>
  <si>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</si>
  <si>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</si>
  <si>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</si>
  <si>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</si>
  <si>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</si>
  <si>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</si>
  <si>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</si>
  <si>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</si>
  <si>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</si>
  <si>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</si>
  <si>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</si>
  <si>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</si>
  <si>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</si>
  <si>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</si>
  <si>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</si>
  <si>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</si>
  <si>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</si>
  <si>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</si>
  <si>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</si>
  <si>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</si>
  <si>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</si>
  <si>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</si>
  <si>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</si>
  <si>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</si>
  <si>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</si>
  <si>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</si>
  <si>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</si>
  <si>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</si>
  <si>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</si>
  <si>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</si>
  <si>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</si>
  <si>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</si>
  <si>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</si>
  <si>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</si>
  <si>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</si>
  <si>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</si>
  <si>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</si>
  <si>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</si>
  <si>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</si>
  <si>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</si>
  <si>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</si>
  <si>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</si>
  <si>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</si>
  <si>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</si>
  <si>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</si>
  <si>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</si>
  <si>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</si>
  <si>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</si>
  <si>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</si>
  <si>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</si>
  <si>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</si>
  <si>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</si>
  <si>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</si>
  <si>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</si>
  <si>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</si>
  <si>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</si>
  <si>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</si>
  <si>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</si>
  <si>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</si>
  <si>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</si>
  <si>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</si>
  <si>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</si>
  <si>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</si>
  <si>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</si>
  <si>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</si>
  <si>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</si>
  <si>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</si>
  <si>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</si>
  <si>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</si>
  <si>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</si>
  <si>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</si>
  <si>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</si>
  <si>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</si>
  <si>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</si>
  <si>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</si>
  <si>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</si>
  <si>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</si>
  <si>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</si>
  <si>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</si>
  <si>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</si>
  <si>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</si>
  <si>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</si>
  <si>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</si>
  <si>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</si>
  <si>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</si>
  <si>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</si>
  <si>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</si>
  <si>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</si>
  <si>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</si>
  <si>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</si>
  <si>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</si>
  <si>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</si>
  <si>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</si>
  <si>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</si>
  <si>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</si>
  <si>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</si>
  <si>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</si>
  <si>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</si>
  <si>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</si>
  <si>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</si>
  <si>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</si>
  <si>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</si>
  <si>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</si>
  <si>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</si>
  <si>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</si>
  <si>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</si>
  <si>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</si>
  <si>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</si>
  <si>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</si>
  <si>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</si>
  <si>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</si>
  <si>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</si>
  <si>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</si>
  <si>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</si>
  <si>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</si>
  <si>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</si>
  <si>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</si>
  <si>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</si>
  <si>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</si>
  <si>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</si>
  <si>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</si>
  <si>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</si>
  <si>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</si>
  <si>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</si>
  <si>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</si>
  <si>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</si>
  <si>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</si>
  <si>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</si>
  <si>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</si>
  <si>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</si>
  <si>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</si>
  <si>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</si>
  <si>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</si>
  <si>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</si>
  <si>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</si>
  <si>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</si>
  <si>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</si>
  <si>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</si>
  <si>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</si>
  <si>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</si>
  <si>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</si>
  <si>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</si>
  <si>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</si>
  <si>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</si>
  <si>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</si>
  <si>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</si>
  <si>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</si>
  <si>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</si>
  <si>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</si>
  <si>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</si>
  <si>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</si>
  <si>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</si>
  <si>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</si>
  <si>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</si>
  <si>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</si>
  <si>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</si>
  <si>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</si>
  <si>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</si>
  <si>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</si>
  <si>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</si>
  <si>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</si>
  <si>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</si>
  <si>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</si>
  <si>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</si>
  <si>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</si>
  <si>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</si>
  <si>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</si>
  <si>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</si>
  <si>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</si>
  <si>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</si>
  <si>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</si>
  <si>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</si>
  <si>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</si>
  <si>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</si>
  <si>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</si>
  <si>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</si>
  <si>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</si>
  <si>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</si>
  <si>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</si>
  <si>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</si>
  <si>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</si>
  <si>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</si>
  <si>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</si>
  <si>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</si>
  <si>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</si>
  <si>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</si>
  <si>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</si>
  <si>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</si>
  <si>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</si>
  <si>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</si>
  <si>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</si>
  <si>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</si>
  <si>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</si>
  <si>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</si>
  <si>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</si>
  <si>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</si>
  <si>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</si>
  <si>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</si>
  <si>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</si>
  <si>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</si>
  <si>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</si>
  <si>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</si>
  <si>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</si>
  <si>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</si>
  <si>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</si>
  <si>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</si>
  <si>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</si>
  <si>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</si>
  <si>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</si>
  <si>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</si>
  <si>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</si>
  <si>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</si>
  <si>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</si>
  <si>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</si>
  <si>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</si>
  <si>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</si>
  <si>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</si>
  <si>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</si>
  <si>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</si>
  <si>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</si>
  <si>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</si>
  <si>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</si>
  <si>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</si>
  <si>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</si>
  <si>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</si>
  <si>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</si>
  <si>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</si>
  <si>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</si>
  <si>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</si>
  <si>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</si>
  <si>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</si>
  <si>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</si>
  <si>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</si>
  <si>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</si>
  <si>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</si>
  <si>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</si>
  <si>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</si>
  <si>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</si>
  <si>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</si>
  <si>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</si>
  <si>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</si>
  <si>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</si>
  <si>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</si>
  <si>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</si>
  <si>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</si>
  <si>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</si>
  <si>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</si>
  <si>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</si>
  <si>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</si>
  <si>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</si>
  <si>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</si>
  <si>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</si>
  <si>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</si>
  <si>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</si>
  <si>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</si>
  <si>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</si>
  <si>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</si>
  <si>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</si>
  <si>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</si>
  <si>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</si>
  <si>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</si>
  <si>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</si>
  <si>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</si>
  <si>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</si>
  <si>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</si>
  <si>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</si>
  <si>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</si>
  <si>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</si>
  <si>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</si>
  <si>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</si>
  <si>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</si>
  <si>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</si>
  <si>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</si>
  <si>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</si>
  <si>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</si>
  <si>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</si>
  <si>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</si>
  <si>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</si>
  <si>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</si>
  <si>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</si>
  <si>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</si>
  <si>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</si>
  <si>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</si>
  <si>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</si>
  <si>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</si>
  <si>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</si>
  <si>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</si>
  <si>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</si>
  <si>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</si>
  <si>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</si>
  <si>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</si>
  <si>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</si>
  <si>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</si>
  <si>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</si>
  <si>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</si>
  <si>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</si>
  <si>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</si>
  <si>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</si>
  <si>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</si>
  <si>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</si>
  <si>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</si>
  <si>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</si>
  <si>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</si>
  <si>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</si>
  <si>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</si>
  <si>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</si>
  <si>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</si>
  <si>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</si>
  <si>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</si>
  <si>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</si>
  <si>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</si>
  <si>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</si>
  <si>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</si>
  <si>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</si>
  <si>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</si>
  <si>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</si>
  <si>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</si>
  <si>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</si>
  <si>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</si>
  <si>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</si>
  <si>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</si>
  <si>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</si>
  <si>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</si>
  <si>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</si>
  <si>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</si>
  <si>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</si>
  <si>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</si>
  <si>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</si>
  <si>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</si>
  <si>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</si>
  <si>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</si>
  <si>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</si>
  <si>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</si>
  <si>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</si>
  <si>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</si>
  <si>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</si>
  <si>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</si>
  <si>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</si>
  <si>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</si>
  <si>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</si>
  <si>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</si>
  <si>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</si>
  <si>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</si>
  <si>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</si>
  <si>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</si>
  <si>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</si>
  <si>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</si>
  <si>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</si>
  <si>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</si>
  <si>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</si>
  <si>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</si>
  <si>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</si>
  <si>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</si>
  <si>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</si>
  <si>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</si>
  <si>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</si>
  <si>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</si>
  <si>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</si>
  <si>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</si>
  <si>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</si>
  <si>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</si>
  <si>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</si>
  <si>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</si>
  <si>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</si>
  <si>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</si>
  <si>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</si>
  <si>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</si>
  <si>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</si>
  <si>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</si>
  <si>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</si>
  <si>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</si>
  <si>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</si>
  <si>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</si>
  <si>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</si>
  <si>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</si>
  <si>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</si>
  <si>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</si>
  <si>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</si>
  <si>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</si>
  <si>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</si>
  <si>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</si>
  <si>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</si>
  <si>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</si>
  <si>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</si>
  <si>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</si>
  <si>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</si>
  <si>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</si>
  <si>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</si>
  <si>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</si>
  <si>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</si>
  <si>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</si>
  <si>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</si>
  <si>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</si>
  <si>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</si>
  <si>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</si>
  <si>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</si>
  <si>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</si>
  <si>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</si>
  <si>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</si>
  <si>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</si>
  <si>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</si>
  <si>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</si>
  <si>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</si>
  <si>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</si>
  <si>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</si>
  <si>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</si>
  <si>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</si>
  <si>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</si>
  <si>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</si>
  <si>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</si>
  <si>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</si>
  <si>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</si>
  <si>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</si>
  <si>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</si>
  <si>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</si>
  <si>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</si>
  <si>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</si>
  <si>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</si>
  <si>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</si>
  <si>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</si>
  <si>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</si>
  <si>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</si>
  <si>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</si>
  <si>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</si>
  <si>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</si>
  <si>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</si>
  <si>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</si>
  <si>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</si>
  <si>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</si>
  <si>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</si>
  <si>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</si>
  <si>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</si>
  <si>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</si>
  <si>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</si>
  <si>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</si>
  <si>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</si>
  <si>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</si>
  <si>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</si>
  <si>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</si>
  <si>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</si>
  <si>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</si>
  <si>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</si>
  <si>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</si>
  <si>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</si>
  <si>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</si>
  <si>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</si>
  <si>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</si>
  <si>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</si>
  <si>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</si>
  <si>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</si>
  <si>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</si>
  <si>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</si>
  <si>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</si>
  <si>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</si>
  <si>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</si>
  <si>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</si>
  <si>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</si>
  <si>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</si>
  <si>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</si>
  <si>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</si>
  <si>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</si>
  <si>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</si>
  <si>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</si>
  <si>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</si>
  <si>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</si>
  <si>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</si>
  <si>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</si>
  <si>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</si>
  <si>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</si>
  <si>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</si>
  <si>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</si>
  <si>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</si>
  <si>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</si>
  <si>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</si>
  <si>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</si>
  <si>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</si>
  <si>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</si>
  <si>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</si>
  <si>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</si>
  <si>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</si>
  <si>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</si>
  <si>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</si>
  <si>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</si>
  <si>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</si>
  <si>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</si>
  <si>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</si>
  <si>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</si>
  <si>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</si>
  <si>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</si>
  <si>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</si>
  <si>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</si>
  <si>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</si>
  <si>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</si>
  <si>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</si>
  <si>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</si>
  <si>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</si>
  <si>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</si>
  <si>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</si>
  <si>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</si>
  <si>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</si>
  <si>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</si>
  <si>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</si>
  <si>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</si>
  <si>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</si>
  <si>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</si>
  <si>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</si>
  <si>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</si>
  <si>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</si>
  <si>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</si>
  <si>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</si>
  <si>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</si>
  <si>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</si>
  <si>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</si>
  <si>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</si>
  <si>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</si>
  <si>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</si>
  <si>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</si>
  <si>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</si>
  <si>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</si>
  <si>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</si>
  <si>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</si>
  <si>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</si>
  <si>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</si>
  <si>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</si>
  <si>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</si>
  <si>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</si>
  <si>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</si>
  <si>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</si>
  <si>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</si>
  <si>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</si>
  <si>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</si>
  <si>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</si>
  <si>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</si>
  <si>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</si>
  <si>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</si>
  <si>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</si>
  <si>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</si>
  <si>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</si>
  <si>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</si>
  <si>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</si>
  <si>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</si>
  <si>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</si>
  <si>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</si>
  <si>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</si>
  <si>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</si>
  <si>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</si>
  <si>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</si>
  <si>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</si>
  <si>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</si>
  <si>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</si>
  <si>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</si>
  <si>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</si>
  <si>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</si>
  <si>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</si>
  <si>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</si>
  <si>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</si>
  <si>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</si>
  <si>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</si>
  <si>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</si>
  <si>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</si>
  <si>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</si>
  <si>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</si>
  <si>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</si>
  <si>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</si>
  <si>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</si>
  <si>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</si>
  <si>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</si>
  <si>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</si>
  <si>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</si>
  <si>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</si>
  <si>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</si>
  <si>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</si>
  <si>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</si>
  <si>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</si>
  <si>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</si>
  <si>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</si>
  <si>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</si>
  <si>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</si>
  <si>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</si>
  <si>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</si>
  <si>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</si>
  <si>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</si>
  <si>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</si>
  <si>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</si>
  <si>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</si>
  <si>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</si>
  <si>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</si>
  <si>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</si>
  <si>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</si>
  <si>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</si>
  <si>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</si>
  <si>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</si>
  <si>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</si>
  <si>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</si>
  <si>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</si>
  <si>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</si>
  <si>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</si>
  <si>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</si>
  <si>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</si>
  <si>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</si>
  <si>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</si>
  <si>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</si>
  <si>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</si>
  <si>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</si>
  <si>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</si>
  <si>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</si>
  <si>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</si>
  <si>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</si>
  <si>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</si>
  <si>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</si>
  <si>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</si>
  <si>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</si>
  <si>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</si>
  <si>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</si>
  <si>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</si>
  <si>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</si>
  <si>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</si>
  <si>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</si>
  <si>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</si>
  <si>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</si>
  <si>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</si>
  <si>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</si>
  <si>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</si>
  <si>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</si>
  <si>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</si>
  <si>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</si>
  <si>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</si>
  <si>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</si>
  <si>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</si>
  <si>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</si>
  <si>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</si>
  <si>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</si>
  <si>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</si>
  <si>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</si>
  <si>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</si>
  <si>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</si>
  <si>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</si>
  <si>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</si>
  <si>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</si>
  <si>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</si>
  <si>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</si>
  <si>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</si>
  <si>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</si>
  <si>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</si>
  <si>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</si>
  <si>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</si>
  <si>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</si>
  <si>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</si>
  <si>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</si>
  <si>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</si>
  <si>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</si>
  <si>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</si>
  <si>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</si>
  <si>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</si>
  <si>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</si>
  <si>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</si>
  <si>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</si>
  <si>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</si>
  <si>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</si>
  <si>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</si>
  <si>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</si>
  <si>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</si>
  <si>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</si>
  <si>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</si>
  <si>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</si>
  <si>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</si>
  <si>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</si>
  <si>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</si>
  <si>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</si>
  <si>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</si>
  <si>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</si>
  <si>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</si>
  <si>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</si>
  <si>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</si>
  <si>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</si>
  <si>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</si>
  <si>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</si>
  <si>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</si>
  <si>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</si>
  <si>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</si>
  <si>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</si>
  <si>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</si>
  <si>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</si>
  <si>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</si>
  <si>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</si>
  <si>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</si>
  <si>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</si>
  <si>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</si>
  <si>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</si>
  <si>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</si>
  <si>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</si>
  <si>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</si>
  <si>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</si>
  <si>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</si>
  <si>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</si>
  <si>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</si>
  <si>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</si>
  <si>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</si>
  <si>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</si>
  <si>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</si>
  <si>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</si>
  <si>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</si>
  <si>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</si>
  <si>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</si>
  <si>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</si>
  <si>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</si>
  <si>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</si>
  <si>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</si>
  <si>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</si>
  <si>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</si>
  <si>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</si>
  <si>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</si>
  <si>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</si>
  <si>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</si>
  <si>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</si>
  <si>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</si>
  <si>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</si>
  <si>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</si>
  <si>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</si>
  <si>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</si>
  <si>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</si>
  <si>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</si>
  <si>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</si>
  <si>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</si>
  <si>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</si>
  <si>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</si>
  <si>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</si>
  <si>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</si>
  <si>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</si>
  <si>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</si>
  <si>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</si>
  <si>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</si>
  <si>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</si>
  <si>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</si>
  <si>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</si>
  <si>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</si>
  <si>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</si>
  <si>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</si>
  <si>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</si>
  <si>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</si>
  <si>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</si>
  <si>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</si>
  <si>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</si>
  <si>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</si>
  <si>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</si>
  <si>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</si>
  <si>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</si>
  <si>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</si>
  <si>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</si>
  <si>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</si>
  <si>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</si>
  <si>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</si>
  <si>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</si>
  <si>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</si>
  <si>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</si>
  <si>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</si>
  <si>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</si>
  <si>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</si>
  <si>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</si>
  <si>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</si>
  <si>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</si>
  <si>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</si>
  <si>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</si>
  <si>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</si>
  <si>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</si>
  <si>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</si>
  <si>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</si>
  <si>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</si>
  <si>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</si>
  <si>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</si>
  <si>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</si>
  <si>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</si>
  <si>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</si>
  <si>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</si>
  <si>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</si>
  <si>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</si>
  <si>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</si>
  <si>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</si>
  <si>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</si>
  <si>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</si>
  <si>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</si>
  <si>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</si>
  <si>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</si>
  <si>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</si>
  <si>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</si>
  <si>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</si>
  <si>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</si>
  <si>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</si>
  <si>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</si>
  <si>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</si>
  <si>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</si>
  <si>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</si>
  <si>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</si>
  <si>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</si>
  <si>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</si>
  <si>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</si>
  <si>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</si>
  <si>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</si>
  <si>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</si>
  <si>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</si>
  <si>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</si>
  <si>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</si>
  <si>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</si>
  <si>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</si>
  <si>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</si>
  <si>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</si>
  <si>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</si>
  <si>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</si>
  <si>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</si>
  <si>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</si>
  <si>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</si>
  <si>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</si>
  <si>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</si>
  <si>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</si>
  <si>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</si>
  <si>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</si>
  <si>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</si>
  <si>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</si>
  <si>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</si>
  <si>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</si>
  <si>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</si>
  <si>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</si>
  <si>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</si>
  <si>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</si>
  <si>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</si>
  <si>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</si>
  <si>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</si>
  <si>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</si>
  <si>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</si>
  <si>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</si>
  <si>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</si>
  <si>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</si>
  <si>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</si>
  <si>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</si>
  <si>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</si>
  <si>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</si>
  <si>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</si>
  <si>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</si>
  <si>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</si>
  <si>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</si>
  <si>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</si>
  <si>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</si>
  <si>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</si>
  <si>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</si>
  <si>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</si>
  <si>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</si>
  <si>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</si>
  <si>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</si>
  <si>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</si>
  <si>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</si>
  <si>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</si>
  <si>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</si>
  <si>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</si>
  <si>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</si>
  <si>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</si>
  <si>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</si>
  <si>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</si>
  <si>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</si>
  <si>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</si>
  <si>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</si>
  <si>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</si>
  <si>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</si>
  <si>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</si>
  <si>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</si>
  <si>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</si>
  <si>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</si>
  <si>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</si>
  <si>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</si>
  <si>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</si>
  <si>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</si>
  <si>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</si>
  <si>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</si>
  <si>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</si>
  <si>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</si>
  <si>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</si>
  <si>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</si>
  <si>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</si>
  <si>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</si>
  <si>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</si>
  <si>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</si>
  <si>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</si>
  <si>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</si>
  <si>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</si>
  <si>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</si>
  <si>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</si>
  <si>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</si>
  <si>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</si>
  <si>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</si>
  <si>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</si>
  <si>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</si>
  <si>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</si>
  <si>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</si>
  <si>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</si>
  <si>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</si>
  <si>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</si>
  <si>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</si>
  <si>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</si>
  <si>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</si>
  <si>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</si>
  <si>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</si>
  <si>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</si>
  <si>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</si>
  <si>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</si>
  <si>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</si>
  <si>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</si>
  <si>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</si>
  <si>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</si>
  <si>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</si>
  <si>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</si>
  <si>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</si>
  <si>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</si>
  <si>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</si>
  <si>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</si>
  <si>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</si>
  <si>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</si>
  <si>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</si>
  <si>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</si>
  <si>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</si>
  <si>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</si>
  <si>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</si>
  <si>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</si>
  <si>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</si>
  <si>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</si>
  <si>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</si>
  <si>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</si>
  <si>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</si>
  <si>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</si>
  <si>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</si>
  <si>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</si>
  <si>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</si>
  <si>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</si>
  <si>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</si>
  <si>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</si>
  <si>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</si>
  <si>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</si>
  <si>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</si>
  <si>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</si>
  <si>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</si>
  <si>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</si>
  <si>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</si>
  <si>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</si>
  <si>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</si>
  <si>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</si>
  <si>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</si>
  <si>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</si>
  <si>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</si>
  <si>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</si>
  <si>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</si>
  <si>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</si>
  <si>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</si>
  <si>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</si>
  <si>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</si>
  <si>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</si>
  <si>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</si>
  <si>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</si>
  <si>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</si>
  <si>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</si>
  <si>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</si>
  <si>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</si>
  <si>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</si>
  <si>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</si>
  <si>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</si>
  <si>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</si>
  <si>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</si>
  <si>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</si>
  <si>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</si>
  <si>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</si>
  <si>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</si>
  <si>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</si>
  <si>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</si>
  <si>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</si>
  <si>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</si>
  <si>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</si>
  <si>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</si>
  <si>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</si>
  <si>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</si>
  <si>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</si>
  <si>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</si>
  <si>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</si>
  <si>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</si>
  <si>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</si>
  <si>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</si>
  <si>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</si>
  <si>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</si>
  <si>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</si>
  <si>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</si>
  <si>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</si>
  <si>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</si>
  <si>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</si>
  <si>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</si>
  <si>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</si>
  <si>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</si>
  <si>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</si>
  <si>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</si>
  <si>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</si>
  <si>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</si>
  <si>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</si>
  <si>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</si>
  <si>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</si>
  <si>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</si>
  <si>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</si>
  <si>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</si>
  <si>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</si>
  <si>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</si>
  <si>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</si>
  <si>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</si>
  <si>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</si>
  <si>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</si>
  <si>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</si>
  <si>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</si>
  <si>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</si>
  <si>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</si>
  <si>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</si>
  <si>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</si>
  <si>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</si>
  <si>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</si>
  <si>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</si>
  <si>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</si>
  <si>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</si>
  <si>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</si>
  <si>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2017</t>
  </si>
  <si>
    <t>175</t>
  </si>
  <si>
    <t>311 South L Street</t>
  </si>
  <si>
    <t>Mary Bridge Children's Hospital</t>
  </si>
  <si>
    <t>Tacoma, Wa.  98405</t>
  </si>
  <si>
    <t>Pierce</t>
  </si>
  <si>
    <t>Bill Robertson</t>
  </si>
  <si>
    <t>Jim McManus</t>
  </si>
  <si>
    <t>John Wiborg</t>
  </si>
  <si>
    <t>(253) 403-1000</t>
  </si>
  <si>
    <t>(253) 459-7859</t>
  </si>
  <si>
    <t>Row 77</t>
  </si>
  <si>
    <t>Row 78</t>
  </si>
  <si>
    <t>Row 79</t>
  </si>
  <si>
    <t>Copied 2018 for estimates</t>
  </si>
  <si>
    <t>Updated with new numbers provided by Tanny.</t>
  </si>
  <si>
    <t>12/31/2019</t>
  </si>
  <si>
    <t>Check</t>
  </si>
  <si>
    <t>James Lee</t>
  </si>
  <si>
    <t>Check to detail</t>
  </si>
  <si>
    <t>&lt;&lt;&lt; Valindate Inc Stamt 2021 MB</t>
  </si>
  <si>
    <t>12/31/2021</t>
  </si>
  <si>
    <t>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</si>
</sst>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0.0%"/>
    <numFmt numFmtId="168" formatCode="0.0%_);\(#0.0%\)"/>
    <numFmt numFmtId="169" formatCode="[$-409]mmm\-yy;@"/>
    <numFmt numFmtId="170" formatCode="#,##0.0_);\(#,##0.0\)"/>
  </numFmts>
  <fonts count="39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0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4.9989318521683403E-2"/>
      <name val="Calibri"/>
      <family val="1"/>
      <scheme val="minor"/>
    </font>
    <font>
      <sz val="12"/>
      <color indexed="12"/>
      <name val="Arial"/>
      <family val="2"/>
    </font>
    <font>
      <sz val="10"/>
      <color theme="8" tint="-0.49992370372631001"/>
      <name val="Segoe UI"/>
      <family val="2"/>
    </font>
    <font>
      <b/>
      <sz val="10"/>
      <name val="Verdana"/>
      <family val="2"/>
    </font>
    <font>
      <sz val="12"/>
      <color theme="3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0"/>
      <color theme="1"/>
      <name val="Segoe UI"/>
      <family val="2"/>
    </font>
    <font>
      <sz val="9"/>
      <color theme="8" tint="-0.49992370372631001"/>
      <name val="Segoe UI"/>
      <family val="2"/>
    </font>
    <font>
      <sz val="10"/>
      <color theme="8" tint="-0.49992370372631001"/>
      <name val="Calibri"/>
      <family val="2"/>
      <scheme val="minor"/>
    </font>
    <font>
      <sz val="12"/>
      <name val="Helv"/>
    </font>
    <font>
      <sz val="8"/>
      <name val="Calibri"/>
      <family val="2"/>
      <scheme val="minor"/>
    </font>
    <font>
      <b/>
      <sz val="10"/>
      <color rgb="FFFF0000"/>
      <name val="Wingdings"/>
      <charset val="2"/>
    </font>
    <font>
      <sz val="14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15"/>
      </patternFill>
    </fill>
    <fill>
      <patternFill patternType="solid">
        <fgColor theme="0" tint="-4.992828150273141E-2"/>
        <bgColor indexed="15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8F5B6"/>
        <bgColor indexed="64"/>
      </patternFill>
    </fill>
    <fill>
      <patternFill patternType="solid">
        <fgColor theme="0" tint="-4.9897762993255407E-2"/>
        <bgColor indexed="15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1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/>
      <bottom style="thick">
        <color theme="0" tint="-0.49992370372631001"/>
      </bottom>
      <diagonal/>
    </border>
    <border>
      <left/>
      <right/>
      <top style="thick">
        <color theme="0" tint="-0.49992370372631001"/>
      </top>
      <bottom/>
      <diagonal/>
    </border>
    <border>
      <left style="thin">
        <color theme="0" tint="-0.3499252296517838"/>
      </left>
      <right style="thin">
        <color theme="0" tint="-0.3499252296517838"/>
      </right>
      <top style="thin">
        <color theme="0" tint="-0.3499252296517838"/>
      </top>
      <bottom style="thin">
        <color theme="0" tint="-0.3499252296517838"/>
      </bottom>
      <diagonal/>
    </border>
    <border>
      <left/>
      <right/>
      <top style="medium">
        <color theme="0" tint="-0.49992370372631001"/>
      </top>
      <bottom style="double">
        <color theme="0" tint="-0.49992370372631001"/>
      </bottom>
      <diagonal/>
    </border>
    <border>
      <left/>
      <right/>
      <top style="medium">
        <color theme="0" tint="-0.49989318521683401"/>
      </top>
      <bottom style="double">
        <color theme="0" tint="-0.4998931852168340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0" tint="-0.49992370372631001"/>
      </top>
      <bottom style="thick">
        <color theme="0" tint="-0.49992370372631001"/>
      </bottom>
      <diagonal/>
    </border>
    <border>
      <left/>
      <right/>
      <top style="thick">
        <color theme="0" tint="-0.49989318521683401"/>
      </top>
      <bottom style="thick">
        <color theme="0" tint="-0.4998931852168340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12">
    <xf numFmtId="37" fontId="0" fillId="0" borderId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37" fontId="17" fillId="0" borderId="0"/>
    <xf numFmtId="9" fontId="4" fillId="0" borderId="0" applyFont="0" applyFill="0" applyBorder="0" applyAlignment="0" applyProtection="0"/>
    <xf numFmtId="37" fontId="17" fillId="0" borderId="0"/>
    <xf numFmtId="37" fontId="17" fillId="0" borderId="0"/>
    <xf numFmtId="37" fontId="17" fillId="0" borderId="0"/>
    <xf numFmtId="43" fontId="3" fillId="0" borderId="0" applyFont="0" applyFill="0" applyBorder="0" applyAlignment="0" applyProtection="0"/>
    <xf numFmtId="37" fontId="17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37" fontId="9" fillId="0" borderId="0"/>
    <xf numFmtId="0" fontId="24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17" fillId="0" borderId="0"/>
    <xf numFmtId="166" fontId="23" fillId="9" borderId="0">
      <alignment vertical="center"/>
    </xf>
    <xf numFmtId="37" fontId="25" fillId="10" borderId="0" applyNumberFormat="0">
      <protection locked="0"/>
    </xf>
    <xf numFmtId="0" fontId="22" fillId="11" borderId="36">
      <alignment horizontal="center" vertical="center" wrapText="1"/>
    </xf>
    <xf numFmtId="37" fontId="26" fillId="12" borderId="37">
      <alignment vertical="center" wrapText="1"/>
      <protection locked="0"/>
    </xf>
    <xf numFmtId="0" fontId="27" fillId="9" borderId="38">
      <alignment horizontal="center"/>
    </xf>
    <xf numFmtId="37" fontId="28" fillId="13" borderId="39" applyNumberFormat="0">
      <alignment vertical="top"/>
      <protection locked="0"/>
    </xf>
    <xf numFmtId="37" fontId="29" fillId="13" borderId="40" applyNumberFormat="0">
      <protection locked="0"/>
    </xf>
    <xf numFmtId="0" fontId="30" fillId="14" borderId="41">
      <alignment vertical="center"/>
      <protection locked="0"/>
    </xf>
    <xf numFmtId="38" fontId="26" fillId="15" borderId="41">
      <alignment vertical="center"/>
      <protection locked="0"/>
    </xf>
    <xf numFmtId="37" fontId="26" fillId="12" borderId="37" applyNumberFormat="0">
      <protection locked="0"/>
    </xf>
    <xf numFmtId="0" fontId="31" fillId="12" borderId="41">
      <alignment vertical="center" wrapText="1"/>
      <protection locked="0"/>
    </xf>
    <xf numFmtId="168" fontId="32" fillId="16" borderId="41">
      <alignment vertical="center"/>
      <protection locked="0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3" fillId="0" borderId="0">
      <alignment vertical="center"/>
    </xf>
    <xf numFmtId="168" fontId="23" fillId="0" borderId="0">
      <alignment vertical="center"/>
    </xf>
    <xf numFmtId="37" fontId="34" fillId="0" borderId="0">
      <alignment horizontal="left" vertical="center"/>
    </xf>
    <xf numFmtId="0" fontId="35" fillId="0" borderId="0">
      <alignment horizontal="right" vertical="center"/>
    </xf>
    <xf numFmtId="0" fontId="36" fillId="0" borderId="0">
      <alignment vertical="center"/>
    </xf>
    <xf numFmtId="0" fontId="21" fillId="9" borderId="42">
      <alignment vertical="center"/>
    </xf>
    <xf numFmtId="37" fontId="21" fillId="17" borderId="43" applyNumberFormat="0">
      <alignment vertical="center"/>
      <protection locked="0"/>
    </xf>
    <xf numFmtId="37" fontId="37" fillId="9" borderId="44">
      <alignment horizontal="left" vertical="center"/>
    </xf>
    <xf numFmtId="0" fontId="37" fillId="18" borderId="44">
      <alignment horizontal="left" vertical="center"/>
    </xf>
    <xf numFmtId="167" fontId="30" fillId="19" borderId="45">
      <alignment vertical="center"/>
    </xf>
    <xf numFmtId="38" fontId="30" fillId="19" borderId="45">
      <alignment vertical="center"/>
    </xf>
    <xf numFmtId="37" fontId="29" fillId="13" borderId="46" applyNumberFormat="0">
      <alignment vertical="center"/>
      <protection locked="0"/>
    </xf>
    <xf numFmtId="37" fontId="29" fillId="17" borderId="47" applyNumberFormat="0">
      <alignment vertical="center"/>
      <protection locked="0"/>
    </xf>
    <xf numFmtId="37" fontId="37" fillId="20" borderId="0">
      <alignment horizontal="left" vertical="center"/>
    </xf>
    <xf numFmtId="38" fontId="37" fillId="9" borderId="44">
      <alignment horizontal="left" vertical="center"/>
    </xf>
    <xf numFmtId="38" fontId="23" fillId="9" borderId="45">
      <alignment vertical="center"/>
    </xf>
    <xf numFmtId="167" fontId="23" fillId="9" borderId="45">
      <alignment vertical="center"/>
    </xf>
    <xf numFmtId="37" fontId="30" fillId="19" borderId="48" applyNumberFormat="0">
      <protection locked="0"/>
    </xf>
    <xf numFmtId="169" fontId="38" fillId="21" borderId="0">
      <alignment horizontal="right" vertical="center"/>
    </xf>
    <xf numFmtId="38" fontId="38" fillId="21" borderId="0">
      <alignment vertical="center"/>
    </xf>
    <xf numFmtId="0" fontId="38" fillId="21" borderId="0">
      <alignment horizontal="right" vertical="center"/>
    </xf>
    <xf numFmtId="37" fontId="38" fillId="21" borderId="0" applyNumberFormat="0">
      <alignment vertical="center"/>
      <protection locked="0"/>
    </xf>
    <xf numFmtId="0" fontId="29" fillId="13" borderId="40"/>
    <xf numFmtId="0" fontId="28" fillId="13" borderId="39">
      <alignment vertical="top"/>
    </xf>
    <xf numFmtId="0" fontId="29" fillId="9" borderId="46">
      <alignment vertical="center"/>
    </xf>
  </cellStyleXfs>
  <cellXfs count="353">
    <xf numFmtId="37" fontId="0" fillId="0" borderId="0" xfId="0"/>
    <xf numFmtId="37" fontId="6" fillId="0" borderId="0" xfId="0" applyFont="1" applyBorder="1"/>
    <xf numFmtId="37" fontId="6" fillId="0" borderId="0" xfId="0" applyFont="1"/>
    <xf numFmtId="37" fontId="5" fillId="0" borderId="0" xfId="0" applyFont="1" applyFill="1" applyBorder="1"/>
    <xf numFmtId="37" fontId="7" fillId="0" borderId="0" xfId="0" applyNumberFormat="1" applyFont="1" applyFill="1" applyBorder="1" applyAlignment="1" applyProtection="1">
      <alignment horizontal="centerContinuous"/>
    </xf>
    <xf numFmtId="37" fontId="8" fillId="0" borderId="0" xfId="0" applyFont="1" applyBorder="1" applyAlignment="1">
      <alignment horizontal="centerContinuous"/>
    </xf>
    <xf numFmtId="37" fontId="8" fillId="0" borderId="0" xfId="0" applyFont="1" applyAlignment="1">
      <alignment horizontal="centerContinuous"/>
    </xf>
    <xf numFmtId="37" fontId="8" fillId="0" borderId="0" xfId="0" applyFont="1"/>
    <xf numFmtId="37" fontId="8" fillId="0" borderId="0" xfId="0" applyFont="1" applyBorder="1"/>
    <xf numFmtId="37" fontId="7" fillId="0" borderId="0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Border="1" applyAlignment="1" applyProtection="1">
      <alignment horizontal="left"/>
    </xf>
    <xf numFmtId="37" fontId="9" fillId="0" borderId="0" xfId="0" applyFont="1"/>
    <xf numFmtId="37" fontId="8" fillId="0" borderId="0" xfId="0" quotePrefix="1" applyNumberFormat="1" applyFont="1" applyBorder="1" applyAlignment="1" applyProtection="1">
      <alignment horizontal="center"/>
    </xf>
    <xf numFmtId="37" fontId="7" fillId="0" borderId="1" xfId="0" applyNumberFormat="1" applyFont="1" applyFill="1" applyBorder="1" applyProtection="1"/>
    <xf numFmtId="37" fontId="7" fillId="0" borderId="2" xfId="0" applyNumberFormat="1" applyFont="1" applyFill="1" applyBorder="1" applyAlignment="1" applyProtection="1"/>
    <xf numFmtId="37" fontId="7" fillId="0" borderId="2" xfId="0" applyNumberFormat="1" applyFont="1" applyFill="1" applyBorder="1" applyAlignment="1" applyProtection="1">
      <alignment horizontal="center"/>
    </xf>
    <xf numFmtId="37" fontId="7" fillId="0" borderId="3" xfId="0" applyNumberFormat="1" applyFont="1" applyFill="1" applyBorder="1" applyProtection="1"/>
    <xf numFmtId="37" fontId="7" fillId="0" borderId="4" xfId="0" applyNumberFormat="1" applyFont="1" applyFill="1" applyBorder="1" applyAlignment="1" applyProtection="1"/>
    <xf numFmtId="37" fontId="7" fillId="0" borderId="4" xfId="0" applyNumberFormat="1" applyFont="1" applyFill="1" applyBorder="1" applyAlignment="1" applyProtection="1">
      <alignment horizontal="center"/>
    </xf>
    <xf numFmtId="37" fontId="7" fillId="0" borderId="3" xfId="0" applyFont="1" applyFill="1" applyBorder="1"/>
    <xf numFmtId="37" fontId="7" fillId="0" borderId="4" xfId="0" applyFont="1" applyFill="1" applyBorder="1"/>
    <xf numFmtId="37" fontId="7" fillId="0" borderId="2" xfId="0" applyNumberFormat="1" applyFont="1" applyFill="1" applyBorder="1" applyProtection="1"/>
    <xf numFmtId="37" fontId="7" fillId="0" borderId="2" xfId="0" quotePrefix="1" applyNumberFormat="1" applyFont="1" applyFill="1" applyBorder="1" applyAlignment="1" applyProtection="1">
      <alignment horizontal="left"/>
    </xf>
    <xf numFmtId="37" fontId="7" fillId="0" borderId="1" xfId="0" applyNumberFormat="1" applyFont="1" applyFill="1" applyBorder="1" applyAlignment="1" applyProtection="1"/>
    <xf numFmtId="37" fontId="7" fillId="0" borderId="2" xfId="0" applyFont="1" applyFill="1" applyBorder="1"/>
    <xf numFmtId="37" fontId="7" fillId="0" borderId="4" xfId="0" applyFont="1" applyFill="1" applyBorder="1" applyAlignment="1">
      <alignment horizontal="center"/>
    </xf>
    <xf numFmtId="39" fontId="7" fillId="0" borderId="2" xfId="0" applyNumberFormat="1" applyFont="1" applyFill="1" applyBorder="1" applyAlignment="1" applyProtection="1"/>
    <xf numFmtId="37" fontId="8" fillId="0" borderId="2" xfId="0" applyFont="1" applyBorder="1"/>
    <xf numFmtId="37" fontId="8" fillId="0" borderId="4" xfId="0" applyFont="1" applyBorder="1"/>
    <xf numFmtId="37" fontId="7" fillId="0" borderId="0" xfId="0" quotePrefix="1" applyNumberFormat="1" applyFont="1" applyFill="1" applyBorder="1" applyAlignment="1" applyProtection="1">
      <alignment horizontal="left"/>
    </xf>
    <xf numFmtId="37" fontId="7" fillId="0" borderId="0" xfId="0" applyFont="1" applyFill="1" applyBorder="1"/>
    <xf numFmtId="37" fontId="7" fillId="0" borderId="0" xfId="0" quotePrefix="1" applyNumberFormat="1" applyFont="1" applyFill="1" applyBorder="1" applyAlignment="1" applyProtection="1">
      <alignment horizontal="center"/>
    </xf>
    <xf numFmtId="37" fontId="7" fillId="0" borderId="5" xfId="0" applyFont="1" applyFill="1" applyBorder="1"/>
    <xf numFmtId="37" fontId="7" fillId="0" borderId="6" xfId="0" quotePrefix="1" applyNumberFormat="1" applyFont="1" applyFill="1" applyBorder="1" applyAlignment="1" applyProtection="1">
      <alignment horizontal="centerContinuous"/>
    </xf>
    <xf numFmtId="37" fontId="7" fillId="0" borderId="7" xfId="0" applyFont="1" applyFill="1" applyBorder="1" applyAlignment="1">
      <alignment horizontal="centerContinuous"/>
    </xf>
    <xf numFmtId="37" fontId="7" fillId="0" borderId="2" xfId="0" applyNumberFormat="1" applyFont="1" applyFill="1" applyBorder="1" applyAlignment="1" applyProtection="1">
      <alignment horizontal="centerContinuous"/>
    </xf>
    <xf numFmtId="37" fontId="7" fillId="0" borderId="2" xfId="0" applyFont="1" applyFill="1" applyBorder="1" applyAlignment="1">
      <alignment horizontal="centerContinuous"/>
    </xf>
    <xf numFmtId="37" fontId="7" fillId="0" borderId="8" xfId="0" applyNumberFormat="1" applyFont="1" applyFill="1" applyBorder="1" applyAlignment="1" applyProtection="1">
      <alignment horizontal="centerContinuous"/>
    </xf>
    <xf numFmtId="37" fontId="7" fillId="0" borderId="8" xfId="0" applyFont="1" applyFill="1" applyBorder="1"/>
    <xf numFmtId="37" fontId="7" fillId="0" borderId="1" xfId="0" applyNumberFormat="1" applyFont="1" applyFill="1" applyBorder="1" applyAlignment="1" applyProtection="1">
      <alignment horizontal="centerContinuous"/>
    </xf>
    <xf numFmtId="37" fontId="7" fillId="0" borderId="9" xfId="0" applyNumberFormat="1" applyFont="1" applyFill="1" applyBorder="1" applyProtection="1"/>
    <xf numFmtId="37" fontId="7" fillId="0" borderId="10" xfId="0" applyNumberFormat="1" applyFont="1" applyFill="1" applyBorder="1" applyAlignment="1" applyProtection="1"/>
    <xf numFmtId="37" fontId="7" fillId="0" borderId="11" xfId="0" applyFont="1" applyFill="1" applyBorder="1"/>
    <xf numFmtId="37" fontId="7" fillId="0" borderId="6" xfId="0" applyNumberFormat="1" applyFont="1" applyFill="1" applyBorder="1" applyAlignment="1" applyProtection="1">
      <alignment horizontal="centerContinuous"/>
    </xf>
    <xf numFmtId="37" fontId="7" fillId="0" borderId="4" xfId="0" applyFont="1" applyFill="1" applyBorder="1" applyAlignment="1">
      <alignment horizontal="centerContinuous"/>
    </xf>
    <xf numFmtId="37" fontId="7" fillId="0" borderId="0" xfId="0" applyNumberFormat="1" applyFont="1" applyFill="1" applyBorder="1" applyAlignment="1" applyProtection="1"/>
    <xf numFmtId="37" fontId="7" fillId="0" borderId="6" xfId="0" applyFont="1" applyFill="1" applyBorder="1" applyAlignment="1">
      <alignment horizontal="center"/>
    </xf>
    <xf numFmtId="37" fontId="7" fillId="0" borderId="7" xfId="0" applyFont="1" applyFill="1" applyBorder="1" applyAlignment="1">
      <alignment horizontal="center"/>
    </xf>
    <xf numFmtId="37" fontId="7" fillId="0" borderId="2" xfId="0" quotePrefix="1" applyNumberFormat="1" applyFont="1" applyFill="1" applyBorder="1" applyAlignment="1" applyProtection="1"/>
    <xf numFmtId="37" fontId="7" fillId="0" borderId="8" xfId="0" applyNumberFormat="1" applyFont="1" applyFill="1" applyBorder="1" applyAlignment="1" applyProtection="1"/>
    <xf numFmtId="37" fontId="7" fillId="0" borderId="12" xfId="0" applyFont="1" applyFill="1" applyBorder="1"/>
    <xf numFmtId="37" fontId="7" fillId="0" borderId="10" xfId="0" applyFont="1" applyFill="1" applyBorder="1"/>
    <xf numFmtId="37" fontId="7" fillId="0" borderId="7" xfId="0" applyFont="1" applyFill="1" applyBorder="1"/>
    <xf numFmtId="37" fontId="7" fillId="0" borderId="9" xfId="0" applyFont="1" applyFill="1" applyBorder="1"/>
    <xf numFmtId="37" fontId="7" fillId="0" borderId="10" xfId="0" applyFont="1" applyFill="1" applyBorder="1" applyAlignment="1">
      <alignment horizontal="center"/>
    </xf>
    <xf numFmtId="164" fontId="7" fillId="0" borderId="2" xfId="0" applyNumberFormat="1" applyFont="1" applyFill="1" applyBorder="1" applyProtection="1"/>
    <xf numFmtId="37" fontId="7" fillId="0" borderId="2" xfId="0" applyFont="1" applyFill="1" applyBorder="1" applyAlignment="1">
      <alignment horizontal="center"/>
    </xf>
    <xf numFmtId="37" fontId="7" fillId="0" borderId="13" xfId="0" applyNumberFormat="1" applyFont="1" applyFill="1" applyBorder="1" applyProtection="1"/>
    <xf numFmtId="37" fontId="7" fillId="0" borderId="0" xfId="0" applyFont="1" applyFill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right"/>
    </xf>
    <xf numFmtId="37" fontId="7" fillId="0" borderId="2" xfId="0" applyFont="1" applyFill="1" applyBorder="1" applyAlignment="1"/>
    <xf numFmtId="164" fontId="7" fillId="0" borderId="1" xfId="0" applyNumberFormat="1" applyFont="1" applyFill="1" applyBorder="1" applyProtection="1"/>
    <xf numFmtId="164" fontId="7" fillId="0" borderId="1" xfId="0" applyNumberFormat="1" applyFont="1" applyFill="1" applyBorder="1" applyAlignment="1" applyProtection="1"/>
    <xf numFmtId="164" fontId="7" fillId="0" borderId="2" xfId="0" quotePrefix="1" applyNumberFormat="1" applyFont="1" applyFill="1" applyBorder="1" applyAlignment="1" applyProtection="1">
      <alignment horizontal="left"/>
    </xf>
    <xf numFmtId="37" fontId="7" fillId="0" borderId="9" xfId="0" applyNumberFormat="1" applyFont="1" applyFill="1" applyBorder="1" applyAlignment="1" applyProtection="1"/>
    <xf numFmtId="37" fontId="7" fillId="0" borderId="12" xfId="0" quotePrefix="1" applyNumberFormat="1" applyFont="1" applyFill="1" applyBorder="1" applyAlignment="1" applyProtection="1">
      <alignment horizontal="left"/>
    </xf>
    <xf numFmtId="37" fontId="7" fillId="0" borderId="14" xfId="0" applyFont="1" applyFill="1" applyBorder="1" applyAlignment="1">
      <alignment horizontal="center"/>
    </xf>
    <xf numFmtId="37" fontId="7" fillId="0" borderId="8" xfId="0" applyFont="1" applyFill="1" applyBorder="1" applyAlignment="1">
      <alignment horizontal="center"/>
    </xf>
    <xf numFmtId="37" fontId="7" fillId="0" borderId="14" xfId="0" applyFont="1" applyFill="1" applyBorder="1"/>
    <xf numFmtId="37" fontId="8" fillId="0" borderId="14" xfId="0" applyFont="1" applyBorder="1"/>
    <xf numFmtId="37" fontId="8" fillId="0" borderId="8" xfId="0" applyFont="1" applyBorder="1"/>
    <xf numFmtId="37" fontId="7" fillId="0" borderId="8" xfId="0" applyFont="1" applyFill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"/>
    </xf>
    <xf numFmtId="37" fontId="7" fillId="0" borderId="13" xfId="0" applyFont="1" applyFill="1" applyBorder="1"/>
    <xf numFmtId="37" fontId="8" fillId="0" borderId="13" xfId="0" applyFont="1" applyBorder="1"/>
    <xf numFmtId="37" fontId="7" fillId="0" borderId="3" xfId="0" applyFont="1" applyFill="1" applyBorder="1" applyAlignment="1">
      <alignment horizontal="centerContinuous"/>
    </xf>
    <xf numFmtId="37" fontId="8" fillId="0" borderId="0" xfId="0" applyFont="1" applyBorder="1" applyAlignment="1">
      <alignment horizontal="center"/>
    </xf>
    <xf numFmtId="37" fontId="8" fillId="0" borderId="0" xfId="0" applyFont="1" applyBorder="1" applyAlignment="1"/>
    <xf numFmtId="37" fontId="8" fillId="0" borderId="0" xfId="0" applyFont="1" applyAlignment="1"/>
    <xf numFmtId="37" fontId="8" fillId="0" borderId="0" xfId="0" quotePrefix="1" applyNumberFormat="1" applyFont="1" applyBorder="1" applyAlignment="1" applyProtection="1"/>
    <xf numFmtId="37" fontId="9" fillId="0" borderId="0" xfId="0" applyFont="1" applyAlignment="1"/>
    <xf numFmtId="37" fontId="7" fillId="0" borderId="3" xfId="0" applyNumberFormat="1" applyFont="1" applyFill="1" applyBorder="1" applyAlignment="1" applyProtection="1"/>
    <xf numFmtId="37" fontId="7" fillId="0" borderId="3" xfId="0" applyFont="1" applyFill="1" applyBorder="1" applyAlignment="1"/>
    <xf numFmtId="37" fontId="7" fillId="0" borderId="4" xfId="0" applyFont="1" applyFill="1" applyBorder="1" applyAlignment="1"/>
    <xf numFmtId="4" fontId="7" fillId="0" borderId="2" xfId="0" applyNumberFormat="1" applyFont="1" applyFill="1" applyBorder="1" applyAlignment="1" applyProtection="1"/>
    <xf numFmtId="37" fontId="8" fillId="0" borderId="10" xfId="0" applyFont="1" applyBorder="1" applyAlignment="1"/>
    <xf numFmtId="3" fontId="7" fillId="0" borderId="2" xfId="0" applyNumberFormat="1" applyFont="1" applyFill="1" applyBorder="1" applyAlignment="1" applyProtection="1"/>
    <xf numFmtId="2" fontId="7" fillId="0" borderId="2" xfId="0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>
      <alignment horizontal="center"/>
    </xf>
    <xf numFmtId="37" fontId="7" fillId="0" borderId="2" xfId="0" quotePrefix="1" applyNumberFormat="1" applyFont="1" applyFill="1" applyBorder="1" applyAlignment="1" applyProtection="1">
      <alignment horizontal="center"/>
    </xf>
    <xf numFmtId="37" fontId="8" fillId="0" borderId="2" xfId="0" applyFont="1" applyBorder="1" applyAlignment="1">
      <alignment horizontal="center"/>
    </xf>
    <xf numFmtId="37" fontId="8" fillId="0" borderId="4" xfId="0" applyFont="1" applyBorder="1" applyAlignment="1">
      <alignment horizontal="center"/>
    </xf>
    <xf numFmtId="37" fontId="7" fillId="2" borderId="2" xfId="0" applyNumberFormat="1" applyFont="1" applyFill="1" applyBorder="1" applyProtection="1"/>
    <xf numFmtId="37" fontId="7" fillId="2" borderId="2" xfId="0" applyNumberFormat="1" applyFont="1" applyFill="1" applyBorder="1" applyAlignment="1" applyProtection="1"/>
    <xf numFmtId="37" fontId="7" fillId="0" borderId="0" xfId="0" applyNumberFormat="1" applyFont="1" applyFill="1" applyBorder="1" applyAlignment="1" applyProtection="1">
      <alignment horizontal="left"/>
    </xf>
    <xf numFmtId="37" fontId="8" fillId="0" borderId="7" xfId="0" applyFont="1" applyBorder="1" applyAlignment="1">
      <alignment horizontal="centerContinuous"/>
    </xf>
    <xf numFmtId="37" fontId="7" fillId="0" borderId="9" xfId="0" quotePrefix="1" applyNumberFormat="1" applyFont="1" applyFill="1" applyBorder="1" applyAlignment="1" applyProtection="1"/>
    <xf numFmtId="37" fontId="7" fillId="0" borderId="8" xfId="0" quotePrefix="1" applyNumberFormat="1" applyFont="1" applyFill="1" applyBorder="1" applyAlignment="1" applyProtection="1">
      <alignment horizontal="left"/>
    </xf>
    <xf numFmtId="37" fontId="7" fillId="0" borderId="4" xfId="0" applyNumberFormat="1" applyFont="1" applyFill="1" applyBorder="1" applyProtection="1"/>
    <xf numFmtId="37" fontId="8" fillId="0" borderId="1" xfId="0" applyFont="1" applyBorder="1"/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7" fillId="0" borderId="11" xfId="0" applyNumberFormat="1" applyFont="1" applyFill="1" applyBorder="1" applyProtection="1"/>
    <xf numFmtId="37" fontId="7" fillId="0" borderId="6" xfId="0" applyFont="1" applyFill="1" applyBorder="1" applyAlignment="1">
      <alignment horizontal="centerContinuous"/>
    </xf>
    <xf numFmtId="37" fontId="7" fillId="0" borderId="1" xfId="0" applyFont="1" applyFill="1" applyBorder="1" applyAlignment="1">
      <alignment horizontal="centerContinuous"/>
    </xf>
    <xf numFmtId="37" fontId="8" fillId="0" borderId="0" xfId="0" applyNumberFormat="1" applyFont="1" applyBorder="1" applyProtection="1"/>
    <xf numFmtId="37" fontId="8" fillId="0" borderId="0" xfId="0" applyNumberFormat="1" applyFont="1" applyBorder="1" applyAlignment="1" applyProtection="1">
      <alignment horizontal="center"/>
    </xf>
    <xf numFmtId="37" fontId="7" fillId="0" borderId="5" xfId="0" applyNumberFormat="1" applyFont="1" applyFill="1" applyBorder="1" applyAlignment="1" applyProtection="1">
      <alignment horizontal="centerContinuous"/>
    </xf>
    <xf numFmtId="37" fontId="8" fillId="0" borderId="6" xfId="0" applyFont="1" applyBorder="1" applyAlignment="1">
      <alignment horizontal="centerContinuous"/>
    </xf>
    <xf numFmtId="37" fontId="7" fillId="0" borderId="2" xfId="0" quotePrefix="1" applyNumberFormat="1" applyFont="1" applyFill="1" applyBorder="1" applyAlignment="1" applyProtection="1">
      <alignment horizontal="centerContinuous"/>
    </xf>
    <xf numFmtId="37" fontId="7" fillId="0" borderId="3" xfId="0" applyNumberFormat="1" applyFont="1" applyFill="1" applyBorder="1" applyAlignment="1" applyProtection="1">
      <alignment horizontal="center"/>
    </xf>
    <xf numFmtId="37" fontId="7" fillId="0" borderId="1" xfId="0" applyNumberFormat="1" applyFont="1" applyFill="1" applyBorder="1" applyAlignment="1" applyProtection="1">
      <alignment horizontal="center"/>
    </xf>
    <xf numFmtId="37" fontId="7" fillId="0" borderId="13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/>
    <xf numFmtId="37" fontId="7" fillId="0" borderId="13" xfId="0" applyNumberFormat="1" applyFont="1" applyFill="1" applyBorder="1" applyAlignment="1" applyProtection="1">
      <alignment horizontal="centerContinuous"/>
    </xf>
    <xf numFmtId="37" fontId="8" fillId="0" borderId="4" xfId="0" applyFont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Continuous"/>
    </xf>
    <xf numFmtId="37" fontId="7" fillId="0" borderId="14" xfId="0" applyNumberFormat="1" applyFont="1" applyFill="1" applyBorder="1" applyAlignment="1" applyProtection="1">
      <alignment horizontal="left"/>
    </xf>
    <xf numFmtId="37" fontId="8" fillId="0" borderId="12" xfId="0" applyFont="1" applyBorder="1"/>
    <xf numFmtId="37" fontId="8" fillId="0" borderId="6" xfId="0" applyFont="1" applyBorder="1"/>
    <xf numFmtId="37" fontId="8" fillId="0" borderId="7" xfId="0" applyFont="1" applyBorder="1"/>
    <xf numFmtId="37" fontId="8" fillId="0" borderId="15" xfId="0" applyFont="1" applyBorder="1"/>
    <xf numFmtId="37" fontId="8" fillId="0" borderId="12" xfId="0" quotePrefix="1" applyNumberFormat="1" applyFont="1" applyBorder="1" applyAlignment="1" applyProtection="1"/>
    <xf numFmtId="37" fontId="8" fillId="0" borderId="12" xfId="0" quotePrefix="1" applyNumberFormat="1" applyFont="1" applyBorder="1" applyAlignment="1" applyProtection="1">
      <alignment horizontal="left"/>
    </xf>
    <xf numFmtId="37" fontId="8" fillId="0" borderId="12" xfId="0" applyNumberFormat="1" applyFont="1" applyBorder="1" applyAlignment="1" applyProtection="1"/>
    <xf numFmtId="37" fontId="8" fillId="0" borderId="10" xfId="0" applyFont="1" applyBorder="1"/>
    <xf numFmtId="37" fontId="7" fillId="0" borderId="8" xfId="0" applyNumberFormat="1" applyFont="1" applyFill="1" applyBorder="1" applyProtection="1"/>
    <xf numFmtId="37" fontId="7" fillId="0" borderId="14" xfId="0" applyFont="1" applyFill="1" applyBorder="1" applyAlignment="1">
      <alignment horizontal="centerContinuous"/>
    </xf>
    <xf numFmtId="37" fontId="7" fillId="0" borderId="12" xfId="0" applyNumberFormat="1" applyFont="1" applyFill="1" applyBorder="1" applyAlignment="1" applyProtection="1"/>
    <xf numFmtId="37" fontId="7" fillId="0" borderId="1" xfId="0" applyFont="1" applyFill="1" applyBorder="1"/>
    <xf numFmtId="37" fontId="8" fillId="0" borderId="3" xfId="0" applyNumberFormat="1" applyFont="1" applyBorder="1" applyProtection="1"/>
    <xf numFmtId="37" fontId="8" fillId="2" borderId="0" xfId="0" applyFont="1" applyFill="1" applyBorder="1"/>
    <xf numFmtId="37" fontId="8" fillId="2" borderId="4" xfId="0" applyFont="1" applyFill="1" applyBorder="1"/>
    <xf numFmtId="37" fontId="8" fillId="0" borderId="9" xfId="0" applyFont="1" applyBorder="1"/>
    <xf numFmtId="37" fontId="7" fillId="0" borderId="12" xfId="0" applyNumberFormat="1" applyFont="1" applyFill="1" applyBorder="1" applyAlignment="1" applyProtection="1">
      <alignment horizontal="left"/>
    </xf>
    <xf numFmtId="37" fontId="7" fillId="0" borderId="10" xfId="0" applyNumberFormat="1" applyFont="1" applyFill="1" applyBorder="1" applyAlignment="1" applyProtection="1">
      <alignment horizontal="right"/>
    </xf>
    <xf numFmtId="37" fontId="8" fillId="0" borderId="10" xfId="0" applyNumberFormat="1" applyFont="1" applyBorder="1" applyProtection="1"/>
    <xf numFmtId="37" fontId="8" fillId="2" borderId="12" xfId="0" applyFont="1" applyFill="1" applyBorder="1"/>
    <xf numFmtId="37" fontId="8" fillId="2" borderId="10" xfId="0" applyFont="1" applyFill="1" applyBorder="1"/>
    <xf numFmtId="37" fontId="7" fillId="0" borderId="1" xfId="0" applyFont="1" applyFill="1" applyBorder="1" applyAlignment="1"/>
    <xf numFmtId="37" fontId="8" fillId="0" borderId="16" xfId="0" applyFont="1" applyBorder="1"/>
    <xf numFmtId="37" fontId="8" fillId="0" borderId="17" xfId="0" applyFont="1" applyBorder="1"/>
    <xf numFmtId="37" fontId="8" fillId="0" borderId="18" xfId="0" applyFont="1" applyBorder="1"/>
    <xf numFmtId="37" fontId="8" fillId="0" borderId="19" xfId="0" applyFont="1" applyBorder="1"/>
    <xf numFmtId="37" fontId="8" fillId="0" borderId="20" xfId="0" applyFont="1" applyBorder="1"/>
    <xf numFmtId="37" fontId="8" fillId="0" borderId="21" xfId="0" applyFont="1" applyBorder="1"/>
    <xf numFmtId="37" fontId="8" fillId="0" borderId="22" xfId="0" applyFont="1" applyBorder="1"/>
    <xf numFmtId="37" fontId="8" fillId="0" borderId="23" xfId="0" applyFont="1" applyBorder="1"/>
    <xf numFmtId="37" fontId="8" fillId="0" borderId="17" xfId="0" applyFont="1" applyBorder="1" applyAlignment="1">
      <alignment horizontal="center"/>
    </xf>
    <xf numFmtId="37" fontId="8" fillId="0" borderId="17" xfId="0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7" fontId="8" fillId="0" borderId="24" xfId="0" applyFont="1" applyBorder="1"/>
    <xf numFmtId="37" fontId="8" fillId="0" borderId="8" xfId="0" applyFont="1" applyBorder="1" applyAlignment="1">
      <alignment horizontal="center"/>
    </xf>
    <xf numFmtId="37" fontId="8" fillId="0" borderId="25" xfId="0" applyFont="1" applyBorder="1"/>
    <xf numFmtId="37" fontId="8" fillId="0" borderId="26" xfId="0" applyFont="1" applyBorder="1"/>
    <xf numFmtId="37" fontId="8" fillId="0" borderId="27" xfId="0" applyFont="1" applyBorder="1"/>
    <xf numFmtId="37" fontId="8" fillId="0" borderId="28" xfId="0" quotePrefix="1" applyFont="1" applyBorder="1" applyAlignment="1">
      <alignment horizontal="left"/>
    </xf>
    <xf numFmtId="37" fontId="8" fillId="0" borderId="29" xfId="0" applyFont="1" applyBorder="1"/>
    <xf numFmtId="37" fontId="8" fillId="0" borderId="28" xfId="0" applyFont="1" applyBorder="1" applyAlignment="1">
      <alignment horizontal="center"/>
    </xf>
    <xf numFmtId="37" fontId="8" fillId="0" borderId="30" xfId="0" applyFont="1" applyBorder="1"/>
    <xf numFmtId="37" fontId="8" fillId="0" borderId="31" xfId="0" applyFont="1" applyBorder="1"/>
    <xf numFmtId="37" fontId="8" fillId="0" borderId="31" xfId="0" applyFont="1" applyBorder="1" applyAlignment="1">
      <alignment horizontal="center"/>
    </xf>
    <xf numFmtId="37" fontId="8" fillId="0" borderId="32" xfId="0" applyFont="1" applyBorder="1"/>
    <xf numFmtId="37" fontId="11" fillId="0" borderId="0" xfId="0" applyFont="1"/>
    <xf numFmtId="37" fontId="9" fillId="0" borderId="0" xfId="0" quotePrefix="1" applyFont="1" applyAlignment="1">
      <alignment horizontal="right"/>
    </xf>
    <xf numFmtId="37" fontId="10" fillId="0" borderId="0" xfId="0" quotePrefix="1" applyFont="1" applyAlignment="1">
      <alignment horizontal="right"/>
    </xf>
    <xf numFmtId="37" fontId="8" fillId="0" borderId="0" xfId="0" quotePrefix="1" applyFont="1" applyBorder="1" applyAlignment="1">
      <alignment horizontal="right"/>
    </xf>
    <xf numFmtId="37" fontId="7" fillId="0" borderId="0" xfId="0" quotePrefix="1" applyNumberFormat="1" applyFont="1" applyFill="1" applyBorder="1" applyAlignment="1" applyProtection="1">
      <alignment horizontal="right"/>
    </xf>
    <xf numFmtId="37" fontId="8" fillId="0" borderId="0" xfId="0" quotePrefix="1" applyFont="1" applyAlignment="1">
      <alignment horizontal="right"/>
    </xf>
    <xf numFmtId="37" fontId="6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left"/>
    </xf>
    <xf numFmtId="37" fontId="6" fillId="3" borderId="0" xfId="0" applyFont="1" applyFill="1" applyAlignment="1" applyProtection="1">
      <alignment horizontal="right"/>
    </xf>
    <xf numFmtId="37" fontId="6" fillId="3" borderId="0" xfId="0" applyFont="1" applyFill="1" applyAlignment="1" applyProtection="1"/>
    <xf numFmtId="37" fontId="12" fillId="4" borderId="1" xfId="0" applyFont="1" applyFill="1" applyBorder="1" applyProtection="1">
      <protection locked="0"/>
    </xf>
    <xf numFmtId="37" fontId="6" fillId="3" borderId="0" xfId="0" applyFont="1" applyFill="1" applyProtection="1"/>
    <xf numFmtId="37" fontId="12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/>
    <xf numFmtId="37" fontId="12" fillId="3" borderId="0" xfId="0" applyFont="1" applyFill="1" applyProtection="1"/>
    <xf numFmtId="37" fontId="6" fillId="0" borderId="0" xfId="0" applyFont="1" applyAlignme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"/>
    </xf>
    <xf numFmtId="38" fontId="6" fillId="3" borderId="0" xfId="0" applyNumberFormat="1" applyFont="1" applyFill="1" applyAlignment="1" applyProtection="1">
      <alignment horizontal="center"/>
    </xf>
    <xf numFmtId="37" fontId="12" fillId="0" borderId="1" xfId="0" applyNumberFormat="1" applyFont="1" applyBorder="1" applyAlignment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3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37" fontId="12" fillId="4" borderId="1" xfId="0" quotePrefix="1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6" fillId="3" borderId="0" xfId="0" applyNumberFormat="1" applyFont="1" applyFill="1" applyAlignment="1" applyProtection="1">
      <alignment horizontal="right"/>
    </xf>
    <xf numFmtId="38" fontId="6" fillId="3" borderId="0" xfId="0" applyNumberFormat="1" applyFont="1" applyFill="1" applyProtection="1"/>
    <xf numFmtId="38" fontId="12" fillId="3" borderId="0" xfId="0" applyNumberFormat="1" applyFont="1" applyFill="1" applyAlignment="1" applyProtection="1">
      <alignment horizontal="center"/>
    </xf>
    <xf numFmtId="38" fontId="12" fillId="3" borderId="0" xfId="0" applyNumberFormat="1" applyFont="1" applyFill="1" applyProtection="1"/>
    <xf numFmtId="37" fontId="6" fillId="0" borderId="0" xfId="0" applyFont="1" applyFill="1" applyAlignment="1" applyProtection="1"/>
    <xf numFmtId="37" fontId="6" fillId="3" borderId="0" xfId="0" applyNumberFormat="1" applyFont="1" applyFill="1" applyProtection="1"/>
    <xf numFmtId="164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37" fontId="6" fillId="2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>
      <alignment horizontal="left"/>
    </xf>
    <xf numFmtId="37" fontId="6" fillId="2" borderId="0" xfId="0" applyFont="1" applyFill="1" applyAlignment="1" applyProtection="1">
      <alignment horizontal="center"/>
    </xf>
    <xf numFmtId="38" fontId="12" fillId="4" borderId="2" xfId="0" applyNumberFormat="1" applyFont="1" applyFill="1" applyBorder="1" applyProtection="1">
      <protection locked="0"/>
    </xf>
    <xf numFmtId="38" fontId="12" fillId="4" borderId="8" xfId="0" applyNumberFormat="1" applyFont="1" applyFill="1" applyBorder="1" applyProtection="1">
      <protection locked="0"/>
    </xf>
    <xf numFmtId="37" fontId="6" fillId="0" borderId="0" xfId="0" quotePrefix="1" applyFont="1" applyAlignment="1" applyProtection="1">
      <alignment horizontal="fill"/>
    </xf>
    <xf numFmtId="37" fontId="6" fillId="3" borderId="0" xfId="0" quotePrefix="1" applyFont="1" applyFill="1" applyAlignment="1" applyProtection="1">
      <alignment horizontal="centerContinuous"/>
    </xf>
    <xf numFmtId="37" fontId="6" fillId="3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/>
    <xf numFmtId="37" fontId="7" fillId="5" borderId="2" xfId="0" applyFont="1" applyFill="1" applyBorder="1" applyAlignment="1"/>
    <xf numFmtId="37" fontId="7" fillId="6" borderId="2" xfId="0" applyFont="1" applyFill="1" applyBorder="1" applyAlignment="1"/>
    <xf numFmtId="37" fontId="7" fillId="6" borderId="2" xfId="0" applyFont="1" applyFill="1" applyBorder="1" applyAlignment="1">
      <alignment horizontal="center"/>
    </xf>
    <xf numFmtId="37" fontId="7" fillId="6" borderId="2" xfId="0" quotePrefix="1" applyNumberFormat="1" applyFont="1" applyFill="1" applyBorder="1" applyAlignment="1" applyProtection="1">
      <alignment horizontal="center"/>
    </xf>
    <xf numFmtId="37" fontId="7" fillId="6" borderId="2" xfId="0" applyNumberFormat="1" applyFont="1" applyFill="1" applyBorder="1" applyAlignment="1" applyProtection="1"/>
    <xf numFmtId="37" fontId="7" fillId="6" borderId="2" xfId="0" quotePrefix="1" applyFont="1" applyFill="1" applyBorder="1" applyAlignment="1"/>
    <xf numFmtId="39" fontId="7" fillId="6" borderId="2" xfId="0" quotePrefix="1" applyNumberFormat="1" applyFont="1" applyFill="1" applyBorder="1" applyAlignment="1" applyProtection="1">
      <alignment horizontal="center"/>
    </xf>
    <xf numFmtId="39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/>
    <xf numFmtId="37" fontId="7" fillId="6" borderId="2" xfId="0" applyNumberFormat="1" applyFont="1" applyFill="1" applyBorder="1" applyAlignment="1"/>
    <xf numFmtId="39" fontId="12" fillId="0" borderId="1" xfId="1" quotePrefix="1" applyNumberFormat="1" applyFont="1" applyBorder="1" applyProtection="1">
      <protection locked="0"/>
    </xf>
    <xf numFmtId="38" fontId="12" fillId="4" borderId="1" xfId="0" applyNumberFormat="1" applyFont="1" applyFill="1" applyBorder="1" applyAlignment="1" applyProtection="1">
      <alignment horizontal="center"/>
      <protection locked="0"/>
    </xf>
    <xf numFmtId="39" fontId="12" fillId="0" borderId="1" xfId="0" applyNumberFormat="1" applyFont="1" applyBorder="1" applyProtection="1">
      <protection locked="0"/>
    </xf>
    <xf numFmtId="37" fontId="12" fillId="0" borderId="1" xfId="1" applyNumberFormat="1" applyFont="1" applyBorder="1" applyProtection="1">
      <protection locked="0"/>
    </xf>
    <xf numFmtId="165" fontId="12" fillId="0" borderId="1" xfId="1" quotePrefix="1" applyNumberFormat="1" applyFont="1" applyBorder="1" applyProtection="1">
      <protection locked="0"/>
    </xf>
    <xf numFmtId="38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>
      <alignment horizontal="left"/>
    </xf>
    <xf numFmtId="3" fontId="8" fillId="0" borderId="2" xfId="0" applyNumberFormat="1" applyFont="1" applyFill="1" applyBorder="1" applyAlignment="1" applyProtection="1"/>
    <xf numFmtId="38" fontId="12" fillId="4" borderId="14" xfId="0" applyNumberFormat="1" applyFont="1" applyFill="1" applyBorder="1" applyProtection="1">
      <protection locked="0"/>
    </xf>
    <xf numFmtId="38" fontId="12" fillId="4" borderId="14" xfId="0" quotePrefix="1" applyNumberFormat="1" applyFont="1" applyFill="1" applyBorder="1" applyAlignment="1" applyProtection="1">
      <alignment horizontal="left"/>
      <protection locked="0"/>
    </xf>
    <xf numFmtId="38" fontId="12" fillId="3" borderId="8" xfId="0" applyNumberFormat="1" applyFont="1" applyFill="1" applyBorder="1" applyAlignment="1" applyProtection="1">
      <alignment horizontal="center"/>
      <protection locked="0"/>
    </xf>
    <xf numFmtId="37" fontId="6" fillId="0" borderId="0" xfId="0" applyFont="1" applyFill="1" applyAlignment="1" applyProtection="1">
      <alignment horizontal="left"/>
    </xf>
    <xf numFmtId="37" fontId="6" fillId="0" borderId="0" xfId="0" applyFont="1" applyFill="1" applyProtection="1"/>
    <xf numFmtId="38" fontId="6" fillId="0" borderId="0" xfId="0" applyNumberFormat="1" applyFont="1" applyFill="1" applyProtection="1"/>
    <xf numFmtId="38" fontId="6" fillId="0" borderId="0" xfId="0" applyNumberFormat="1" applyFont="1" applyProtection="1"/>
    <xf numFmtId="37" fontId="6" fillId="7" borderId="0" xfId="0" applyFont="1" applyFill="1" applyProtection="1"/>
    <xf numFmtId="37" fontId="6" fillId="7" borderId="0" xfId="0" quotePrefix="1" applyFont="1" applyFill="1" applyAlignment="1" applyProtection="1">
      <alignment horizontal="left"/>
    </xf>
    <xf numFmtId="38" fontId="6" fillId="7" borderId="0" xfId="0" applyNumberFormat="1" applyFont="1" applyFill="1" applyProtection="1"/>
    <xf numFmtId="37" fontId="6" fillId="0" borderId="0" xfId="0" quotePrefix="1" applyFont="1" applyAlignment="1" applyProtection="1"/>
    <xf numFmtId="0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/>
    <xf numFmtId="0" fontId="6" fillId="0" borderId="0" xfId="0" quotePrefix="1" applyNumberFormat="1" applyFont="1" applyAlignment="1" applyProtection="1">
      <alignment horizontal="center"/>
    </xf>
    <xf numFmtId="37" fontId="6" fillId="3" borderId="0" xfId="0" quotePrefix="1" applyFont="1" applyFill="1" applyAlignment="1" applyProtection="1">
      <alignment horizontal="center"/>
    </xf>
    <xf numFmtId="37" fontId="6" fillId="3" borderId="0" xfId="0" quotePrefix="1" applyNumberFormat="1" applyFont="1" applyFill="1" applyAlignment="1" applyProtection="1"/>
    <xf numFmtId="166" fontId="6" fillId="3" borderId="0" xfId="0" applyNumberFormat="1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fill"/>
    </xf>
    <xf numFmtId="37" fontId="6" fillId="3" borderId="0" xfId="1" applyNumberFormat="1" applyFont="1" applyFill="1" applyProtection="1"/>
    <xf numFmtId="37" fontId="6" fillId="3" borderId="0" xfId="0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left"/>
    </xf>
    <xf numFmtId="4" fontId="6" fillId="3" borderId="0" xfId="0" applyNumberFormat="1" applyFont="1" applyFill="1" applyProtection="1"/>
    <xf numFmtId="37" fontId="6" fillId="0" borderId="0" xfId="0" applyNumberFormat="1" applyFont="1" applyProtection="1"/>
    <xf numFmtId="37" fontId="6" fillId="3" borderId="0" xfId="1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fill"/>
    </xf>
    <xf numFmtId="39" fontId="6" fillId="3" borderId="0" xfId="0" applyNumberFormat="1" applyFont="1" applyFill="1" applyProtection="1"/>
    <xf numFmtId="37" fontId="13" fillId="3" borderId="0" xfId="0" applyFont="1" applyFill="1" applyProtection="1"/>
    <xf numFmtId="37" fontId="12" fillId="3" borderId="0" xfId="0" applyFont="1" applyFill="1" applyAlignment="1" applyProtection="1">
      <alignment horizontal="centerContinuous"/>
    </xf>
    <xf numFmtId="37" fontId="12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6" fillId="0" borderId="0" xfId="0" applyNumberFormat="1" applyFont="1" applyProtection="1"/>
    <xf numFmtId="1" fontId="6" fillId="0" borderId="0" xfId="0" applyNumberFormat="1" applyFont="1" applyAlignment="1" applyProtection="1">
      <alignment horizontal="center"/>
    </xf>
    <xf numFmtId="37" fontId="6" fillId="0" borderId="0" xfId="0" quotePrefix="1" applyFont="1" applyAlignment="1" applyProtection="1">
      <alignment horizontal="center"/>
    </xf>
    <xf numFmtId="2" fontId="6" fillId="0" borderId="0" xfId="0" applyNumberFormat="1" applyFont="1" applyProtection="1"/>
    <xf numFmtId="2" fontId="6" fillId="0" borderId="0" xfId="0" applyNumberFormat="1" applyFont="1" applyAlignment="1" applyProtection="1"/>
    <xf numFmtId="10" fontId="6" fillId="0" borderId="0" xfId="0" applyNumberFormat="1" applyFont="1" applyProtection="1"/>
    <xf numFmtId="37" fontId="12" fillId="0" borderId="0" xfId="0" applyFont="1" applyProtection="1"/>
    <xf numFmtId="37" fontId="6" fillId="0" borderId="0" xfId="0" applyFont="1" applyProtection="1">
      <protection locked="0"/>
    </xf>
    <xf numFmtId="37" fontId="8" fillId="0" borderId="0" xfId="0" applyFont="1" applyAlignment="1" applyProtection="1"/>
    <xf numFmtId="37" fontId="8" fillId="0" borderId="0" xfId="0" applyFont="1" applyProtection="1"/>
    <xf numFmtId="49" fontId="12" fillId="4" borderId="1" xfId="0" applyNumberFormat="1" applyFont="1" applyFill="1" applyBorder="1" applyAlignment="1" applyProtection="1">
      <alignment horizontal="left"/>
      <protection locked="0"/>
    </xf>
    <xf numFmtId="37" fontId="6" fillId="3" borderId="0" xfId="0" applyFont="1" applyFill="1" applyAlignment="1" applyProtection="1">
      <alignment horizontal="left"/>
    </xf>
    <xf numFmtId="37" fontId="6" fillId="8" borderId="0" xfId="0" applyFont="1" applyFill="1" applyProtection="1"/>
    <xf numFmtId="37" fontId="7" fillId="0" borderId="8" xfId="0" applyNumberFormat="1" applyFont="1" applyFill="1" applyBorder="1" applyAlignment="1" applyProtection="1">
      <alignment horizontal="left"/>
    </xf>
    <xf numFmtId="164" fontId="7" fillId="0" borderId="3" xfId="0" applyNumberFormat="1" applyFont="1" applyFill="1" applyBorder="1" applyAlignment="1" applyProtection="1"/>
    <xf numFmtId="37" fontId="6" fillId="2" borderId="0" xfId="0" applyFont="1" applyFill="1" applyAlignment="1" applyProtection="1">
      <alignment horizontal="right"/>
    </xf>
    <xf numFmtId="37" fontId="6" fillId="0" borderId="0" xfId="0" applyFont="1" applyAlignment="1" applyProtection="1">
      <alignment horizontal="right"/>
    </xf>
    <xf numFmtId="4" fontId="6" fillId="2" borderId="0" xfId="0" applyNumberFormat="1" applyFont="1" applyFill="1" applyAlignment="1" applyProtection="1">
      <alignment horizontal="right"/>
    </xf>
    <xf numFmtId="39" fontId="6" fillId="2" borderId="0" xfId="0" applyNumberFormat="1" applyFont="1" applyFill="1" applyAlignment="1" applyProtection="1">
      <alignment horizontal="right"/>
    </xf>
    <xf numFmtId="37" fontId="6" fillId="0" borderId="0" xfId="0" quotePrefix="1" applyFont="1" applyAlignment="1" applyProtection="1">
      <alignment horizontal="right"/>
    </xf>
    <xf numFmtId="2" fontId="6" fillId="0" borderId="0" xfId="0" applyNumberFormat="1" applyFont="1" applyAlignment="1" applyProtection="1">
      <alignment horizontal="right"/>
    </xf>
    <xf numFmtId="49" fontId="12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/>
    <xf numFmtId="38" fontId="6" fillId="8" borderId="0" xfId="0" applyNumberFormat="1" applyFont="1" applyFill="1" applyProtection="1"/>
    <xf numFmtId="37" fontId="16" fillId="0" borderId="23" xfId="0" applyFont="1" applyBorder="1" applyAlignment="1">
      <alignment horizontal="right"/>
    </xf>
    <xf numFmtId="37" fontId="12" fillId="0" borderId="1" xfId="11" quotePrefix="1" applyNumberFormat="1" applyFont="1" applyBorder="1" applyProtection="1">
      <protection locked="0"/>
    </xf>
    <xf numFmtId="37" fontId="12" fillId="0" borderId="1" xfId="12" quotePrefix="1" applyNumberFormat="1" applyFont="1" applyBorder="1" applyProtection="1">
      <protection locked="0"/>
    </xf>
    <xf numFmtId="37" fontId="12" fillId="0" borderId="1" xfId="13" quotePrefix="1" applyNumberFormat="1" applyFont="1" applyBorder="1" applyProtection="1">
      <protection locked="0"/>
    </xf>
    <xf numFmtId="37" fontId="12" fillId="0" borderId="1" xfId="14" quotePrefix="1" applyNumberFormat="1" applyFont="1" applyBorder="1" applyProtection="1">
      <protection locked="0"/>
    </xf>
    <xf numFmtId="37" fontId="12" fillId="0" borderId="1" xfId="15" quotePrefix="1" applyNumberFormat="1" applyFont="1" applyBorder="1" applyProtection="1">
      <protection locked="0"/>
    </xf>
    <xf numFmtId="37" fontId="6" fillId="3" borderId="0" xfId="0" applyNumberFormat="1" applyFont="1" applyFill="1" applyProtection="1">
      <protection locked="0"/>
    </xf>
    <xf numFmtId="37" fontId="12" fillId="0" borderId="1" xfId="16" quotePrefix="1" applyNumberFormat="1" applyFont="1" applyBorder="1" applyProtection="1">
      <protection locked="0"/>
    </xf>
    <xf numFmtId="37" fontId="12" fillId="0" borderId="1" xfId="17" quotePrefix="1" applyNumberFormat="1" applyFont="1" applyBorder="1" applyProtection="1">
      <protection locked="0"/>
    </xf>
    <xf numFmtId="37" fontId="12" fillId="0" borderId="1" xfId="18" quotePrefix="1" applyNumberFormat="1" applyFont="1" applyBorder="1" applyProtection="1">
      <protection locked="0"/>
    </xf>
    <xf numFmtId="37" fontId="12" fillId="0" borderId="1" xfId="19" quotePrefix="1" applyNumberFormat="1" applyFont="1" applyBorder="1" applyProtection="1">
      <protection locked="0"/>
    </xf>
    <xf numFmtId="37" fontId="12" fillId="0" borderId="1" xfId="20" quotePrefix="1" applyNumberFormat="1" applyFont="1" applyBorder="1" applyProtection="1">
      <protection locked="0"/>
    </xf>
    <xf numFmtId="37" fontId="12" fillId="0" borderId="1" xfId="21" quotePrefix="1" applyNumberFormat="1" applyFont="1" applyBorder="1" applyProtection="1">
      <protection locked="0"/>
    </xf>
    <xf numFmtId="37" fontId="12" fillId="0" borderId="1" xfId="22" quotePrefix="1" applyNumberFormat="1" applyFont="1" applyBorder="1" applyProtection="1">
      <protection locked="0"/>
    </xf>
    <xf numFmtId="165" fontId="12" fillId="0" borderId="1" xfId="11" quotePrefix="1" applyNumberFormat="1" applyFont="1" applyBorder="1" applyProtection="1">
      <protection locked="0"/>
    </xf>
    <xf numFmtId="39" fontId="12" fillId="0" borderId="1" xfId="19" quotePrefix="1" applyNumberFormat="1" applyFont="1" applyBorder="1" applyProtection="1">
      <protection locked="0"/>
    </xf>
    <xf numFmtId="37" fontId="12" fillId="4" borderId="33" xfId="0" quotePrefix="1" applyFont="1" applyFill="1" applyBorder="1" applyAlignment="1" applyProtection="1">
      <protection locked="0"/>
    </xf>
    <xf numFmtId="37" fontId="12" fillId="4" borderId="34" xfId="0" applyFont="1" applyFill="1" applyBorder="1" applyAlignment="1" applyProtection="1">
      <protection locked="0"/>
    </xf>
    <xf numFmtId="37" fontId="12" fillId="4" borderId="33" xfId="0" applyFont="1" applyFill="1" applyBorder="1" applyAlignment="1" applyProtection="1">
      <alignment horizontal="left"/>
      <protection locked="0"/>
    </xf>
    <xf numFmtId="37" fontId="12" fillId="4" borderId="33" xfId="0" applyFont="1" applyFill="1" applyBorder="1" applyAlignment="1" applyProtection="1">
      <protection locked="0"/>
    </xf>
    <xf numFmtId="49" fontId="12" fillId="4" borderId="33" xfId="0" applyNumberFormat="1" applyFont="1" applyFill="1" applyBorder="1" applyAlignment="1" applyProtection="1">
      <alignment horizontal="left"/>
      <protection locked="0"/>
    </xf>
    <xf numFmtId="49" fontId="12" fillId="4" borderId="35" xfId="0" applyNumberFormat="1" applyFont="1" applyFill="1" applyBorder="1" applyAlignment="1" applyProtection="1">
      <alignment horizontal="left"/>
      <protection locked="0"/>
    </xf>
    <xf numFmtId="38" fontId="12" fillId="4" borderId="1" xfId="23" applyNumberFormat="1" applyFont="1" applyFill="1" applyBorder="1" applyProtection="1">
      <protection locked="0"/>
    </xf>
    <xf numFmtId="38" fontId="12" fillId="4" borderId="1" xfId="24" applyNumberFormat="1" applyFont="1" applyFill="1" applyBorder="1" applyProtection="1">
      <protection locked="0"/>
    </xf>
    <xf numFmtId="38" fontId="12" fillId="4" borderId="1" xfId="25" applyNumberFormat="1" applyFont="1" applyFill="1" applyBorder="1" applyProtection="1">
      <protection locked="0"/>
    </xf>
    <xf numFmtId="38" fontId="12" fillId="4" borderId="1" xfId="26" applyNumberFormat="1" applyFont="1" applyFill="1" applyBorder="1" applyProtection="1">
      <protection locked="0"/>
    </xf>
    <xf numFmtId="38" fontId="12" fillId="4" borderId="1" xfId="27" applyNumberFormat="1" applyFont="1" applyFill="1" applyBorder="1" applyProtection="1">
      <protection locked="0"/>
    </xf>
    <xf numFmtId="38" fontId="18" fillId="0" borderId="1" xfId="28" applyNumberFormat="1" applyFont="1" applyFill="1" applyBorder="1" applyProtection="1">
      <protection locked="0"/>
    </xf>
    <xf numFmtId="38" fontId="12" fillId="4" borderId="1" xfId="29" applyNumberFormat="1" applyFont="1" applyFill="1" applyBorder="1" applyProtection="1">
      <protection locked="0"/>
    </xf>
    <xf numFmtId="37" fontId="12" fillId="8" borderId="1" xfId="12" quotePrefix="1" applyNumberFormat="1" applyFont="1" applyFill="1" applyBorder="1" applyProtection="1">
      <protection locked="0"/>
    </xf>
    <xf numFmtId="37" fontId="12" fillId="0" borderId="0" xfId="1" quotePrefix="1" applyNumberFormat="1" applyFont="1" applyBorder="1" applyProtection="1">
      <protection locked="0"/>
    </xf>
    <xf numFmtId="37" fontId="19" fillId="0" borderId="0" xfId="0" applyFont="1" applyProtection="1"/>
    <xf numFmtId="37" fontId="20" fillId="0" borderId="0" xfId="0" applyFont="1" applyProtection="1"/>
    <xf numFmtId="37" fontId="12" fillId="0" borderId="1" xfId="12" quotePrefix="1" applyNumberFormat="1" applyFont="1" applyFill="1" applyBorder="1" applyProtection="1">
      <protection locked="0"/>
    </xf>
    <xf numFmtId="37" fontId="12" fillId="0" borderId="1" xfId="0" quotePrefix="1" applyNumberFormat="1" applyFont="1" applyFill="1" applyBorder="1" applyProtection="1">
      <protection locked="0"/>
    </xf>
    <xf numFmtId="37" fontId="6" fillId="0" borderId="0" xfId="0" applyFont="1" applyProtection="1"/>
    <xf numFmtId="43" fontId="6" fillId="0" borderId="0" xfId="1" quotePrefix="1" applyFont="1" applyProtection="1"/>
    <xf numFmtId="37" fontId="12" fillId="0" borderId="9" xfId="0" quotePrefix="1" applyNumberFormat="1" applyFont="1" applyBorder="1" applyProtection="1">
      <protection locked="0"/>
    </xf>
    <xf numFmtId="37" fontId="18" fillId="0" borderId="1" xfId="62" quotePrefix="1" applyFont="1" applyBorder="1" applyProtection="1">
      <protection locked="0"/>
    </xf>
    <xf numFmtId="37" fontId="6" fillId="3" borderId="1" xfId="0" quotePrefix="1" applyFont="1" applyFill="1" applyBorder="1" applyAlignment="1">
      <alignment horizontal="fill"/>
    </xf>
    <xf numFmtId="37" fontId="18" fillId="0" borderId="14" xfId="62" quotePrefix="1" applyFont="1" applyBorder="1" applyProtection="1">
      <protection locked="0"/>
    </xf>
    <xf numFmtId="37" fontId="12" fillId="0" borderId="11" xfId="1" quotePrefix="1" applyNumberFormat="1" applyFont="1" applyBorder="1" applyProtection="1">
      <protection locked="0"/>
    </xf>
    <xf numFmtId="37" fontId="6" fillId="3" borderId="0" xfId="0" quotePrefix="1" applyFont="1" applyFill="1" applyBorder="1" applyAlignment="1">
      <alignment horizontal="fill"/>
    </xf>
    <xf numFmtId="37" fontId="12" fillId="0" borderId="15" xfId="0" quotePrefix="1" applyNumberFormat="1" applyFont="1" applyBorder="1" applyProtection="1">
      <protection locked="0"/>
    </xf>
    <xf numFmtId="37" fontId="12" fillId="0" borderId="14" xfId="0" quotePrefix="1" applyNumberFormat="1" applyFont="1" applyBorder="1" applyProtection="1">
      <protection locked="0"/>
    </xf>
    <xf numFmtId="37" fontId="18" fillId="0" borderId="2" xfId="62" quotePrefix="1" applyFont="1" applyBorder="1" applyProtection="1">
      <protection locked="0"/>
    </xf>
    <xf numFmtId="170" fontId="6" fillId="3" borderId="0" xfId="0" quotePrefix="1" applyNumberFormat="1" applyFont="1" applyFill="1" applyBorder="1" applyAlignment="1">
      <alignment horizontal="fill"/>
    </xf>
    <xf numFmtId="170" fontId="6" fillId="3" borderId="0" xfId="0" quotePrefix="1" applyNumberFormat="1" applyFont="1" applyFill="1" applyBorder="1" applyAlignment="1" applyProtection="1">
      <alignment horizontal="fill"/>
    </xf>
    <xf numFmtId="37" fontId="12" fillId="0" borderId="14" xfId="1" quotePrefix="1" applyNumberFormat="1" applyFont="1" applyBorder="1" applyProtection="1">
      <protection locked="0"/>
    </xf>
    <xf numFmtId="37" fontId="12" fillId="0" borderId="2" xfId="1" quotePrefix="1" applyNumberFormat="1" applyFont="1" applyBorder="1" applyProtection="1">
      <protection locked="0"/>
    </xf>
    <xf numFmtId="37" fontId="18" fillId="0" borderId="8" xfId="62" quotePrefix="1" applyFont="1" applyBorder="1" applyProtection="1">
      <protection locked="0"/>
    </xf>
    <xf numFmtId="37" fontId="6" fillId="3" borderId="0" xfId="0" quotePrefix="1" applyNumberFormat="1" applyFont="1" applyFill="1" applyBorder="1" applyAlignment="1" applyProtection="1">
      <alignment horizontal="fill"/>
    </xf>
    <xf numFmtId="37" fontId="6" fillId="3" borderId="12" xfId="0" quotePrefix="1" applyNumberFormat="1" applyFont="1" applyFill="1" applyBorder="1" applyAlignment="1" applyProtection="1">
      <alignment horizontal="fill"/>
    </xf>
    <xf numFmtId="37" fontId="12" fillId="22" borderId="9" xfId="0" quotePrefix="1" applyNumberFormat="1" applyFont="1" applyFill="1" applyBorder="1" applyProtection="1">
      <protection locked="0"/>
    </xf>
    <xf numFmtId="37" fontId="12" fillId="0" borderId="1" xfId="1" quotePrefix="1" applyNumberFormat="1" applyFont="1" applyFill="1" applyBorder="1" applyProtection="1">
      <protection locked="0"/>
    </xf>
    <xf numFmtId="38" fontId="12" fillId="0" borderId="14" xfId="0" applyNumberFormat="1" applyFont="1" applyFill="1" applyBorder="1" applyProtection="1">
      <protection locked="0"/>
    </xf>
    <xf numFmtId="38" fontId="12" fillId="0" borderId="1" xfId="0" quotePrefix="1" applyNumberFormat="1" applyFont="1" applyFill="1" applyBorder="1" applyAlignment="1" applyProtection="1">
      <alignment horizontal="left"/>
      <protection locked="0"/>
    </xf>
    <xf numFmtId="37" fontId="6" fillId="8" borderId="0" xfId="0" applyNumberFormat="1" applyFont="1" applyFill="1" applyProtection="1"/>
    <xf numFmtId="37" fontId="7" fillId="8" borderId="2" xfId="0" quotePrefix="1" applyNumberFormat="1" applyFont="1" applyFill="1" applyBorder="1" applyAlignment="1" applyProtection="1"/>
    <xf numFmtId="37" fontId="12" fillId="23" borderId="1" xfId="0" applyFont="1" applyFill="1" applyBorder="1" applyProtection="1">
      <protection locked="0"/>
    </xf>
    <xf numFmtId="38" fontId="12" fillId="23" borderId="1" xfId="0" applyNumberFormat="1" applyFont="1" applyFill="1" applyBorder="1" applyProtection="1">
      <protection locked="0"/>
    </xf>
    <xf numFmtId="165" fontId="6" fillId="0" borderId="0" xfId="1" quotePrefix="1" applyNumberFormat="1" applyFont="1" applyFill="1" applyProtection="1"/>
    <xf numFmtId="43" fontId="6" fillId="0" borderId="0" xfId="1" quotePrefix="1" applyFont="1" applyAlignment="1" applyProtection="1">
      <alignment horizontal="left"/>
    </xf>
    <xf numFmtId="43" fontId="6" fillId="0" borderId="0" xfId="1" applyFont="1" applyProtection="1"/>
    <xf numFmtId="37" fontId="12" fillId="0" borderId="1" xfId="0" applyFont="1" applyFill="1" applyBorder="1" applyProtection="1">
      <protection locked="0"/>
    </xf>
    <xf numFmtId="38" fontId="12" fillId="0" borderId="1" xfId="0" applyNumberFormat="1" applyFont="1" applyFill="1" applyBorder="1" applyProtection="1">
      <protection locked="0"/>
    </xf>
    <xf numFmtId="37" fontId="12" fillId="24" borderId="1" xfId="0" applyFont="1" applyFill="1" applyBorder="1" applyProtection="1">
      <protection locked="0"/>
    </xf>
    <xf numFmtId="38" fontId="12" fillId="24" borderId="1" xfId="0" applyNumberFormat="1" applyFont="1" applyFill="1" applyBorder="1" applyProtection="1">
      <protection locked="0"/>
    </xf>
    <xf numFmtId="37" fontId="12" fillId="3" borderId="0" xfId="0" applyFont="1" applyFill="1" applyAlignment="1" applyProtection="1">
      <alignment horizontal="center" vertical="center"/>
    </xf>
  </cellXfs>
  <cellStyles count="112">
    <cellStyle name="Alt Row Shade" xfId="63" xr:uid="{2C4DAC11-9BE6-485D-9DA0-40FD6FC02854}"/>
    <cellStyle name="Assumption" xfId="64" xr:uid="{AE2FA184-8F8C-4207-ADEA-F702FE8FA627}"/>
    <cellStyle name="AXM_Header1 2" xfId="65" xr:uid="{F7FFDCB5-789F-4235-831B-43D1DB8CA36D}"/>
    <cellStyle name="Comma" xfId="1" builtinId="3"/>
    <cellStyle name="Comma 10 10" xfId="9" xr:uid="{00000000-0005-0000-0000-000001000000}"/>
    <cellStyle name="Comma 10 10 2" xfId="31" xr:uid="{5549042F-0DEC-4607-A5F0-69819D1C3DF9}"/>
    <cellStyle name="Comma 2" xfId="11" xr:uid="{00000000-0005-0000-0000-000002000000}"/>
    <cellStyle name="Comma 96" xfId="60" xr:uid="{AE77221E-BF7D-4C54-B133-70E78A204233}"/>
    <cellStyle name="Comma 97" xfId="61" xr:uid="{0545EE93-886F-426C-A078-9C6043CF3201}"/>
    <cellStyle name="Comment Cell" xfId="66" xr:uid="{161CCFD3-FB79-44D3-BE20-D0654BFB9F93}"/>
    <cellStyle name="Dbl-Click" xfId="67" xr:uid="{B43E1A3B-DA76-459A-9E06-199F01157192}"/>
    <cellStyle name="Double Line Subtitle" xfId="68" xr:uid="{4DA89937-6269-49E7-960D-95F43E9F2BE2}"/>
    <cellStyle name="Double Line Title" xfId="69" xr:uid="{5C77A940-BC41-430F-B863-574D07229B03}"/>
    <cellStyle name="Drop Down" xfId="70" xr:uid="{976A4BAD-7EF5-4D1F-AD09-99D9AAE74681}"/>
    <cellStyle name="Hyperlink" xfId="2" builtinId="8"/>
    <cellStyle name="Input #" xfId="71" xr:uid="{9BDEABED-8EEF-48B2-8BBF-0D2BE5C32329}"/>
    <cellStyle name="Input Cell" xfId="72" xr:uid="{14614EE6-6A05-4863-BEE3-3CAC89B4B892}"/>
    <cellStyle name="Input Comment" xfId="73" xr:uid="{DBA33938-A3CF-47D6-B4EA-7B9CE8051C22}"/>
    <cellStyle name="Input Pct" xfId="74" xr:uid="{2774752D-F2BF-4D1B-BEAF-42E942A806D3}"/>
    <cellStyle name="Normal" xfId="0" builtinId="0"/>
    <cellStyle name="Normal - Style1" xfId="75" xr:uid="{10A4B89A-A1EA-4B1B-8219-0DEB55DF0193}"/>
    <cellStyle name="Normal - Style2" xfId="76" xr:uid="{AA8A6183-6C5C-4E45-AB72-F5F40CF5201A}"/>
    <cellStyle name="Normal - Style3" xfId="77" xr:uid="{444AC4A7-30D5-495D-93CB-AA81DE84C744}"/>
    <cellStyle name="Normal - Style4" xfId="78" xr:uid="{75AA47CD-E2E0-4872-B1FF-D1F225E95C08}"/>
    <cellStyle name="Normal - Style5" xfId="79" xr:uid="{7F1927BF-B4BA-4F68-A53F-111CCEB96193}"/>
    <cellStyle name="Normal 10 2 3" xfId="54" xr:uid="{0ABC208D-E1AE-4239-8D6D-4B9334CA9399}"/>
    <cellStyle name="Normal 101" xfId="53" xr:uid="{660C83FA-2772-4A4A-8370-73CCF7023C19}"/>
    <cellStyle name="Normal 11" xfId="4" xr:uid="{00000000-0005-0000-0000-000005000000}"/>
    <cellStyle name="Normal 143" xfId="55" xr:uid="{5453BE71-04DB-4870-B456-D23226BD1976}"/>
    <cellStyle name="Normal 144" xfId="56" xr:uid="{19A1B33F-874D-4647-B331-AA575DB772AC}"/>
    <cellStyle name="Normal 145" xfId="57" xr:uid="{077EE3C3-7A4B-4A85-B8E4-8532B04AE0A7}"/>
    <cellStyle name="Normal 146" xfId="58" xr:uid="{A1A9EB19-B34A-4893-AB0B-2F11BDD6AB6B}"/>
    <cellStyle name="Normal 147" xfId="59" xr:uid="{43F15C8B-822B-4223-868B-409160E04A60}"/>
    <cellStyle name="Normal 2" xfId="80" xr:uid="{5C75076B-108D-4B19-85CB-8F4563DF08CE}"/>
    <cellStyle name="Normal 2 2" xfId="81" xr:uid="{71E1EDF6-CCFC-4F3A-91BF-BDCDA7E2DD49}"/>
    <cellStyle name="Normal 3" xfId="82" xr:uid="{08C8EE57-DF4E-4856-AF74-F2CEB3007F83}"/>
    <cellStyle name="Normal 4" xfId="83" xr:uid="{78A8CD67-3084-4060-8E15-8B7BF813F533}"/>
    <cellStyle name="Normal 5" xfId="84" xr:uid="{DE89EFAE-7FC5-4E52-B7C9-0E131A546EC7}"/>
    <cellStyle name="Normal 52" xfId="12" xr:uid="{00000000-0005-0000-0000-000006000000}"/>
    <cellStyle name="Normal 52 2" xfId="62" xr:uid="{3146CBEB-E6BD-4AF4-B2D4-FB86C7BDE535}"/>
    <cellStyle name="Normal 557" xfId="6" xr:uid="{00000000-0005-0000-0000-000007000000}"/>
    <cellStyle name="Normal 56" xfId="14" xr:uid="{00000000-0005-0000-0000-000008000000}"/>
    <cellStyle name="Normal 561" xfId="7" xr:uid="{00000000-0005-0000-0000-000009000000}"/>
    <cellStyle name="Normal 568" xfId="8" xr:uid="{00000000-0005-0000-0000-00000A000000}"/>
    <cellStyle name="Normal 576" xfId="10" xr:uid="{00000000-0005-0000-0000-00000B000000}"/>
    <cellStyle name="Normal 58" xfId="15" xr:uid="{00000000-0005-0000-0000-00000C000000}"/>
    <cellStyle name="Normal 59" xfId="17" xr:uid="{00000000-0005-0000-0000-00000D000000}"/>
    <cellStyle name="Normal 6" xfId="85" xr:uid="{A7F517B8-1E17-442B-8CA6-E8FD1A6091B3}"/>
    <cellStyle name="Normal 6_Balance Sheet Puget Sound" xfId="28" xr:uid="{00000000-0005-0000-0000-00000E000000}"/>
    <cellStyle name="Normal 61" xfId="13" xr:uid="{00000000-0005-0000-0000-00000F000000}"/>
    <cellStyle name="Normal 68" xfId="16" xr:uid="{00000000-0005-0000-0000-000010000000}"/>
    <cellStyle name="Normal 69" xfId="19" xr:uid="{00000000-0005-0000-0000-000011000000}"/>
    <cellStyle name="Normal 69 2" xfId="32" xr:uid="{7DCFB68D-DB65-4C48-8D38-27BFFE17B1EB}"/>
    <cellStyle name="Normal 7" xfId="86" xr:uid="{07DEFE07-9427-4766-8CA6-71E575C4A1BF}"/>
    <cellStyle name="Normal 70" xfId="20" xr:uid="{00000000-0005-0000-0000-000012000000}"/>
    <cellStyle name="Normal 70 2" xfId="33" xr:uid="{FD100E47-54DA-4579-B91F-8C7AAE6B339A}"/>
    <cellStyle name="Normal 71" xfId="21" xr:uid="{00000000-0005-0000-0000-000013000000}"/>
    <cellStyle name="Normal 71 2" xfId="34" xr:uid="{5FD867AF-A654-46D7-BFF6-52AA1AD2C36F}"/>
    <cellStyle name="Normal 72" xfId="22" xr:uid="{00000000-0005-0000-0000-000014000000}"/>
    <cellStyle name="Normal 72 2" xfId="36" xr:uid="{B88ED700-FA96-4BBA-89F9-17690B20CE89}"/>
    <cellStyle name="Normal 73" xfId="37" xr:uid="{855392DF-D3EA-449A-AC72-5B2ECA64D9AD}"/>
    <cellStyle name="Normal 74" xfId="18" xr:uid="{00000000-0005-0000-0000-000015000000}"/>
    <cellStyle name="Normal 74 2" xfId="38" xr:uid="{56749FBD-1E36-475F-A0DB-B5D46636902B}"/>
    <cellStyle name="Normal 75" xfId="23" xr:uid="{00000000-0005-0000-0000-000016000000}"/>
    <cellStyle name="Normal 75 2" xfId="35" xr:uid="{1B9338EB-1BEF-4D3C-9D92-01103F2F4DC7}"/>
    <cellStyle name="Normal 76" xfId="24" xr:uid="{00000000-0005-0000-0000-000017000000}"/>
    <cellStyle name="Normal 76 2" xfId="39" xr:uid="{29ED08F7-48EE-4C13-8909-342455997732}"/>
    <cellStyle name="Normal 77" xfId="25" xr:uid="{00000000-0005-0000-0000-000018000000}"/>
    <cellStyle name="Normal 77 2" xfId="40" xr:uid="{0769648A-D941-4ACA-857F-D5BDB75B4570}"/>
    <cellStyle name="Normal 78" xfId="26" xr:uid="{00000000-0005-0000-0000-000019000000}"/>
    <cellStyle name="Normal 78 2" xfId="41" xr:uid="{60E2333B-9688-48CF-96BF-73041F0BA359}"/>
    <cellStyle name="Normal 79" xfId="27" xr:uid="{00000000-0005-0000-0000-00001A000000}"/>
    <cellStyle name="Normal 79 2" xfId="42" xr:uid="{81D1AC9C-C97C-4841-AA8A-2EB44EC53442}"/>
    <cellStyle name="Normal 8" xfId="30" xr:uid="{821814C9-CAFD-46D3-B88D-AE5E0A9B7AE8}"/>
    <cellStyle name="Normal 80" xfId="43" xr:uid="{A5754AB3-8139-4C3A-B161-EF5E87B81713}"/>
    <cellStyle name="Normal 82" xfId="44" xr:uid="{314A0D92-E6E0-40E5-BF02-13E2AC481AFC}"/>
    <cellStyle name="Normal 84" xfId="45" xr:uid="{05E0F5CD-E138-4114-BD80-A429D707802D}"/>
    <cellStyle name="Normal 85" xfId="46" xr:uid="{FA49C162-530D-4DCD-BEB6-37BAE67C50F1}"/>
    <cellStyle name="Normal 87" xfId="47" xr:uid="{6913EDD5-407C-47A4-BC19-9176E818F407}"/>
    <cellStyle name="Normal 88" xfId="48" xr:uid="{B3B293FF-74F2-459D-998B-9FF49DA94774}"/>
    <cellStyle name="Normal 89" xfId="49" xr:uid="{FF56B1E6-ED06-4B26-B441-4C4992D965C5}"/>
    <cellStyle name="Normal 90" xfId="50" xr:uid="{9B5A1108-6431-4455-AABC-0E3E979BB14F}"/>
    <cellStyle name="Normal 92" xfId="52" xr:uid="{0E36FF2E-9926-4FB9-BDF6-C78B51CD8AAF}"/>
    <cellStyle name="Normal 94" xfId="51" xr:uid="{C4BBA7BF-0D82-4334-9CCD-B67F5C30A22E}"/>
    <cellStyle name="Normal_Balance Sheet Puget Sound" xfId="29" xr:uid="{00000000-0005-0000-0000-00001B000000}"/>
    <cellStyle name="Number Cell" xfId="87" xr:uid="{985CE724-D849-4DC7-9931-6327D12A5DFC}"/>
    <cellStyle name="Percent" xfId="3" builtinId="5"/>
    <cellStyle name="Percent 460" xfId="5" xr:uid="{00000000-0005-0000-0000-00001D000000}"/>
    <cellStyle name="Percent Cell" xfId="88" xr:uid="{00737AED-0694-4984-82A8-4ABED62B4B4A}"/>
    <cellStyle name="Place Cursor Here" xfId="89" xr:uid="{00687A75-C117-4CF4-85BA-F13829048E6F}"/>
    <cellStyle name="Red Flag" xfId="90" xr:uid="{5C15AB75-CE7B-4557-8065-C44FFA7C001E}"/>
    <cellStyle name="Row Height" xfId="91" xr:uid="{DDD90925-21C9-48EC-A841-D55536B4170A}"/>
    <cellStyle name="Section Header" xfId="92" xr:uid="{15213232-F8AB-4610-9230-5231087B9EDF}"/>
    <cellStyle name="Section Header 2" xfId="93" xr:uid="{873B78AE-0330-4037-842B-55EB7DED49D8}"/>
    <cellStyle name="Section Subtotal" xfId="94" xr:uid="{404AAD09-97D6-4DA2-936F-715F4A07F757}"/>
    <cellStyle name="Section Total Label" xfId="95" xr:uid="{47F43F0C-91B1-45B2-A8E0-A24468640DCB}"/>
    <cellStyle name="Section Total Pct" xfId="96" xr:uid="{CB029EAF-0353-4F57-93CC-4A2A946360A9}"/>
    <cellStyle name="Section Total#" xfId="97" xr:uid="{1FE55465-F9C5-41B2-929B-E517456335E4}"/>
    <cellStyle name="Single Line Title" xfId="98" xr:uid="{8E7FFB0D-0BDF-484C-91AD-399D1674FC62}"/>
    <cellStyle name="Single Line Title 2" xfId="99" xr:uid="{BC873B89-8F41-45A3-BCEC-AD8781804D14}"/>
    <cellStyle name="Sub-Section Header" xfId="100" xr:uid="{34FD5F6C-FE1F-44FC-B74C-7FD3D9FDD976}"/>
    <cellStyle name="Sub-Section Total" xfId="101" xr:uid="{EA1F05E5-8461-44E3-B7E9-70136ADC37C2}"/>
    <cellStyle name="Sub-Section Total #" xfId="102" xr:uid="{1287B43E-565F-4A1D-B392-AE5CC122F3FD}"/>
    <cellStyle name="Sub-Section Total Pct" xfId="103" xr:uid="{8044154A-0384-437B-A599-17F28C63D7C2}"/>
    <cellStyle name="Subtotals" xfId="104" xr:uid="{A3975280-EDD0-4777-8B40-B2F84AE8963E}"/>
    <cellStyle name="Tab Hdr Date" xfId="105" xr:uid="{C495D25A-4FA7-49FA-B684-2D2E476D35D8}"/>
    <cellStyle name="Tab Hdr Left" xfId="106" xr:uid="{F14ADFC3-C67D-44BC-89DF-BAD6FB726F38}"/>
    <cellStyle name="Tab Hdr Right" xfId="107" xr:uid="{7CE73B35-F544-48EA-84DF-DEE48CC9314A}"/>
    <cellStyle name="Tab header" xfId="108" xr:uid="{49C25F2F-C529-46F2-9E79-08E73CEA7823}"/>
    <cellStyle name="Title Double Line" xfId="109" xr:uid="{08E3794F-7F24-49D5-B764-CE78AA49CE3B}"/>
    <cellStyle name="Title Double Subtitle" xfId="110" xr:uid="{24671546-E585-47C7-A9C3-381A6FF404F1}"/>
    <cellStyle name="Title Single" xfId="111" xr:uid="{136C081B-DC78-4406-9166-C554C8CBA01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86" transitionEvaluation="1" transitionEntry="1" codeName="Sheet1">
    <pageSetUpPr autoPageBreaks="0" fitToPage="1"/>
  </sheetPr>
  <dimension ref="A1:CF817"/>
  <sheetViews>
    <sheetView tabSelected="1" topLeftCell="A486" zoomScale="85" zoomScaleNormal="85" workbookViewId="0">
      <selection activeCell="F494" sqref="F494"/>
    </sheetView>
  </sheetViews>
  <sheetFormatPr defaultColWidth="11.75" defaultRowHeight="12.65" customHeight="1" outlineLevelRow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5" width="11.75" style="180"/>
    <col min="6" max="6" width="12.4140625" style="180" bestFit="1" customWidth="1"/>
    <col min="7" max="16384" width="11.75" style="180"/>
  </cols>
  <sheetData>
    <row r="1" spans="1:6" ht="12.75" hidden="1" customHeight="1" outlineLevel="1" x14ac:dyDescent="0.3">
      <c r="A1" s="233" t="s">
        <v>1232</v>
      </c>
      <c r="B1" s="234"/>
      <c r="C1" s="234"/>
      <c r="D1" s="234"/>
      <c r="E1" s="234"/>
      <c r="F1" s="234"/>
    </row>
    <row r="2" spans="1:6" ht="12.75" hidden="1" customHeight="1" outlineLevel="1" x14ac:dyDescent="0.3">
      <c r="A2" s="234" t="s">
        <v>1233</v>
      </c>
      <c r="B2" s="234"/>
      <c r="C2" s="235"/>
      <c r="D2" s="234"/>
      <c r="E2" s="234"/>
      <c r="F2" s="234"/>
    </row>
    <row r="3" spans="1:6" ht="12.75" hidden="1" customHeight="1" outlineLevel="1" x14ac:dyDescent="0.3">
      <c r="A3" s="199"/>
      <c r="C3" s="236"/>
    </row>
    <row r="4" spans="1:6" ht="12.75" hidden="1" customHeight="1" outlineLevel="1" x14ac:dyDescent="0.3">
      <c r="C4" s="236"/>
    </row>
    <row r="5" spans="1:6" ht="12.75" hidden="1" customHeight="1" outlineLevel="1" x14ac:dyDescent="0.3">
      <c r="A5" s="199" t="s">
        <v>1258</v>
      </c>
      <c r="C5" s="236"/>
    </row>
    <row r="6" spans="1:6" ht="12.75" hidden="1" customHeight="1" outlineLevel="1" x14ac:dyDescent="0.3">
      <c r="A6" s="199" t="s">
        <v>0</v>
      </c>
      <c r="C6" s="236"/>
    </row>
    <row r="7" spans="1:6" ht="12.75" hidden="1" customHeight="1" outlineLevel="1" x14ac:dyDescent="0.3">
      <c r="A7" s="199" t="s">
        <v>1</v>
      </c>
      <c r="C7" s="236"/>
    </row>
    <row r="8" spans="1:6" ht="12.75" hidden="1" customHeight="1" outlineLevel="1" x14ac:dyDescent="0.3">
      <c r="C8" s="236"/>
    </row>
    <row r="9" spans="1:6" ht="12.75" hidden="1" customHeight="1" outlineLevel="1" x14ac:dyDescent="0.3">
      <c r="C9" s="236"/>
    </row>
    <row r="10" spans="1:6" ht="12.75" hidden="1" customHeight="1" outlineLevel="1" x14ac:dyDescent="0.3">
      <c r="A10" s="198" t="s">
        <v>1228</v>
      </c>
      <c r="C10" s="236"/>
    </row>
    <row r="11" spans="1:6" ht="12.75" hidden="1" customHeight="1" outlineLevel="1" x14ac:dyDescent="0.3">
      <c r="A11" s="198" t="s">
        <v>1231</v>
      </c>
      <c r="C11" s="236"/>
    </row>
    <row r="12" spans="1:6" ht="12.75" hidden="1" customHeight="1" outlineLevel="1" x14ac:dyDescent="0.3">
      <c r="C12" s="236"/>
    </row>
    <row r="13" spans="1:6" ht="12.75" hidden="1" customHeight="1" outlineLevel="1" x14ac:dyDescent="0.3">
      <c r="C13" s="236"/>
    </row>
    <row r="14" spans="1:6" ht="12.75" hidden="1" customHeight="1" outlineLevel="1" x14ac:dyDescent="0.3">
      <c r="A14" s="199" t="s">
        <v>2</v>
      </c>
      <c r="C14" s="236"/>
    </row>
    <row r="15" spans="1:6" ht="12.75" hidden="1" customHeight="1" outlineLevel="1" x14ac:dyDescent="0.3">
      <c r="A15" s="199"/>
      <c r="C15" s="236"/>
    </row>
    <row r="16" spans="1:6" ht="12.75" hidden="1" customHeight="1" outlineLevel="1" x14ac:dyDescent="0.3">
      <c r="A16" s="180" t="s">
        <v>1260</v>
      </c>
      <c r="C16" s="236"/>
      <c r="F16" s="282" t="s">
        <v>1259</v>
      </c>
    </row>
    <row r="17" spans="1:6" ht="12.75" hidden="1" customHeight="1" outlineLevel="1" x14ac:dyDescent="0.3">
      <c r="A17" s="180" t="s">
        <v>1230</v>
      </c>
      <c r="C17" s="282" t="s">
        <v>1259</v>
      </c>
    </row>
    <row r="18" spans="1:6" ht="12.75" hidden="1" customHeight="1" outlineLevel="1" x14ac:dyDescent="0.3">
      <c r="A18" s="228"/>
      <c r="C18" s="236"/>
    </row>
    <row r="19" spans="1:6" ht="12.75" hidden="1" customHeight="1" outlineLevel="1" x14ac:dyDescent="0.3">
      <c r="C19" s="236"/>
    </row>
    <row r="20" spans="1:6" ht="12.75" hidden="1" customHeight="1" outlineLevel="1" x14ac:dyDescent="0.3">
      <c r="A20" s="272" t="s">
        <v>1234</v>
      </c>
      <c r="B20" s="272"/>
      <c r="C20" s="283"/>
      <c r="D20" s="272"/>
      <c r="E20" s="272"/>
      <c r="F20" s="272"/>
    </row>
    <row r="21" spans="1:6" ht="22.5" hidden="1" customHeight="1" outlineLevel="1" x14ac:dyDescent="0.3">
      <c r="A21" s="199"/>
      <c r="C21" s="236"/>
    </row>
    <row r="22" spans="1:6" ht="12.65" hidden="1" customHeight="1" outlineLevel="1" x14ac:dyDescent="0.3">
      <c r="A22" s="237" t="s">
        <v>1254</v>
      </c>
      <c r="B22" s="238"/>
      <c r="C22" s="239"/>
      <c r="D22" s="237"/>
      <c r="E22" s="237"/>
    </row>
    <row r="23" spans="1:6" ht="12.65" hidden="1" customHeight="1" outlineLevel="1" x14ac:dyDescent="0.3">
      <c r="B23" s="199"/>
      <c r="C23" s="236"/>
    </row>
    <row r="24" spans="1:6" ht="12.65" hidden="1" customHeight="1" outlineLevel="1" x14ac:dyDescent="0.3">
      <c r="A24" s="240" t="s">
        <v>3</v>
      </c>
      <c r="C24" s="236"/>
    </row>
    <row r="25" spans="1:6" ht="12.65" hidden="1" customHeight="1" outlineLevel="1" x14ac:dyDescent="0.3">
      <c r="A25" s="198" t="s">
        <v>1235</v>
      </c>
      <c r="C25" s="236"/>
    </row>
    <row r="26" spans="1:6" ht="12.65" hidden="1" customHeight="1" outlineLevel="1" x14ac:dyDescent="0.3">
      <c r="A26" s="199" t="s">
        <v>4</v>
      </c>
      <c r="C26" s="236"/>
    </row>
    <row r="27" spans="1:6" ht="12.65" hidden="1" customHeight="1" outlineLevel="1" x14ac:dyDescent="0.3">
      <c r="A27" s="198" t="s">
        <v>1236</v>
      </c>
      <c r="C27" s="236"/>
    </row>
    <row r="28" spans="1:6" ht="12.65" hidden="1" customHeight="1" outlineLevel="1" x14ac:dyDescent="0.3">
      <c r="A28" s="199" t="s">
        <v>5</v>
      </c>
      <c r="C28" s="236"/>
    </row>
    <row r="29" spans="1:6" ht="12.65" hidden="1" customHeight="1" outlineLevel="1" x14ac:dyDescent="0.3">
      <c r="A29" s="198"/>
      <c r="C29" s="236"/>
    </row>
    <row r="30" spans="1:6" ht="12.65" hidden="1" customHeight="1" outlineLevel="1" x14ac:dyDescent="0.3">
      <c r="A30" s="180" t="s">
        <v>6</v>
      </c>
      <c r="C30" s="236"/>
    </row>
    <row r="31" spans="1:6" ht="12.65" hidden="1" customHeight="1" outlineLevel="1" x14ac:dyDescent="0.3">
      <c r="A31" s="199" t="s">
        <v>7</v>
      </c>
      <c r="C31" s="236"/>
    </row>
    <row r="32" spans="1:6" ht="12.65" hidden="1" customHeight="1" outlineLevel="1" x14ac:dyDescent="0.3">
      <c r="A32" s="199" t="s">
        <v>8</v>
      </c>
      <c r="C32" s="236"/>
    </row>
    <row r="33" spans="1:83" ht="12.65" hidden="1" customHeight="1" outlineLevel="1" x14ac:dyDescent="0.3">
      <c r="A33" s="198" t="s">
        <v>1237</v>
      </c>
      <c r="C33" s="236"/>
    </row>
    <row r="34" spans="1:83" ht="12.65" hidden="1" customHeight="1" outlineLevel="1" x14ac:dyDescent="0.3">
      <c r="A34" s="199" t="s">
        <v>9</v>
      </c>
      <c r="C34" s="236"/>
    </row>
    <row r="35" spans="1:83" ht="12.65" hidden="1" customHeight="1" outlineLevel="1" x14ac:dyDescent="0.3">
      <c r="A35" s="199"/>
      <c r="C35" s="236"/>
    </row>
    <row r="36" spans="1:83" ht="12.65" hidden="1" customHeight="1" outlineLevel="1" x14ac:dyDescent="0.3">
      <c r="A36" s="198" t="s">
        <v>1238</v>
      </c>
      <c r="C36" s="236"/>
    </row>
    <row r="37" spans="1:83" ht="12.65" hidden="1" customHeight="1" outlineLevel="1" x14ac:dyDescent="0.3">
      <c r="A37" s="199" t="s">
        <v>1229</v>
      </c>
      <c r="C37" s="236"/>
    </row>
    <row r="38" spans="1:83" ht="12" hidden="1" customHeight="1" outlineLevel="1" x14ac:dyDescent="0.3">
      <c r="A38" s="198"/>
      <c r="C38" s="236"/>
    </row>
    <row r="39" spans="1:83" ht="12.65" hidden="1" customHeight="1" outlineLevel="1" x14ac:dyDescent="0.3">
      <c r="A39" s="199"/>
      <c r="C39" s="236"/>
    </row>
    <row r="40" spans="1:83" ht="12" hidden="1" customHeight="1" outlineLevel="1" x14ac:dyDescent="0.3">
      <c r="A40" s="199"/>
      <c r="C40" s="236"/>
    </row>
    <row r="41" spans="1:83" ht="12" hidden="1" customHeight="1" outlineLevel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hidden="1" customHeight="1" outlineLevel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collapsed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911513.15999999992</v>
      </c>
      <c r="D47" s="184">
        <v>0</v>
      </c>
      <c r="E47" s="184">
        <v>2189119.3899999997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1388893.56</v>
      </c>
      <c r="Q47" s="184">
        <v>0</v>
      </c>
      <c r="R47" s="184">
        <v>0</v>
      </c>
      <c r="S47" s="184">
        <v>0</v>
      </c>
      <c r="T47" s="184">
        <v>638627.94999999995</v>
      </c>
      <c r="U47" s="184">
        <v>0</v>
      </c>
      <c r="V47" s="184">
        <v>0</v>
      </c>
      <c r="W47" s="184">
        <v>0</v>
      </c>
      <c r="X47" s="184">
        <v>0</v>
      </c>
      <c r="Y47" s="184">
        <v>55628.24</v>
      </c>
      <c r="Z47" s="184">
        <v>0</v>
      </c>
      <c r="AA47" s="184">
        <v>0</v>
      </c>
      <c r="AB47" s="184">
        <v>787561.44</v>
      </c>
      <c r="AC47" s="184">
        <v>356927.54</v>
      </c>
      <c r="AD47" s="184">
        <v>0</v>
      </c>
      <c r="AE47" s="184">
        <v>532680.09</v>
      </c>
      <c r="AF47" s="184">
        <v>0</v>
      </c>
      <c r="AG47" s="184">
        <v>2194003.02</v>
      </c>
      <c r="AH47" s="184">
        <v>0</v>
      </c>
      <c r="AI47" s="184">
        <v>0</v>
      </c>
      <c r="AJ47" s="184">
        <v>4945026.91</v>
      </c>
      <c r="AK47" s="184">
        <v>883156.87</v>
      </c>
      <c r="AL47" s="184">
        <v>482593.75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5341284.4200000009</v>
      </c>
      <c r="AW47" s="184">
        <v>155021.88</v>
      </c>
      <c r="AX47" s="184">
        <v>0</v>
      </c>
      <c r="AY47" s="184">
        <v>29596.99</v>
      </c>
      <c r="AZ47" s="184">
        <v>0</v>
      </c>
      <c r="BA47" s="184">
        <v>0</v>
      </c>
      <c r="BB47" s="184">
        <v>364617.44999999995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554461.51</v>
      </c>
      <c r="BM47" s="184">
        <v>0</v>
      </c>
      <c r="BN47" s="184">
        <v>372477.48000000004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108482.58</v>
      </c>
      <c r="BY47" s="184">
        <v>150105.91</v>
      </c>
      <c r="BZ47" s="184">
        <v>509925.55999999994</v>
      </c>
      <c r="CA47" s="184">
        <v>0</v>
      </c>
      <c r="CB47" s="184">
        <v>48922.77</v>
      </c>
      <c r="CC47" s="184">
        <v>1179302.8699999999</v>
      </c>
      <c r="CD47" s="195"/>
      <c r="CE47" s="195">
        <f>SUM(C47:CC47)</f>
        <v>24179931.339999996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204488.93</v>
      </c>
      <c r="D51" s="184">
        <v>0</v>
      </c>
      <c r="E51" s="184">
        <v>192763.76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354339.58999999997</v>
      </c>
      <c r="Q51" s="184">
        <v>0</v>
      </c>
      <c r="R51" s="184">
        <v>0</v>
      </c>
      <c r="S51" s="184">
        <v>0</v>
      </c>
      <c r="T51" s="184">
        <v>17365.28</v>
      </c>
      <c r="U51" s="184">
        <v>0</v>
      </c>
      <c r="V51" s="184">
        <v>0</v>
      </c>
      <c r="W51" s="184">
        <v>0</v>
      </c>
      <c r="X51" s="184">
        <v>1390.07</v>
      </c>
      <c r="Y51" s="184">
        <v>46556.34</v>
      </c>
      <c r="Z51" s="184">
        <v>0</v>
      </c>
      <c r="AA51" s="184">
        <v>0</v>
      </c>
      <c r="AB51" s="184">
        <v>0</v>
      </c>
      <c r="AC51" s="184">
        <v>48875.839999999997</v>
      </c>
      <c r="AD51" s="184">
        <v>0</v>
      </c>
      <c r="AE51" s="184">
        <v>3330.5700000000006</v>
      </c>
      <c r="AF51" s="184">
        <v>0</v>
      </c>
      <c r="AG51" s="184">
        <v>219610.98000000004</v>
      </c>
      <c r="AH51" s="184">
        <v>0</v>
      </c>
      <c r="AI51" s="184">
        <v>0</v>
      </c>
      <c r="AJ51" s="184">
        <v>1516796.09</v>
      </c>
      <c r="AK51" s="184">
        <v>18195.18</v>
      </c>
      <c r="AL51" s="184">
        <v>1993.5299999999997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427838.04000000004</v>
      </c>
      <c r="AW51" s="184">
        <v>0</v>
      </c>
      <c r="AX51" s="184">
        <v>0</v>
      </c>
      <c r="AY51" s="184">
        <v>0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0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463694.52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195.79</v>
      </c>
      <c r="CC51" s="184">
        <v>6076423.5099999998</v>
      </c>
      <c r="CD51" s="195"/>
      <c r="CE51" s="195">
        <f>SUM(C51:CD51)</f>
        <v>9593858.0199999996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318">
        <v>2539</v>
      </c>
      <c r="D59" s="318">
        <v>10256</v>
      </c>
      <c r="E59" s="185">
        <v>0</v>
      </c>
      <c r="F59" s="185">
        <v>0</v>
      </c>
      <c r="G59" s="185">
        <v>0</v>
      </c>
      <c r="H59" s="185">
        <v>0</v>
      </c>
      <c r="I59" s="185">
        <v>0</v>
      </c>
      <c r="J59" s="185">
        <v>0</v>
      </c>
      <c r="K59" s="185">
        <v>0</v>
      </c>
      <c r="L59" s="185">
        <v>0</v>
      </c>
      <c r="M59" s="185">
        <v>0</v>
      </c>
      <c r="N59" s="185">
        <v>0</v>
      </c>
      <c r="O59" s="185">
        <v>0</v>
      </c>
      <c r="P59" s="338">
        <v>1271945</v>
      </c>
      <c r="Q59" s="185">
        <v>0</v>
      </c>
      <c r="R59" s="185">
        <v>0</v>
      </c>
      <c r="S59" s="248"/>
      <c r="T59" s="248"/>
      <c r="U59" s="185">
        <v>0</v>
      </c>
      <c r="V59" s="185">
        <v>0</v>
      </c>
      <c r="W59" s="338">
        <v>24607.06</v>
      </c>
      <c r="X59" s="338">
        <v>13810.02</v>
      </c>
      <c r="Y59" s="338">
        <v>45577.600000000006</v>
      </c>
      <c r="Z59" s="185">
        <v>0</v>
      </c>
      <c r="AA59" s="338">
        <v>1834.66</v>
      </c>
      <c r="AB59" s="248"/>
      <c r="AC59" s="338">
        <v>15505.74</v>
      </c>
      <c r="AD59" s="185">
        <v>0</v>
      </c>
      <c r="AE59" s="338">
        <v>57136</v>
      </c>
      <c r="AF59" s="185">
        <v>0</v>
      </c>
      <c r="AG59" s="338">
        <v>96362.99</v>
      </c>
      <c r="AH59" s="185">
        <v>0</v>
      </c>
      <c r="AI59" s="185">
        <v>0</v>
      </c>
      <c r="AJ59" s="338">
        <v>54232.42</v>
      </c>
      <c r="AK59" s="338">
        <v>60775</v>
      </c>
      <c r="AL59" s="338">
        <v>58415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45034</v>
      </c>
      <c r="AZ59" s="185">
        <v>0</v>
      </c>
      <c r="BA59" s="248"/>
      <c r="BB59" s="248"/>
      <c r="BC59" s="248"/>
      <c r="BD59" s="248"/>
      <c r="BE59" s="338">
        <v>181220.55499999999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38.78719657002916</v>
      </c>
      <c r="D60" s="187">
        <v>0</v>
      </c>
      <c r="E60" s="187">
        <v>90.526267795818313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47.258174651060529</v>
      </c>
      <c r="Q60" s="221">
        <v>0</v>
      </c>
      <c r="R60" s="221">
        <v>0</v>
      </c>
      <c r="S60" s="221">
        <v>0</v>
      </c>
      <c r="T60" s="221">
        <v>24.60922876375216</v>
      </c>
      <c r="U60" s="221">
        <v>0</v>
      </c>
      <c r="V60" s="221">
        <v>0</v>
      </c>
      <c r="W60" s="221">
        <v>0</v>
      </c>
      <c r="X60" s="221">
        <v>0</v>
      </c>
      <c r="Y60" s="221">
        <v>2.21508767092944</v>
      </c>
      <c r="Z60" s="221">
        <v>0</v>
      </c>
      <c r="AA60" s="221">
        <v>0</v>
      </c>
      <c r="AB60" s="221">
        <v>30.418543146518008</v>
      </c>
      <c r="AC60" s="221">
        <v>14.74732191578804</v>
      </c>
      <c r="AD60" s="221">
        <v>0</v>
      </c>
      <c r="AE60" s="221">
        <v>21.339202736802854</v>
      </c>
      <c r="AF60" s="185">
        <v>0</v>
      </c>
      <c r="AG60" s="221">
        <v>79.602657523342103</v>
      </c>
      <c r="AH60" s="185">
        <v>0</v>
      </c>
      <c r="AI60" s="185">
        <v>0</v>
      </c>
      <c r="AJ60" s="221">
        <v>175.91501983891578</v>
      </c>
      <c r="AK60" s="221">
        <v>33.134945885871929</v>
      </c>
      <c r="AL60" s="221">
        <v>19.542355476775025</v>
      </c>
      <c r="AM60" s="185">
        <v>0</v>
      </c>
      <c r="AN60" s="185">
        <v>0</v>
      </c>
      <c r="AO60" s="185">
        <v>0</v>
      </c>
      <c r="AP60" s="185">
        <v>0</v>
      </c>
      <c r="AQ60" s="185">
        <v>0</v>
      </c>
      <c r="AR60" s="185">
        <v>0</v>
      </c>
      <c r="AS60" s="185">
        <v>0</v>
      </c>
      <c r="AT60" s="185">
        <v>0</v>
      </c>
      <c r="AU60" s="185">
        <v>0</v>
      </c>
      <c r="AV60" s="221">
        <v>175.07832805820848</v>
      </c>
      <c r="AW60" s="221">
        <v>6.9904397250698027</v>
      </c>
      <c r="AX60" s="185">
        <v>0</v>
      </c>
      <c r="AY60" s="221">
        <v>1.4502321915821601</v>
      </c>
      <c r="AZ60" s="185">
        <v>0</v>
      </c>
      <c r="BA60" s="185">
        <v>0</v>
      </c>
      <c r="BB60" s="221">
        <v>14.694026025384384</v>
      </c>
      <c r="BC60" s="185">
        <v>0</v>
      </c>
      <c r="BD60" s="185">
        <v>0</v>
      </c>
      <c r="BE60" s="185">
        <v>0</v>
      </c>
      <c r="BF60" s="185">
        <v>0</v>
      </c>
      <c r="BG60" s="185">
        <v>0</v>
      </c>
      <c r="BH60" s="185">
        <v>0</v>
      </c>
      <c r="BI60" s="185">
        <v>0</v>
      </c>
      <c r="BJ60" s="185">
        <v>0</v>
      </c>
      <c r="BK60" s="185">
        <v>0</v>
      </c>
      <c r="BL60" s="221">
        <v>26.912832873025643</v>
      </c>
      <c r="BM60" s="185">
        <v>0</v>
      </c>
      <c r="BN60" s="221">
        <v>14.913399313025563</v>
      </c>
      <c r="BO60" s="185">
        <v>0</v>
      </c>
      <c r="BP60" s="185">
        <v>0</v>
      </c>
      <c r="BQ60" s="185">
        <v>0</v>
      </c>
      <c r="BR60" s="185">
        <v>0</v>
      </c>
      <c r="BS60" s="185">
        <v>0</v>
      </c>
      <c r="BT60" s="185">
        <v>0</v>
      </c>
      <c r="BU60" s="185">
        <v>0</v>
      </c>
      <c r="BV60" s="185">
        <v>0</v>
      </c>
      <c r="BW60" s="185">
        <v>0</v>
      </c>
      <c r="BX60" s="221">
        <v>4.0740335610857494</v>
      </c>
      <c r="BY60" s="221">
        <v>5.0372335609538039</v>
      </c>
      <c r="BZ60" s="221">
        <v>23.899749996726069</v>
      </c>
      <c r="CA60" s="221">
        <v>0</v>
      </c>
      <c r="CB60" s="221">
        <v>2.0431226024598468</v>
      </c>
      <c r="CC60" s="221">
        <v>49.423303417887212</v>
      </c>
      <c r="CD60" s="249" t="s">
        <v>221</v>
      </c>
      <c r="CE60" s="251">
        <f t="shared" ref="CE60:CE70" si="0">SUM(C60:CD60)</f>
        <v>902.61270330101229</v>
      </c>
    </row>
    <row r="61" spans="1:84" ht="12.65" customHeight="1" x14ac:dyDescent="0.3">
      <c r="A61" s="171" t="s">
        <v>235</v>
      </c>
      <c r="B61" s="175"/>
      <c r="C61" s="184">
        <v>4572601.1399999997</v>
      </c>
      <c r="D61" s="184">
        <v>0</v>
      </c>
      <c r="E61" s="184">
        <v>9105309.6600000001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9374698.1500000004</v>
      </c>
      <c r="Q61" s="185">
        <v>0</v>
      </c>
      <c r="R61" s="185">
        <v>0</v>
      </c>
      <c r="S61" s="185">
        <v>0</v>
      </c>
      <c r="T61" s="185">
        <v>2700915.74</v>
      </c>
      <c r="U61" s="185">
        <v>0</v>
      </c>
      <c r="V61" s="185">
        <v>0</v>
      </c>
      <c r="W61" s="185">
        <v>0</v>
      </c>
      <c r="X61" s="185">
        <v>0</v>
      </c>
      <c r="Y61" s="185">
        <v>220743.66999999998</v>
      </c>
      <c r="Z61" s="185">
        <v>0</v>
      </c>
      <c r="AA61" s="185">
        <v>0</v>
      </c>
      <c r="AB61" s="185">
        <v>3528270.2800000003</v>
      </c>
      <c r="AC61" s="185">
        <v>1817849.23</v>
      </c>
      <c r="AD61" s="185">
        <v>0</v>
      </c>
      <c r="AE61" s="185">
        <v>2106626.37</v>
      </c>
      <c r="AF61" s="185">
        <v>0</v>
      </c>
      <c r="AG61" s="185">
        <v>12897665.460000001</v>
      </c>
      <c r="AH61" s="185">
        <v>0</v>
      </c>
      <c r="AI61" s="185">
        <v>0</v>
      </c>
      <c r="AJ61" s="185">
        <v>28307235.719999999</v>
      </c>
      <c r="AK61" s="185">
        <v>3833856.4099999997</v>
      </c>
      <c r="AL61" s="185">
        <v>1928222.2400000002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28998049.27</v>
      </c>
      <c r="AW61" s="185">
        <v>520739.22999999992</v>
      </c>
      <c r="AX61" s="185">
        <v>0</v>
      </c>
      <c r="AY61" s="185">
        <v>56204.139999999992</v>
      </c>
      <c r="AZ61" s="185">
        <v>0</v>
      </c>
      <c r="BA61" s="185">
        <v>0</v>
      </c>
      <c r="BB61" s="185">
        <v>1446797.5399999998</v>
      </c>
      <c r="BC61" s="185">
        <v>0</v>
      </c>
      <c r="BD61" s="185">
        <v>0</v>
      </c>
      <c r="BE61" s="185">
        <v>0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1400739.46</v>
      </c>
      <c r="BM61" s="185">
        <v>0</v>
      </c>
      <c r="BN61" s="185">
        <v>2888485.48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503036.05</v>
      </c>
      <c r="BY61" s="185">
        <v>827868.18999999983</v>
      </c>
      <c r="BZ61" s="185">
        <v>1843530.21</v>
      </c>
      <c r="CA61" s="185">
        <v>0</v>
      </c>
      <c r="CB61" s="185">
        <v>171354.31000000003</v>
      </c>
      <c r="CC61" s="185">
        <v>3974687.76</v>
      </c>
      <c r="CD61" s="249" t="s">
        <v>221</v>
      </c>
      <c r="CE61" s="195">
        <f t="shared" si="0"/>
        <v>123025485.71000001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911513</v>
      </c>
      <c r="D62" s="195">
        <f t="shared" si="1"/>
        <v>0</v>
      </c>
      <c r="E62" s="195">
        <f t="shared" si="1"/>
        <v>2189119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1388894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638628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55628</v>
      </c>
      <c r="Z62" s="195">
        <f t="shared" si="1"/>
        <v>0</v>
      </c>
      <c r="AA62" s="195">
        <f t="shared" si="1"/>
        <v>0</v>
      </c>
      <c r="AB62" s="195">
        <f t="shared" si="1"/>
        <v>787561</v>
      </c>
      <c r="AC62" s="195">
        <f t="shared" si="1"/>
        <v>356928</v>
      </c>
      <c r="AD62" s="195">
        <f t="shared" si="1"/>
        <v>0</v>
      </c>
      <c r="AE62" s="195">
        <f t="shared" si="1"/>
        <v>532680</v>
      </c>
      <c r="AF62" s="195">
        <f t="shared" si="1"/>
        <v>0</v>
      </c>
      <c r="AG62" s="195">
        <f t="shared" si="1"/>
        <v>2194003</v>
      </c>
      <c r="AH62" s="195">
        <f t="shared" si="1"/>
        <v>0</v>
      </c>
      <c r="AI62" s="195">
        <f t="shared" si="1"/>
        <v>0</v>
      </c>
      <c r="AJ62" s="195">
        <f t="shared" si="1"/>
        <v>4945027</v>
      </c>
      <c r="AK62" s="195">
        <f t="shared" si="1"/>
        <v>883157</v>
      </c>
      <c r="AL62" s="195">
        <f t="shared" si="1"/>
        <v>482594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5341284</v>
      </c>
      <c r="AW62" s="195">
        <f t="shared" si="1"/>
        <v>155022</v>
      </c>
      <c r="AX62" s="195">
        <f t="shared" si="1"/>
        <v>0</v>
      </c>
      <c r="AY62" s="195">
        <f>ROUND(AY47+AY48,0)</f>
        <v>29597</v>
      </c>
      <c r="AZ62" s="195">
        <f>ROUND(AZ47+AZ48,0)</f>
        <v>0</v>
      </c>
      <c r="BA62" s="195">
        <f>ROUND(BA47+BA48,0)</f>
        <v>0</v>
      </c>
      <c r="BB62" s="195">
        <f t="shared" si="1"/>
        <v>364617</v>
      </c>
      <c r="BC62" s="195">
        <f t="shared" si="1"/>
        <v>0</v>
      </c>
      <c r="BD62" s="195">
        <f t="shared" si="1"/>
        <v>0</v>
      </c>
      <c r="BE62" s="195">
        <f t="shared" si="1"/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554462</v>
      </c>
      <c r="BM62" s="195">
        <f t="shared" si="1"/>
        <v>0</v>
      </c>
      <c r="BN62" s="195">
        <f t="shared" si="1"/>
        <v>372477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108483</v>
      </c>
      <c r="BY62" s="195">
        <f t="shared" si="2"/>
        <v>150106</v>
      </c>
      <c r="BZ62" s="195">
        <f t="shared" si="2"/>
        <v>509926</v>
      </c>
      <c r="CA62" s="195">
        <f t="shared" si="2"/>
        <v>0</v>
      </c>
      <c r="CB62" s="195">
        <f t="shared" si="2"/>
        <v>48923</v>
      </c>
      <c r="CC62" s="195">
        <f t="shared" si="2"/>
        <v>1179303</v>
      </c>
      <c r="CD62" s="249" t="s">
        <v>221</v>
      </c>
      <c r="CE62" s="195">
        <f t="shared" si="0"/>
        <v>24179932</v>
      </c>
      <c r="CF62" s="252"/>
    </row>
    <row r="63" spans="1:84" ht="12.65" customHeight="1" x14ac:dyDescent="0.3">
      <c r="A63" s="171" t="s">
        <v>236</v>
      </c>
      <c r="B63" s="175"/>
      <c r="C63" s="184">
        <v>989915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1148874.1500000001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5430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25404.28</v>
      </c>
      <c r="AH63" s="185">
        <v>0</v>
      </c>
      <c r="AI63" s="185">
        <v>0</v>
      </c>
      <c r="AJ63" s="185">
        <v>590841.73999999987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627813.74999999988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352207.01999999996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180295.23</v>
      </c>
      <c r="CD63" s="249" t="s">
        <v>221</v>
      </c>
      <c r="CE63" s="195">
        <f t="shared" si="0"/>
        <v>3920781.17</v>
      </c>
      <c r="CF63" s="252"/>
    </row>
    <row r="64" spans="1:84" ht="12.65" customHeight="1" x14ac:dyDescent="0.3">
      <c r="A64" s="171" t="s">
        <v>237</v>
      </c>
      <c r="B64" s="175"/>
      <c r="C64" s="184">
        <v>306640.86000000004</v>
      </c>
      <c r="D64" s="184">
        <v>0</v>
      </c>
      <c r="E64" s="185">
        <v>639798.67000000004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385293.82</v>
      </c>
      <c r="Q64" s="185">
        <v>0</v>
      </c>
      <c r="R64" s="185">
        <v>0</v>
      </c>
      <c r="S64" s="185">
        <v>0</v>
      </c>
      <c r="T64" s="185">
        <v>2874643.76</v>
      </c>
      <c r="U64" s="185">
        <v>0</v>
      </c>
      <c r="V64" s="185">
        <v>0</v>
      </c>
      <c r="W64" s="185">
        <v>0</v>
      </c>
      <c r="X64" s="185">
        <v>0</v>
      </c>
      <c r="Y64" s="185">
        <v>2378.5100000000002</v>
      </c>
      <c r="Z64" s="185">
        <v>0</v>
      </c>
      <c r="AA64" s="185">
        <v>0</v>
      </c>
      <c r="AB64" s="185">
        <v>12935909.170000002</v>
      </c>
      <c r="AC64" s="185">
        <v>288183.38999999996</v>
      </c>
      <c r="AD64" s="185">
        <v>0</v>
      </c>
      <c r="AE64" s="185">
        <v>12415.31</v>
      </c>
      <c r="AF64" s="185">
        <v>0</v>
      </c>
      <c r="AG64" s="185">
        <v>746775</v>
      </c>
      <c r="AH64" s="185">
        <v>0</v>
      </c>
      <c r="AI64" s="185">
        <v>0</v>
      </c>
      <c r="AJ64" s="185">
        <v>1181426.93</v>
      </c>
      <c r="AK64" s="185">
        <v>17584.77</v>
      </c>
      <c r="AL64" s="185">
        <v>-14298.530000000021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1601974.05</v>
      </c>
      <c r="AW64" s="185">
        <v>0</v>
      </c>
      <c r="AX64" s="185">
        <v>0</v>
      </c>
      <c r="AY64" s="185">
        <v>90657.04</v>
      </c>
      <c r="AZ64" s="185">
        <v>0</v>
      </c>
      <c r="BA64" s="185">
        <v>0</v>
      </c>
      <c r="BB64" s="185">
        <v>8580.489999999998</v>
      </c>
      <c r="BC64" s="185">
        <v>0</v>
      </c>
      <c r="BD64" s="185">
        <v>0</v>
      </c>
      <c r="BE64" s="185">
        <v>0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56414.63</v>
      </c>
      <c r="BM64" s="185">
        <v>0</v>
      </c>
      <c r="BN64" s="185">
        <v>58525.34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1498.24</v>
      </c>
      <c r="BY64" s="185">
        <v>339.93</v>
      </c>
      <c r="BZ64" s="185">
        <v>0</v>
      </c>
      <c r="CA64" s="185">
        <v>0</v>
      </c>
      <c r="CB64" s="185">
        <v>5608.56</v>
      </c>
      <c r="CC64" s="185">
        <v>157200.35</v>
      </c>
      <c r="CD64" s="249" t="s">
        <v>221</v>
      </c>
      <c r="CE64" s="195">
        <f t="shared" si="0"/>
        <v>21357550.289999992</v>
      </c>
      <c r="CF64" s="252"/>
    </row>
    <row r="65" spans="1:84" ht="12.65" customHeight="1" x14ac:dyDescent="0.3">
      <c r="A65" s="171" t="s">
        <v>238</v>
      </c>
      <c r="B65" s="175"/>
      <c r="C65" s="184">
        <v>61659.630000000005</v>
      </c>
      <c r="D65" s="184">
        <v>0</v>
      </c>
      <c r="E65" s="184">
        <v>135533.09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101170.5</v>
      </c>
      <c r="Q65" s="185">
        <v>0</v>
      </c>
      <c r="R65" s="185">
        <v>0</v>
      </c>
      <c r="S65" s="185">
        <v>0</v>
      </c>
      <c r="T65" s="185">
        <v>31977.21</v>
      </c>
      <c r="U65" s="185">
        <v>0</v>
      </c>
      <c r="V65" s="185">
        <v>0</v>
      </c>
      <c r="W65" s="185">
        <v>0</v>
      </c>
      <c r="X65" s="185">
        <v>38.24</v>
      </c>
      <c r="Y65" s="185">
        <v>5392.39</v>
      </c>
      <c r="Z65" s="185">
        <v>0</v>
      </c>
      <c r="AA65" s="185">
        <v>0</v>
      </c>
      <c r="AB65" s="185">
        <v>14854.71</v>
      </c>
      <c r="AC65" s="185">
        <v>3012.1</v>
      </c>
      <c r="AD65" s="185">
        <v>0</v>
      </c>
      <c r="AE65" s="185">
        <v>54482.69</v>
      </c>
      <c r="AF65" s="185">
        <v>0</v>
      </c>
      <c r="AG65" s="185">
        <v>68322.109999999986</v>
      </c>
      <c r="AH65" s="185">
        <v>0</v>
      </c>
      <c r="AI65" s="185">
        <v>0</v>
      </c>
      <c r="AJ65" s="185">
        <v>255651.77</v>
      </c>
      <c r="AK65" s="185">
        <v>63577.549999999988</v>
      </c>
      <c r="AL65" s="185">
        <v>31482.18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134715.72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6352.36</v>
      </c>
      <c r="BC65" s="185">
        <v>0</v>
      </c>
      <c r="BD65" s="185">
        <v>0</v>
      </c>
      <c r="BE65" s="185">
        <v>0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42671.41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1509.8000000000002</v>
      </c>
      <c r="BY65" s="185">
        <v>1107.33</v>
      </c>
      <c r="BZ65" s="185">
        <v>470.96</v>
      </c>
      <c r="CA65" s="185">
        <v>0</v>
      </c>
      <c r="CB65" s="185">
        <v>2470.4699999999998</v>
      </c>
      <c r="CC65" s="185">
        <v>36863.58</v>
      </c>
      <c r="CD65" s="249" t="s">
        <v>221</v>
      </c>
      <c r="CE65" s="195">
        <f t="shared" si="0"/>
        <v>1053315.8</v>
      </c>
      <c r="CF65" s="252"/>
    </row>
    <row r="66" spans="1:84" ht="12.65" customHeight="1" x14ac:dyDescent="0.3">
      <c r="A66" s="171" t="s">
        <v>239</v>
      </c>
      <c r="B66" s="175"/>
      <c r="C66" s="184">
        <v>54904.93</v>
      </c>
      <c r="D66" s="184">
        <v>0</v>
      </c>
      <c r="E66" s="184">
        <v>144873.01999999999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2124329.48</v>
      </c>
      <c r="Q66" s="185">
        <v>0</v>
      </c>
      <c r="R66" s="185">
        <v>0</v>
      </c>
      <c r="S66" s="184">
        <v>0</v>
      </c>
      <c r="T66" s="184">
        <v>147192.69</v>
      </c>
      <c r="U66" s="185">
        <v>0</v>
      </c>
      <c r="V66" s="185">
        <v>0</v>
      </c>
      <c r="W66" s="185">
        <v>0</v>
      </c>
      <c r="X66" s="185">
        <v>0</v>
      </c>
      <c r="Y66" s="185">
        <v>0</v>
      </c>
      <c r="Z66" s="185">
        <v>0</v>
      </c>
      <c r="AA66" s="185">
        <v>0</v>
      </c>
      <c r="AB66" s="185">
        <v>122593.99</v>
      </c>
      <c r="AC66" s="185">
        <v>15165.35</v>
      </c>
      <c r="AD66" s="185">
        <v>0</v>
      </c>
      <c r="AE66" s="185">
        <v>1505.34</v>
      </c>
      <c r="AF66" s="185">
        <v>0</v>
      </c>
      <c r="AG66" s="185">
        <v>279940.46000000002</v>
      </c>
      <c r="AH66" s="185">
        <v>0</v>
      </c>
      <c r="AI66" s="185">
        <v>0</v>
      </c>
      <c r="AJ66" s="185">
        <v>17584168.170000002</v>
      </c>
      <c r="AK66" s="185">
        <v>27818.59</v>
      </c>
      <c r="AL66" s="185">
        <v>10342.25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14179742.039999999</v>
      </c>
      <c r="AW66" s="185">
        <v>0</v>
      </c>
      <c r="AX66" s="185">
        <v>0</v>
      </c>
      <c r="AY66" s="185">
        <v>1275.07</v>
      </c>
      <c r="AZ66" s="185">
        <v>0</v>
      </c>
      <c r="BA66" s="185">
        <v>0</v>
      </c>
      <c r="BB66" s="185">
        <v>2039.29</v>
      </c>
      <c r="BC66" s="185">
        <v>0</v>
      </c>
      <c r="BD66" s="185">
        <v>0</v>
      </c>
      <c r="BE66" s="185">
        <v>0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67.92</v>
      </c>
      <c r="BM66" s="185">
        <v>0</v>
      </c>
      <c r="BN66" s="185">
        <v>459355.56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120.79</v>
      </c>
      <c r="BY66" s="185">
        <v>0</v>
      </c>
      <c r="BZ66" s="185">
        <v>241.58</v>
      </c>
      <c r="CA66" s="185">
        <v>0</v>
      </c>
      <c r="CB66" s="185">
        <v>-2718</v>
      </c>
      <c r="CC66" s="185">
        <v>92796485.730000004</v>
      </c>
      <c r="CD66" s="249" t="s">
        <v>221</v>
      </c>
      <c r="CE66" s="195">
        <f t="shared" si="0"/>
        <v>127949444.25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204489</v>
      </c>
      <c r="D67" s="195">
        <f>ROUND(D51+D52,0)</f>
        <v>0</v>
      </c>
      <c r="E67" s="195">
        <f t="shared" ref="E67:BP67" si="3">ROUND(E51+E52,0)</f>
        <v>192764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354340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17365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1390</v>
      </c>
      <c r="Y67" s="195">
        <f t="shared" si="3"/>
        <v>46556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48876</v>
      </c>
      <c r="AD67" s="195">
        <f t="shared" si="3"/>
        <v>0</v>
      </c>
      <c r="AE67" s="195">
        <f t="shared" si="3"/>
        <v>3331</v>
      </c>
      <c r="AF67" s="195">
        <f t="shared" si="3"/>
        <v>0</v>
      </c>
      <c r="AG67" s="195">
        <f t="shared" si="3"/>
        <v>219611</v>
      </c>
      <c r="AH67" s="195">
        <f t="shared" si="3"/>
        <v>0</v>
      </c>
      <c r="AI67" s="195">
        <f t="shared" si="3"/>
        <v>0</v>
      </c>
      <c r="AJ67" s="195">
        <f t="shared" si="3"/>
        <v>1516796</v>
      </c>
      <c r="AK67" s="195">
        <f t="shared" si="3"/>
        <v>18195</v>
      </c>
      <c r="AL67" s="195">
        <f t="shared" si="3"/>
        <v>1994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427838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463695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196</v>
      </c>
      <c r="CC67" s="195">
        <f t="shared" si="4"/>
        <v>6076424</v>
      </c>
      <c r="CD67" s="249" t="s">
        <v>221</v>
      </c>
      <c r="CE67" s="195">
        <f t="shared" si="0"/>
        <v>9593860</v>
      </c>
      <c r="CF67" s="252"/>
    </row>
    <row r="68" spans="1:84" ht="12.65" customHeight="1" x14ac:dyDescent="0.3">
      <c r="A68" s="171" t="s">
        <v>240</v>
      </c>
      <c r="B68" s="175"/>
      <c r="C68" s="184">
        <v>2326.66</v>
      </c>
      <c r="D68" s="184">
        <v>0</v>
      </c>
      <c r="E68" s="184">
        <v>15109.69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25.19</v>
      </c>
      <c r="AC68" s="185">
        <v>0</v>
      </c>
      <c r="AD68" s="185">
        <v>0</v>
      </c>
      <c r="AE68" s="185">
        <v>66071.389999999985</v>
      </c>
      <c r="AF68" s="185">
        <v>0</v>
      </c>
      <c r="AG68" s="185">
        <v>0</v>
      </c>
      <c r="AH68" s="185">
        <v>0</v>
      </c>
      <c r="AI68" s="185">
        <v>0</v>
      </c>
      <c r="AJ68" s="185">
        <v>2877459.88</v>
      </c>
      <c r="AK68" s="185">
        <v>66071.42</v>
      </c>
      <c r="AL68" s="185">
        <v>34796.379999999997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2091120.4300000002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54328.94999999999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130286.25000000001</v>
      </c>
      <c r="CD68" s="249" t="s">
        <v>221</v>
      </c>
      <c r="CE68" s="195">
        <f t="shared" si="0"/>
        <v>5337596.24</v>
      </c>
      <c r="CF68" s="252"/>
    </row>
    <row r="69" spans="1:84" ht="12.65" customHeight="1" x14ac:dyDescent="0.3">
      <c r="A69" s="171" t="s">
        <v>241</v>
      </c>
      <c r="B69" s="175"/>
      <c r="C69" s="184">
        <v>58281.479999999981</v>
      </c>
      <c r="D69" s="184">
        <v>0</v>
      </c>
      <c r="E69" s="185">
        <v>30613.180000000022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34643.669999999925</v>
      </c>
      <c r="Q69" s="185">
        <v>0</v>
      </c>
      <c r="R69" s="224">
        <v>0</v>
      </c>
      <c r="S69" s="185">
        <v>0</v>
      </c>
      <c r="T69" s="184">
        <v>68297.279999999999</v>
      </c>
      <c r="U69" s="185">
        <v>0</v>
      </c>
      <c r="V69" s="185">
        <v>0</v>
      </c>
      <c r="W69" s="184">
        <v>0</v>
      </c>
      <c r="X69" s="185">
        <v>0</v>
      </c>
      <c r="Y69" s="185">
        <v>373.86999999999898</v>
      </c>
      <c r="Z69" s="185">
        <v>0</v>
      </c>
      <c r="AA69" s="185">
        <v>79</v>
      </c>
      <c r="AB69" s="185">
        <v>13645.739999999954</v>
      </c>
      <c r="AC69" s="185">
        <v>245471.01</v>
      </c>
      <c r="AD69" s="185">
        <v>0</v>
      </c>
      <c r="AE69" s="185">
        <v>4710.419999999991</v>
      </c>
      <c r="AF69" s="185">
        <v>0</v>
      </c>
      <c r="AG69" s="185">
        <v>183593.95</v>
      </c>
      <c r="AH69" s="185">
        <v>0</v>
      </c>
      <c r="AI69" s="185">
        <v>0</v>
      </c>
      <c r="AJ69" s="185">
        <v>293534.39999999979</v>
      </c>
      <c r="AK69" s="185">
        <v>6321.6999999999971</v>
      </c>
      <c r="AL69" s="185">
        <v>742.67000000000553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196744.41999999978</v>
      </c>
      <c r="AW69" s="185">
        <v>-72.710000000002765</v>
      </c>
      <c r="AX69" s="185">
        <v>0</v>
      </c>
      <c r="AY69" s="185">
        <v>100.15999999999985</v>
      </c>
      <c r="AZ69" s="185">
        <v>0</v>
      </c>
      <c r="BA69" s="185">
        <v>0</v>
      </c>
      <c r="BB69" s="185">
        <v>3550.7899999999945</v>
      </c>
      <c r="BC69" s="185">
        <v>0</v>
      </c>
      <c r="BD69" s="185">
        <v>0</v>
      </c>
      <c r="BE69" s="185">
        <v>0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1135618.3999999999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42.390000000000327</v>
      </c>
      <c r="BY69" s="185">
        <v>37.519999999998618</v>
      </c>
      <c r="BZ69" s="185">
        <v>20000</v>
      </c>
      <c r="CA69" s="185">
        <v>0</v>
      </c>
      <c r="CB69" s="185">
        <v>11730.43</v>
      </c>
      <c r="CC69" s="185">
        <v>10011967.060000001</v>
      </c>
      <c r="CD69" s="317">
        <v>11906110.35</v>
      </c>
      <c r="CE69" s="195">
        <f>SUM(C69:CD69)</f>
        <v>24226137.18</v>
      </c>
      <c r="CF69" s="252"/>
    </row>
    <row r="70" spans="1:84" ht="12.65" customHeight="1" x14ac:dyDescent="0.3">
      <c r="A70" s="171" t="s">
        <v>242</v>
      </c>
      <c r="B70" s="175"/>
      <c r="C70" s="184">
        <v>4196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25184.719999999998</v>
      </c>
      <c r="Q70" s="184">
        <v>0</v>
      </c>
      <c r="R70" s="184">
        <v>0</v>
      </c>
      <c r="S70" s="184">
        <v>0</v>
      </c>
      <c r="T70" s="184">
        <v>488.64</v>
      </c>
      <c r="U70" s="185">
        <v>0</v>
      </c>
      <c r="V70" s="184">
        <v>0</v>
      </c>
      <c r="W70" s="184">
        <v>0</v>
      </c>
      <c r="X70" s="185">
        <v>9380</v>
      </c>
      <c r="Y70" s="185">
        <v>0</v>
      </c>
      <c r="Z70" s="185">
        <v>0</v>
      </c>
      <c r="AA70" s="185">
        <v>0</v>
      </c>
      <c r="AB70" s="185">
        <v>5066.1400000000003</v>
      </c>
      <c r="AC70" s="185">
        <v>0</v>
      </c>
      <c r="AD70" s="185">
        <v>0</v>
      </c>
      <c r="AE70" s="185">
        <v>601.16999999999996</v>
      </c>
      <c r="AF70" s="185">
        <v>0</v>
      </c>
      <c r="AG70" s="185">
        <v>129896.74</v>
      </c>
      <c r="AH70" s="185">
        <v>0</v>
      </c>
      <c r="AI70" s="185">
        <v>0</v>
      </c>
      <c r="AJ70" s="185">
        <v>1029533.6799999999</v>
      </c>
      <c r="AK70" s="185">
        <v>3111.87</v>
      </c>
      <c r="AL70" s="185">
        <v>7979.42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3045005.86</v>
      </c>
      <c r="AW70" s="185">
        <v>0</v>
      </c>
      <c r="AX70" s="185">
        <v>0</v>
      </c>
      <c r="AY70" s="185">
        <v>205905.68</v>
      </c>
      <c r="AZ70" s="185">
        <v>0</v>
      </c>
      <c r="BA70" s="185">
        <v>0</v>
      </c>
      <c r="BB70" s="185">
        <v>131002.20999999998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959.90000000000009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207823.08</v>
      </c>
      <c r="CC70" s="185">
        <v>53546323.240000002</v>
      </c>
      <c r="CD70" s="188">
        <v>0</v>
      </c>
      <c r="CE70" s="195">
        <f t="shared" si="0"/>
        <v>58352458.350000001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7158135.6999999993</v>
      </c>
      <c r="D71" s="195">
        <f t="shared" ref="D71:AI71" si="5">SUM(D61:D69)-D70</f>
        <v>0</v>
      </c>
      <c r="E71" s="195">
        <f t="shared" si="5"/>
        <v>12453120.309999999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14887059.050000001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6478531.040000001</v>
      </c>
      <c r="U71" s="195">
        <f t="shared" si="5"/>
        <v>0</v>
      </c>
      <c r="V71" s="195">
        <f t="shared" si="5"/>
        <v>5430</v>
      </c>
      <c r="W71" s="195">
        <f t="shared" si="5"/>
        <v>0</v>
      </c>
      <c r="X71" s="195">
        <f t="shared" si="5"/>
        <v>-7951.76</v>
      </c>
      <c r="Y71" s="195">
        <f t="shared" si="5"/>
        <v>331072.44</v>
      </c>
      <c r="Z71" s="195">
        <f t="shared" si="5"/>
        <v>0</v>
      </c>
      <c r="AA71" s="195">
        <f t="shared" si="5"/>
        <v>79</v>
      </c>
      <c r="AB71" s="195">
        <f t="shared" si="5"/>
        <v>17397793.940000001</v>
      </c>
      <c r="AC71" s="195">
        <f t="shared" si="5"/>
        <v>2775485.08</v>
      </c>
      <c r="AD71" s="195">
        <f t="shared" si="5"/>
        <v>0</v>
      </c>
      <c r="AE71" s="195">
        <f t="shared" si="5"/>
        <v>2781221.35</v>
      </c>
      <c r="AF71" s="195">
        <f t="shared" si="5"/>
        <v>0</v>
      </c>
      <c r="AG71" s="195">
        <f t="shared" si="5"/>
        <v>16485418.52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56522607.930000007</v>
      </c>
      <c r="AK71" s="195">
        <f t="shared" si="6"/>
        <v>4913470.5699999994</v>
      </c>
      <c r="AL71" s="195">
        <f t="shared" si="6"/>
        <v>2467895.7700000005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50554275.819999993</v>
      </c>
      <c r="AW71" s="195">
        <f t="shared" si="6"/>
        <v>675688.52</v>
      </c>
      <c r="AX71" s="195">
        <f t="shared" si="6"/>
        <v>0</v>
      </c>
      <c r="AY71" s="195">
        <f t="shared" si="6"/>
        <v>-28072.26999999999</v>
      </c>
      <c r="AZ71" s="195">
        <f t="shared" si="6"/>
        <v>0</v>
      </c>
      <c r="BA71" s="195">
        <f t="shared" si="6"/>
        <v>0</v>
      </c>
      <c r="BB71" s="195">
        <f t="shared" si="6"/>
        <v>1700935.26</v>
      </c>
      <c r="BC71" s="195">
        <f t="shared" si="6"/>
        <v>0</v>
      </c>
      <c r="BD71" s="195">
        <f t="shared" si="6"/>
        <v>0</v>
      </c>
      <c r="BE71" s="195">
        <f t="shared" si="6"/>
        <v>0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2011684.0099999998</v>
      </c>
      <c r="BM71" s="195">
        <f t="shared" si="6"/>
        <v>0</v>
      </c>
      <c r="BN71" s="195">
        <f t="shared" si="6"/>
        <v>5826404.2599999998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614690.27000000014</v>
      </c>
      <c r="BY71" s="195">
        <f t="shared" si="7"/>
        <v>979458.96999999986</v>
      </c>
      <c r="BZ71" s="195">
        <f t="shared" si="7"/>
        <v>2374168.75</v>
      </c>
      <c r="CA71" s="195">
        <f t="shared" si="7"/>
        <v>0</v>
      </c>
      <c r="CB71" s="195">
        <f t="shared" si="7"/>
        <v>29741.690000000031</v>
      </c>
      <c r="CC71" s="195">
        <f t="shared" si="7"/>
        <v>60997189.720000006</v>
      </c>
      <c r="CD71" s="245">
        <f>CD69-CD70</f>
        <v>11906110.35</v>
      </c>
      <c r="CE71" s="195">
        <f>SUM(CE61:CE69)-CE70</f>
        <v>282291644.29000002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29250149.189999998</v>
      </c>
      <c r="D73" s="184">
        <v>0</v>
      </c>
      <c r="E73" s="185">
        <v>60882071.500000007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75836416.829999998</v>
      </c>
      <c r="Q73" s="185">
        <v>0</v>
      </c>
      <c r="R73" s="185">
        <v>0</v>
      </c>
      <c r="S73" s="185">
        <v>0</v>
      </c>
      <c r="T73" s="185">
        <v>3929937</v>
      </c>
      <c r="U73" s="185">
        <v>19516084.059999999</v>
      </c>
      <c r="V73" s="185">
        <v>280933</v>
      </c>
      <c r="W73" s="185">
        <v>3744886.1799999997</v>
      </c>
      <c r="X73" s="185">
        <v>3825530.79</v>
      </c>
      <c r="Y73" s="185">
        <v>4902587.2</v>
      </c>
      <c r="Z73" s="185">
        <v>442953.75</v>
      </c>
      <c r="AA73" s="185">
        <v>140638.07999999999</v>
      </c>
      <c r="AB73" s="185">
        <v>24818183.329999998</v>
      </c>
      <c r="AC73" s="185">
        <v>14881962.000000002</v>
      </c>
      <c r="AD73" s="185">
        <v>0</v>
      </c>
      <c r="AE73" s="185">
        <v>687844</v>
      </c>
      <c r="AF73" s="185">
        <v>0</v>
      </c>
      <c r="AG73" s="185">
        <v>21823869.800000001</v>
      </c>
      <c r="AH73" s="185">
        <v>0</v>
      </c>
      <c r="AI73" s="185">
        <v>0</v>
      </c>
      <c r="AJ73" s="185">
        <v>3673240.0000000005</v>
      </c>
      <c r="AK73" s="185">
        <v>802156</v>
      </c>
      <c r="AL73" s="185">
        <v>249300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3750306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273439048.70999998</v>
      </c>
      <c r="CF73" s="252"/>
    </row>
    <row r="74" spans="1:84" ht="12.65" customHeight="1" x14ac:dyDescent="0.3">
      <c r="A74" s="171" t="s">
        <v>246</v>
      </c>
      <c r="B74" s="175"/>
      <c r="C74" s="184">
        <v>216421</v>
      </c>
      <c r="D74" s="184">
        <v>0</v>
      </c>
      <c r="E74" s="185">
        <v>6840380.04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175237179.65000001</v>
      </c>
      <c r="Q74" s="185">
        <v>0</v>
      </c>
      <c r="R74" s="185">
        <v>0</v>
      </c>
      <c r="S74" s="185">
        <v>0</v>
      </c>
      <c r="T74" s="185">
        <v>9576320.7400000002</v>
      </c>
      <c r="U74" s="185">
        <v>21803991</v>
      </c>
      <c r="V74" s="185">
        <v>458323.00000000006</v>
      </c>
      <c r="W74" s="185">
        <v>15386353.35</v>
      </c>
      <c r="X74" s="185">
        <v>7373358.9399999995</v>
      </c>
      <c r="Y74" s="185">
        <v>25840203.800000001</v>
      </c>
      <c r="Z74" s="185">
        <v>1466982.0999999999</v>
      </c>
      <c r="AA74" s="185">
        <v>1162753.42</v>
      </c>
      <c r="AB74" s="185">
        <v>61283245.32</v>
      </c>
      <c r="AC74" s="185">
        <v>195566</v>
      </c>
      <c r="AD74" s="185">
        <v>0</v>
      </c>
      <c r="AE74" s="185">
        <v>7231465</v>
      </c>
      <c r="AF74" s="185">
        <v>0</v>
      </c>
      <c r="AG74" s="185">
        <v>119285376.92</v>
      </c>
      <c r="AH74" s="185">
        <v>0</v>
      </c>
      <c r="AI74" s="185">
        <v>0</v>
      </c>
      <c r="AJ74" s="185">
        <v>92660392.549999997</v>
      </c>
      <c r="AK74" s="185">
        <v>12907907</v>
      </c>
      <c r="AL74" s="185">
        <v>6142582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71555066.25999999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185">
        <v>85647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314">
        <v>1773943</v>
      </c>
      <c r="CD74" s="249" t="s">
        <v>221</v>
      </c>
      <c r="CE74" s="195">
        <f t="shared" si="8"/>
        <v>638483458.09000003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29466570.189999998</v>
      </c>
      <c r="D75" s="195">
        <f t="shared" si="9"/>
        <v>0</v>
      </c>
      <c r="E75" s="195">
        <f t="shared" si="9"/>
        <v>67722451.540000007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251073596.48000002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13506257.74</v>
      </c>
      <c r="U75" s="195">
        <f t="shared" si="9"/>
        <v>41320075.060000002</v>
      </c>
      <c r="V75" s="195">
        <f t="shared" si="9"/>
        <v>739256</v>
      </c>
      <c r="W75" s="195">
        <f t="shared" si="9"/>
        <v>19131239.530000001</v>
      </c>
      <c r="X75" s="195">
        <f t="shared" si="9"/>
        <v>11198889.73</v>
      </c>
      <c r="Y75" s="195">
        <f t="shared" si="9"/>
        <v>30742791</v>
      </c>
      <c r="Z75" s="195">
        <f t="shared" si="9"/>
        <v>1909935.8499999999</v>
      </c>
      <c r="AA75" s="195">
        <f t="shared" si="9"/>
        <v>1303391.5</v>
      </c>
      <c r="AB75" s="195">
        <f t="shared" si="9"/>
        <v>86101428.650000006</v>
      </c>
      <c r="AC75" s="195">
        <f t="shared" si="9"/>
        <v>15077528.000000002</v>
      </c>
      <c r="AD75" s="195">
        <f t="shared" si="9"/>
        <v>0</v>
      </c>
      <c r="AE75" s="195">
        <f t="shared" si="9"/>
        <v>7919309</v>
      </c>
      <c r="AF75" s="195">
        <f t="shared" si="9"/>
        <v>0</v>
      </c>
      <c r="AG75" s="195">
        <f t="shared" si="9"/>
        <v>141109246.72</v>
      </c>
      <c r="AH75" s="195">
        <f t="shared" si="9"/>
        <v>0</v>
      </c>
      <c r="AI75" s="195">
        <f t="shared" si="9"/>
        <v>0</v>
      </c>
      <c r="AJ75" s="195">
        <f t="shared" si="9"/>
        <v>96333632.549999997</v>
      </c>
      <c r="AK75" s="195">
        <f t="shared" si="9"/>
        <v>13710063</v>
      </c>
      <c r="AL75" s="195">
        <f t="shared" si="9"/>
        <v>6391882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75305372.25999999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195">
        <f t="shared" ref="BB75" si="10">SUM(BB73:BB74)</f>
        <v>85647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195">
        <f t="shared" ref="CC75" si="11">SUM(CC73:CC74)</f>
        <v>1773943</v>
      </c>
      <c r="CD75" s="249" t="s">
        <v>221</v>
      </c>
      <c r="CE75" s="195">
        <f t="shared" si="8"/>
        <v>911922506.80000007</v>
      </c>
      <c r="CF75" s="252"/>
    </row>
    <row r="76" spans="1:84" ht="12.65" customHeight="1" x14ac:dyDescent="0.3">
      <c r="A76" s="171" t="s">
        <v>248</v>
      </c>
      <c r="B76" s="175"/>
      <c r="C76" s="318">
        <v>16852.080000000005</v>
      </c>
      <c r="D76" s="184">
        <v>0</v>
      </c>
      <c r="E76" s="185">
        <v>36239.649999999965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6697.9449999999979</v>
      </c>
      <c r="Q76" s="185">
        <v>0</v>
      </c>
      <c r="R76" s="185">
        <v>0</v>
      </c>
      <c r="S76" s="185">
        <v>0</v>
      </c>
      <c r="T76" s="185">
        <v>1875.7199999999998</v>
      </c>
      <c r="U76" s="185">
        <v>0</v>
      </c>
      <c r="V76" s="185">
        <v>0</v>
      </c>
      <c r="W76" s="185">
        <v>0</v>
      </c>
      <c r="X76" s="185">
        <v>0</v>
      </c>
      <c r="Y76" s="185">
        <v>0</v>
      </c>
      <c r="Z76" s="185">
        <v>0</v>
      </c>
      <c r="AA76" s="185">
        <v>0</v>
      </c>
      <c r="AB76" s="185">
        <v>1856.45</v>
      </c>
      <c r="AC76" s="185">
        <v>531.75</v>
      </c>
      <c r="AD76" s="185">
        <v>0</v>
      </c>
      <c r="AE76" s="185">
        <v>0</v>
      </c>
      <c r="AF76" s="185">
        <v>0</v>
      </c>
      <c r="AG76" s="185">
        <v>17277.179999999993</v>
      </c>
      <c r="AH76" s="185">
        <v>0</v>
      </c>
      <c r="AI76" s="185">
        <v>0</v>
      </c>
      <c r="AJ76" s="185">
        <v>2470.7350000000006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780.97</v>
      </c>
      <c r="AW76" s="185">
        <v>0</v>
      </c>
      <c r="AX76" s="185">
        <v>0</v>
      </c>
      <c r="AY76" s="185">
        <v>0</v>
      </c>
      <c r="AZ76" s="185">
        <v>0</v>
      </c>
      <c r="BA76" s="185">
        <v>0</v>
      </c>
      <c r="BB76" s="185">
        <v>218.76</v>
      </c>
      <c r="BC76" s="185">
        <v>0</v>
      </c>
      <c r="BD76" s="185">
        <v>0</v>
      </c>
      <c r="BE76" s="185">
        <v>0</v>
      </c>
      <c r="BF76" s="185">
        <v>0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332">
        <v>0</v>
      </c>
      <c r="BM76" s="185">
        <v>0</v>
      </c>
      <c r="BN76" s="185">
        <v>3723.5700000000006</v>
      </c>
      <c r="BO76" s="185">
        <v>0</v>
      </c>
      <c r="BP76" s="185">
        <v>0</v>
      </c>
      <c r="BQ76" s="185">
        <v>0</v>
      </c>
      <c r="BR76" s="333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0</v>
      </c>
      <c r="BX76" s="185">
        <v>81.5</v>
      </c>
      <c r="BY76" s="185">
        <v>0</v>
      </c>
      <c r="BZ76" s="185">
        <v>0</v>
      </c>
      <c r="CA76" s="185">
        <v>0</v>
      </c>
      <c r="CB76" s="185">
        <v>0</v>
      </c>
      <c r="CC76" s="325">
        <v>92614.245000000024</v>
      </c>
      <c r="CD76" s="249" t="s">
        <v>221</v>
      </c>
      <c r="CE76" s="195">
        <f t="shared" si="8"/>
        <v>181220.55499999999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322">
        <v>9102</v>
      </c>
      <c r="D77" s="322">
        <v>0</v>
      </c>
      <c r="E77" s="322">
        <v>32746</v>
      </c>
      <c r="F77" s="322">
        <v>0</v>
      </c>
      <c r="G77" s="322">
        <v>0</v>
      </c>
      <c r="H77" s="322">
        <v>0</v>
      </c>
      <c r="I77" s="322">
        <v>0</v>
      </c>
      <c r="J77" s="322">
        <v>0</v>
      </c>
      <c r="K77" s="322">
        <v>0</v>
      </c>
      <c r="L77" s="322">
        <v>0</v>
      </c>
      <c r="M77" s="322">
        <v>0</v>
      </c>
      <c r="N77" s="322">
        <v>0</v>
      </c>
      <c r="O77" s="322">
        <v>0</v>
      </c>
      <c r="P77" s="322">
        <v>0</v>
      </c>
      <c r="Q77" s="322">
        <v>0</v>
      </c>
      <c r="R77" s="322">
        <v>12</v>
      </c>
      <c r="S77" s="322">
        <v>0</v>
      </c>
      <c r="T77" s="322">
        <v>0</v>
      </c>
      <c r="U77" s="322">
        <v>0</v>
      </c>
      <c r="V77" s="322">
        <v>0</v>
      </c>
      <c r="W77" s="322">
        <v>0</v>
      </c>
      <c r="X77" s="322">
        <v>0</v>
      </c>
      <c r="Y77" s="322">
        <v>0</v>
      </c>
      <c r="Z77" s="322">
        <v>0</v>
      </c>
      <c r="AA77" s="322">
        <v>0</v>
      </c>
      <c r="AB77" s="322">
        <v>0</v>
      </c>
      <c r="AC77" s="322">
        <v>0</v>
      </c>
      <c r="AD77" s="322">
        <v>0</v>
      </c>
      <c r="AE77" s="322">
        <v>0</v>
      </c>
      <c r="AF77" s="322">
        <v>0</v>
      </c>
      <c r="AG77" s="322">
        <v>3174</v>
      </c>
      <c r="AH77" s="322">
        <v>0</v>
      </c>
      <c r="AI77" s="322">
        <v>0</v>
      </c>
      <c r="AJ77" s="322">
        <v>0</v>
      </c>
      <c r="AK77" s="322">
        <v>0</v>
      </c>
      <c r="AL77" s="322">
        <v>0</v>
      </c>
      <c r="AM77" s="322">
        <v>0</v>
      </c>
      <c r="AN77" s="322">
        <v>0</v>
      </c>
      <c r="AO77" s="322">
        <v>0</v>
      </c>
      <c r="AP77" s="322">
        <v>0</v>
      </c>
      <c r="AQ77" s="322">
        <v>0</v>
      </c>
      <c r="AR77" s="322">
        <v>0</v>
      </c>
      <c r="AS77" s="322">
        <v>0</v>
      </c>
      <c r="AT77" s="322">
        <v>0</v>
      </c>
      <c r="AU77" s="322">
        <v>0</v>
      </c>
      <c r="AV77" s="322">
        <v>0</v>
      </c>
      <c r="AW77" s="324">
        <v>0</v>
      </c>
      <c r="AX77" s="326" t="s">
        <v>221</v>
      </c>
      <c r="AY77" s="326" t="s">
        <v>221</v>
      </c>
      <c r="AZ77" s="329">
        <v>0</v>
      </c>
      <c r="BA77" s="322">
        <v>0</v>
      </c>
      <c r="BB77" s="322">
        <v>0</v>
      </c>
      <c r="BC77" s="324">
        <v>0</v>
      </c>
      <c r="BD77" s="326" t="s">
        <v>221</v>
      </c>
      <c r="BE77" s="326" t="s">
        <v>221</v>
      </c>
      <c r="BF77" s="334">
        <v>0</v>
      </c>
      <c r="BG77" s="326" t="s">
        <v>221</v>
      </c>
      <c r="BH77" s="329">
        <v>0</v>
      </c>
      <c r="BI77" s="322">
        <v>0</v>
      </c>
      <c r="BJ77" s="323" t="s">
        <v>221</v>
      </c>
      <c r="BK77" s="322">
        <v>0</v>
      </c>
      <c r="BL77" s="324">
        <v>0</v>
      </c>
      <c r="BM77" s="322">
        <v>0</v>
      </c>
      <c r="BN77" s="330" t="s">
        <v>221</v>
      </c>
      <c r="BO77" s="330" t="s">
        <v>221</v>
      </c>
      <c r="BP77" s="330" t="s">
        <v>221</v>
      </c>
      <c r="BQ77" s="330" t="s">
        <v>221</v>
      </c>
      <c r="BR77" s="322">
        <v>0</v>
      </c>
      <c r="BS77" s="329">
        <v>0</v>
      </c>
      <c r="BT77" s="322">
        <v>0</v>
      </c>
      <c r="BU77" s="322">
        <v>0</v>
      </c>
      <c r="BV77" s="322">
        <v>0</v>
      </c>
      <c r="BW77" s="322">
        <v>0</v>
      </c>
      <c r="BX77" s="322">
        <v>0</v>
      </c>
      <c r="BY77" s="322">
        <v>0</v>
      </c>
      <c r="BZ77" s="322">
        <v>0</v>
      </c>
      <c r="CA77" s="322">
        <v>0</v>
      </c>
      <c r="CB77" s="322">
        <v>0</v>
      </c>
      <c r="CC77" s="326" t="s">
        <v>221</v>
      </c>
      <c r="CD77" s="249" t="s">
        <v>221</v>
      </c>
      <c r="CE77" s="195">
        <f>SUM(C77:CD77)</f>
        <v>45034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337">
        <v>1755.9673587448665</v>
      </c>
      <c r="D78" s="321">
        <v>0</v>
      </c>
      <c r="E78" s="321">
        <v>17990.577422690418</v>
      </c>
      <c r="F78" s="321">
        <v>0</v>
      </c>
      <c r="G78" s="321">
        <v>0</v>
      </c>
      <c r="H78" s="321">
        <v>0</v>
      </c>
      <c r="I78" s="321">
        <v>0</v>
      </c>
      <c r="J78" s="321">
        <v>0</v>
      </c>
      <c r="K78" s="321">
        <v>0</v>
      </c>
      <c r="L78" s="321">
        <v>0</v>
      </c>
      <c r="M78" s="321">
        <v>0</v>
      </c>
      <c r="N78" s="321">
        <v>0</v>
      </c>
      <c r="O78" s="321">
        <v>0</v>
      </c>
      <c r="P78" s="321">
        <v>4964.9425239667698</v>
      </c>
      <c r="Q78" s="321">
        <v>0</v>
      </c>
      <c r="R78" s="321">
        <v>0</v>
      </c>
      <c r="S78" s="321">
        <v>0</v>
      </c>
      <c r="T78" s="321">
        <v>0</v>
      </c>
      <c r="U78" s="321">
        <v>0</v>
      </c>
      <c r="V78" s="321">
        <v>0</v>
      </c>
      <c r="W78" s="321">
        <v>0</v>
      </c>
      <c r="X78" s="321">
        <v>0</v>
      </c>
      <c r="Y78" s="321">
        <v>0</v>
      </c>
      <c r="Z78" s="321">
        <v>0</v>
      </c>
      <c r="AA78" s="321">
        <v>0</v>
      </c>
      <c r="AB78" s="321">
        <v>0</v>
      </c>
      <c r="AC78" s="321">
        <v>0</v>
      </c>
      <c r="AD78" s="321">
        <v>0</v>
      </c>
      <c r="AE78" s="321">
        <v>0</v>
      </c>
      <c r="AF78" s="321">
        <v>0</v>
      </c>
      <c r="AG78" s="321">
        <v>7698.2241349586866</v>
      </c>
      <c r="AH78" s="321">
        <v>0</v>
      </c>
      <c r="AI78" s="321">
        <v>0</v>
      </c>
      <c r="AJ78" s="321">
        <v>3366.288559639258</v>
      </c>
      <c r="AK78" s="321">
        <v>0</v>
      </c>
      <c r="AL78" s="321">
        <v>0</v>
      </c>
      <c r="AM78" s="321">
        <v>0</v>
      </c>
      <c r="AN78" s="321">
        <v>0</v>
      </c>
      <c r="AO78" s="321">
        <v>0</v>
      </c>
      <c r="AP78" s="321">
        <v>0</v>
      </c>
      <c r="AQ78" s="321">
        <v>0</v>
      </c>
      <c r="AR78" s="321">
        <v>0</v>
      </c>
      <c r="AS78" s="321">
        <v>0</v>
      </c>
      <c r="AT78" s="321">
        <v>0</v>
      </c>
      <c r="AU78" s="321">
        <v>0</v>
      </c>
      <c r="AV78" s="321">
        <v>0</v>
      </c>
      <c r="AW78" s="327">
        <v>0</v>
      </c>
      <c r="AX78" s="335" t="s">
        <v>221</v>
      </c>
      <c r="AY78" s="335" t="s">
        <v>221</v>
      </c>
      <c r="AZ78" s="249" t="s">
        <v>221</v>
      </c>
      <c r="BA78" s="184">
        <v>0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321">
        <v>0</v>
      </c>
      <c r="BI78" s="321">
        <v>0</v>
      </c>
      <c r="BJ78" s="249" t="s">
        <v>221</v>
      </c>
      <c r="BK78" s="321">
        <v>0</v>
      </c>
      <c r="BL78" s="327">
        <v>0</v>
      </c>
      <c r="BM78" s="184">
        <v>0</v>
      </c>
      <c r="BN78" s="331" t="s">
        <v>221</v>
      </c>
      <c r="BO78" s="331" t="s">
        <v>221</v>
      </c>
      <c r="BP78" s="331" t="s">
        <v>221</v>
      </c>
      <c r="BQ78" s="331" t="s">
        <v>221</v>
      </c>
      <c r="BR78" s="249" t="s">
        <v>221</v>
      </c>
      <c r="BS78" s="321">
        <v>0</v>
      </c>
      <c r="BT78" s="321">
        <v>0</v>
      </c>
      <c r="BU78" s="321">
        <v>0</v>
      </c>
      <c r="BV78" s="321">
        <v>0</v>
      </c>
      <c r="BW78" s="321">
        <v>0</v>
      </c>
      <c r="BX78" s="321">
        <v>0</v>
      </c>
      <c r="BY78" s="321">
        <v>0</v>
      </c>
      <c r="BZ78" s="321">
        <v>0</v>
      </c>
      <c r="CA78" s="321">
        <v>0</v>
      </c>
      <c r="CB78" s="321">
        <v>0</v>
      </c>
      <c r="CC78" s="249" t="s">
        <v>221</v>
      </c>
      <c r="CD78" s="249" t="s">
        <v>221</v>
      </c>
      <c r="CE78" s="195">
        <f t="shared" si="8"/>
        <v>35776</v>
      </c>
      <c r="CF78" s="195"/>
    </row>
    <row r="79" spans="1:84" ht="12.65" customHeight="1" x14ac:dyDescent="0.3">
      <c r="A79" s="171" t="s">
        <v>251</v>
      </c>
      <c r="B79" s="175"/>
      <c r="C79" s="225">
        <v>438374.58999999997</v>
      </c>
      <c r="D79" s="225">
        <v>173354.78</v>
      </c>
      <c r="E79" s="184">
        <v>230956.15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9255.2000000000007</v>
      </c>
      <c r="AC79" s="184">
        <v>0</v>
      </c>
      <c r="AD79" s="184">
        <v>0</v>
      </c>
      <c r="AE79" s="184">
        <v>2752.5</v>
      </c>
      <c r="AF79" s="184">
        <v>0</v>
      </c>
      <c r="AG79" s="184">
        <v>274.61</v>
      </c>
      <c r="AH79" s="184">
        <v>0</v>
      </c>
      <c r="AI79" s="184">
        <v>0</v>
      </c>
      <c r="AJ79" s="184">
        <v>9585.1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2195.1999999999998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336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328">
        <v>0</v>
      </c>
      <c r="BM79" s="184">
        <v>0</v>
      </c>
      <c r="BN79" s="331" t="s">
        <v>221</v>
      </c>
      <c r="BO79" s="331" t="s">
        <v>221</v>
      </c>
      <c r="BP79" s="331" t="s">
        <v>221</v>
      </c>
      <c r="BQ79" s="331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184">
        <v>3747.4300000000003</v>
      </c>
      <c r="CD79" s="249" t="s">
        <v>221</v>
      </c>
      <c r="CE79" s="341">
        <f t="shared" si="8"/>
        <v>870495.55999999994</v>
      </c>
      <c r="CF79" s="195">
        <f>BA59</f>
        <v>0</v>
      </c>
    </row>
    <row r="80" spans="1:84" ht="14" x14ac:dyDescent="0.3">
      <c r="A80" s="171" t="s">
        <v>252</v>
      </c>
      <c r="B80" s="175"/>
      <c r="C80" s="286">
        <v>28.752960270033842</v>
      </c>
      <c r="D80" s="286">
        <v>0</v>
      </c>
      <c r="E80" s="286">
        <v>60.260391772567075</v>
      </c>
      <c r="F80" s="286">
        <v>0</v>
      </c>
      <c r="G80" s="286">
        <v>0</v>
      </c>
      <c r="H80" s="286">
        <v>0</v>
      </c>
      <c r="I80" s="286">
        <v>0</v>
      </c>
      <c r="J80" s="286">
        <v>0</v>
      </c>
      <c r="K80" s="286">
        <v>0</v>
      </c>
      <c r="L80" s="286">
        <v>0</v>
      </c>
      <c r="M80" s="286">
        <v>0</v>
      </c>
      <c r="N80" s="286">
        <v>0</v>
      </c>
      <c r="O80" s="286">
        <v>0</v>
      </c>
      <c r="P80" s="286">
        <v>22.469319175004205</v>
      </c>
      <c r="Q80" s="286">
        <v>0</v>
      </c>
      <c r="R80" s="286">
        <v>0</v>
      </c>
      <c r="S80" s="286">
        <v>0</v>
      </c>
      <c r="T80" s="286">
        <v>13.630491094023222</v>
      </c>
      <c r="U80" s="286">
        <v>0</v>
      </c>
      <c r="V80" s="286">
        <v>0</v>
      </c>
      <c r="W80" s="286">
        <v>0</v>
      </c>
      <c r="X80" s="286">
        <v>0</v>
      </c>
      <c r="Y80" s="286">
        <v>0</v>
      </c>
      <c r="Z80" s="286">
        <v>0</v>
      </c>
      <c r="AA80" s="286">
        <v>0</v>
      </c>
      <c r="AB80" s="286">
        <v>0</v>
      </c>
      <c r="AC80" s="286">
        <v>1.1952739724390036E-2</v>
      </c>
      <c r="AD80" s="286">
        <v>0</v>
      </c>
      <c r="AE80" s="286">
        <v>0</v>
      </c>
      <c r="AF80" s="286">
        <v>0</v>
      </c>
      <c r="AG80" s="286">
        <v>33.318537666668696</v>
      </c>
      <c r="AH80" s="286">
        <v>0</v>
      </c>
      <c r="AI80" s="286">
        <v>0</v>
      </c>
      <c r="AJ80" s="286">
        <v>25.565049996497944</v>
      </c>
      <c r="AK80" s="286">
        <v>1.4452698628157166</v>
      </c>
      <c r="AL80" s="286">
        <v>0</v>
      </c>
      <c r="AM80" s="286">
        <v>0</v>
      </c>
      <c r="AN80" s="286">
        <v>0</v>
      </c>
      <c r="AO80" s="286">
        <v>0</v>
      </c>
      <c r="AP80" s="286">
        <v>0</v>
      </c>
      <c r="AQ80" s="286">
        <v>0</v>
      </c>
      <c r="AR80" s="286">
        <v>0</v>
      </c>
      <c r="AS80" s="286">
        <v>0</v>
      </c>
      <c r="AT80" s="286">
        <v>0</v>
      </c>
      <c r="AU80" s="286">
        <v>0</v>
      </c>
      <c r="AV80" s="286">
        <v>13.139158217378197</v>
      </c>
      <c r="AW80" s="286">
        <v>8.8171232864634082E-3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49" t="s">
        <v>221</v>
      </c>
      <c r="BV80" s="249" t="s">
        <v>221</v>
      </c>
      <c r="BW80" s="249" t="s">
        <v>221</v>
      </c>
      <c r="BX80" s="249" t="s">
        <v>221</v>
      </c>
      <c r="BY80" s="286">
        <v>5.4945205471925319E-3</v>
      </c>
      <c r="BZ80" s="286">
        <v>3.8247472597500347</v>
      </c>
      <c r="CA80" s="249" t="s">
        <v>221</v>
      </c>
      <c r="CB80" s="249" t="s">
        <v>221</v>
      </c>
      <c r="CC80" s="286">
        <v>0.1244513698459656</v>
      </c>
      <c r="CD80" s="249" t="s">
        <v>221</v>
      </c>
      <c r="CE80" s="255">
        <f t="shared" si="8"/>
        <v>202.55664106814294</v>
      </c>
      <c r="CF80" s="255"/>
    </row>
    <row r="81" spans="1:8" ht="12.65" customHeight="1" x14ac:dyDescent="0.3">
      <c r="A81" s="208" t="s">
        <v>253</v>
      </c>
      <c r="B81" s="208"/>
      <c r="C81" s="208"/>
      <c r="D81" s="208"/>
      <c r="E81" s="208"/>
    </row>
    <row r="82" spans="1:8" ht="12.65" customHeight="1" x14ac:dyDescent="0.3">
      <c r="A82" s="171" t="s">
        <v>254</v>
      </c>
      <c r="B82" s="172"/>
      <c r="C82" s="281" t="s">
        <v>1287</v>
      </c>
      <c r="D82" s="256"/>
      <c r="E82" s="175"/>
    </row>
    <row r="83" spans="1:8" ht="12.65" customHeight="1" x14ac:dyDescent="0.3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8" ht="12.65" customHeight="1" x14ac:dyDescent="0.3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8" ht="12.65" customHeight="1" x14ac:dyDescent="0.3">
      <c r="A85" s="173" t="s">
        <v>1251</v>
      </c>
      <c r="B85" s="172"/>
      <c r="C85" s="230" t="s">
        <v>1268</v>
      </c>
      <c r="D85" s="205"/>
      <c r="E85" s="204"/>
    </row>
    <row r="86" spans="1:8" ht="12.65" customHeight="1" x14ac:dyDescent="0.3">
      <c r="A86" s="173" t="s">
        <v>1252</v>
      </c>
      <c r="B86" s="172" t="s">
        <v>256</v>
      </c>
      <c r="C86" s="230" t="s">
        <v>1268</v>
      </c>
      <c r="D86" s="205"/>
      <c r="E86" s="204"/>
      <c r="G86" s="315"/>
      <c r="H86" s="315"/>
    </row>
    <row r="87" spans="1:8" ht="12.65" customHeight="1" x14ac:dyDescent="0.3">
      <c r="A87" s="173" t="s">
        <v>258</v>
      </c>
      <c r="B87" s="172" t="s">
        <v>256</v>
      </c>
      <c r="C87" s="231" t="s">
        <v>1270</v>
      </c>
      <c r="D87" s="205"/>
      <c r="E87" s="204"/>
      <c r="G87" s="315"/>
      <c r="H87" s="315"/>
    </row>
    <row r="88" spans="1:8" ht="12.65" customHeight="1" x14ac:dyDescent="0.3">
      <c r="A88" s="173" t="s">
        <v>259</v>
      </c>
      <c r="B88" s="172" t="s">
        <v>256</v>
      </c>
      <c r="C88" s="230" t="s">
        <v>1271</v>
      </c>
      <c r="D88" s="205"/>
      <c r="E88" s="204"/>
      <c r="G88" s="315"/>
      <c r="H88" s="315"/>
    </row>
    <row r="89" spans="1:8" ht="12.65" customHeight="1" x14ac:dyDescent="0.3">
      <c r="A89" s="173" t="s">
        <v>260</v>
      </c>
      <c r="B89" s="172" t="s">
        <v>256</v>
      </c>
      <c r="C89" s="230" t="s">
        <v>1272</v>
      </c>
      <c r="D89" s="205"/>
      <c r="E89" s="204"/>
      <c r="G89" s="316"/>
      <c r="H89" s="316"/>
    </row>
    <row r="90" spans="1:8" ht="12.65" customHeight="1" x14ac:dyDescent="0.3">
      <c r="A90" s="173" t="s">
        <v>261</v>
      </c>
      <c r="B90" s="172" t="s">
        <v>256</v>
      </c>
      <c r="C90" s="339" t="s">
        <v>1284</v>
      </c>
      <c r="D90" s="205"/>
      <c r="E90" s="204"/>
    </row>
    <row r="91" spans="1:8" ht="12.65" customHeight="1" x14ac:dyDescent="0.3">
      <c r="A91" s="173" t="s">
        <v>262</v>
      </c>
      <c r="B91" s="172" t="s">
        <v>256</v>
      </c>
      <c r="C91" s="339" t="s">
        <v>1274</v>
      </c>
      <c r="D91" s="205"/>
      <c r="E91" s="204"/>
    </row>
    <row r="92" spans="1:8" ht="12.65" customHeight="1" x14ac:dyDescent="0.3">
      <c r="A92" s="173" t="s">
        <v>263</v>
      </c>
      <c r="B92" s="172" t="s">
        <v>256</v>
      </c>
      <c r="C92" s="339" t="s">
        <v>1275</v>
      </c>
      <c r="D92" s="256"/>
      <c r="E92" s="175"/>
    </row>
    <row r="93" spans="1:8" ht="12.65" customHeight="1" x14ac:dyDescent="0.3">
      <c r="A93" s="173" t="s">
        <v>264</v>
      </c>
      <c r="B93" s="172" t="s">
        <v>256</v>
      </c>
      <c r="C93" s="340" t="s">
        <v>1276</v>
      </c>
      <c r="D93" s="256"/>
      <c r="E93" s="175"/>
    </row>
    <row r="94" spans="1:8" ht="12.65" customHeight="1" x14ac:dyDescent="0.3">
      <c r="A94" s="173"/>
      <c r="B94" s="173"/>
      <c r="C94" s="191"/>
      <c r="D94" s="175"/>
      <c r="E94" s="175"/>
    </row>
    <row r="95" spans="1:8" ht="12.65" customHeight="1" x14ac:dyDescent="0.3">
      <c r="A95" s="208" t="s">
        <v>265</v>
      </c>
      <c r="B95" s="208"/>
      <c r="C95" s="208"/>
      <c r="D95" s="208"/>
      <c r="E95" s="208"/>
    </row>
    <row r="96" spans="1:8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344">
        <v>3592</v>
      </c>
      <c r="D111" s="343">
        <v>13052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22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60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82</v>
      </c>
    </row>
    <row r="128" spans="1:5" ht="12.65" customHeight="1" x14ac:dyDescent="0.3">
      <c r="A128" s="173" t="s">
        <v>292</v>
      </c>
      <c r="B128" s="172" t="s">
        <v>256</v>
      </c>
      <c r="C128" s="189">
        <v>82</v>
      </c>
      <c r="D128" s="175"/>
      <c r="E128" s="175"/>
    </row>
    <row r="129" spans="1:7" ht="12.65" customHeight="1" x14ac:dyDescent="0.3">
      <c r="A129" s="173" t="s">
        <v>293</v>
      </c>
      <c r="B129" s="172" t="s">
        <v>256</v>
      </c>
      <c r="C129" s="189"/>
      <c r="D129" s="175"/>
      <c r="E129" s="175"/>
    </row>
    <row r="130" spans="1:7" ht="12.65" customHeight="1" x14ac:dyDescent="0.3">
      <c r="A130" s="173"/>
      <c r="B130" s="175"/>
      <c r="C130" s="191"/>
      <c r="D130" s="175"/>
      <c r="E130" s="175"/>
    </row>
    <row r="131" spans="1:7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7" ht="12.65" customHeight="1" x14ac:dyDescent="0.3">
      <c r="A132" s="173"/>
      <c r="B132" s="173"/>
      <c r="C132" s="191"/>
      <c r="D132" s="175"/>
      <c r="E132" s="175"/>
    </row>
    <row r="133" spans="1:7" ht="12.65" customHeight="1" x14ac:dyDescent="0.3">
      <c r="A133" s="173"/>
      <c r="B133" s="173"/>
      <c r="C133" s="191"/>
      <c r="D133" s="175"/>
      <c r="E133" s="175"/>
    </row>
    <row r="134" spans="1:7" ht="12.65" customHeight="1" x14ac:dyDescent="0.3">
      <c r="A134" s="173"/>
      <c r="B134" s="173"/>
      <c r="C134" s="191"/>
      <c r="D134" s="175"/>
      <c r="E134" s="175"/>
    </row>
    <row r="135" spans="1:7" ht="18" customHeight="1" x14ac:dyDescent="0.3">
      <c r="A135" s="173"/>
      <c r="B135" s="173"/>
      <c r="C135" s="191"/>
      <c r="D135" s="175"/>
      <c r="E135" s="175"/>
    </row>
    <row r="136" spans="1:7" ht="12.65" customHeight="1" x14ac:dyDescent="0.3">
      <c r="A136" s="208" t="s">
        <v>1240</v>
      </c>
      <c r="B136" s="207"/>
      <c r="C136" s="207"/>
      <c r="D136" s="207"/>
      <c r="E136" s="207"/>
    </row>
    <row r="137" spans="1:7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7" ht="12.65" customHeight="1" x14ac:dyDescent="0.3">
      <c r="A138" s="173" t="s">
        <v>277</v>
      </c>
      <c r="B138" s="348">
        <v>2</v>
      </c>
      <c r="C138" s="349">
        <v>2042</v>
      </c>
      <c r="D138" s="348">
        <v>1548</v>
      </c>
      <c r="E138" s="175">
        <f>SUM(B138:D138)</f>
        <v>3592</v>
      </c>
    </row>
    <row r="139" spans="1:7" ht="12.65" customHeight="1" x14ac:dyDescent="0.3">
      <c r="A139" s="173" t="s">
        <v>215</v>
      </c>
      <c r="B139" s="348">
        <v>11</v>
      </c>
      <c r="C139" s="349">
        <v>8673</v>
      </c>
      <c r="D139" s="348">
        <v>4368</v>
      </c>
      <c r="E139" s="175">
        <f>SUM(B139:D139)</f>
        <v>13052</v>
      </c>
    </row>
    <row r="140" spans="1:7" ht="12.65" customHeight="1" x14ac:dyDescent="0.3">
      <c r="A140" s="173" t="s">
        <v>298</v>
      </c>
      <c r="B140" s="348">
        <v>13.371208242624501</v>
      </c>
      <c r="C140" s="348">
        <v>19339.785049184069</v>
      </c>
      <c r="D140" s="348">
        <v>14494.84374257331</v>
      </c>
      <c r="E140" s="175">
        <f>SUM(B140:D140)</f>
        <v>33848</v>
      </c>
    </row>
    <row r="141" spans="1:7" ht="12.65" customHeight="1" x14ac:dyDescent="0.3">
      <c r="A141" s="173" t="s">
        <v>245</v>
      </c>
      <c r="B141" s="350">
        <v>109044.38095509951</v>
      </c>
      <c r="C141" s="351">
        <v>157719096.90032858</v>
      </c>
      <c r="D141" s="350">
        <v>115610907.4287163</v>
      </c>
      <c r="E141" s="175">
        <f>SUM(B141:D141)</f>
        <v>273439048.70999998</v>
      </c>
      <c r="F141" s="346">
        <f>C359-E141</f>
        <v>0</v>
      </c>
      <c r="G141" s="347">
        <f>CE73-E141</f>
        <v>0</v>
      </c>
    </row>
    <row r="142" spans="1:7" ht="12.65" customHeight="1" x14ac:dyDescent="0.3">
      <c r="A142" s="173" t="s">
        <v>246</v>
      </c>
      <c r="B142" s="350">
        <v>252224.51187392409</v>
      </c>
      <c r="C142" s="351">
        <v>364811298.66986644</v>
      </c>
      <c r="D142" s="350">
        <v>273419934.93190598</v>
      </c>
      <c r="E142" s="175">
        <f>SUM(B142:D142)</f>
        <v>638483458.11364627</v>
      </c>
      <c r="F142" s="346">
        <f>C360-E142</f>
        <v>-2.3646235466003418E-2</v>
      </c>
      <c r="G142" s="347">
        <f>CE74-E142</f>
        <v>-2.3646235466003418E-2</v>
      </c>
    </row>
    <row r="143" spans="1:7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  <c r="F143" s="347"/>
    </row>
    <row r="144" spans="1:7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4" x14ac:dyDescent="0.3">
      <c r="A165" s="173" t="s">
        <v>307</v>
      </c>
      <c r="B165" s="172" t="s">
        <v>256</v>
      </c>
      <c r="C165" s="189">
        <v>7200602.2299999995</v>
      </c>
      <c r="D165" s="175"/>
      <c r="E165" s="175"/>
    </row>
    <row r="166" spans="1:5" ht="14" x14ac:dyDescent="0.3">
      <c r="A166" s="173" t="s">
        <v>308</v>
      </c>
      <c r="B166" s="172" t="s">
        <v>256</v>
      </c>
      <c r="C166" s="189"/>
      <c r="D166" s="175"/>
      <c r="E166" s="175"/>
    </row>
    <row r="167" spans="1:5" ht="14" x14ac:dyDescent="0.3">
      <c r="A167" s="177" t="s">
        <v>309</v>
      </c>
      <c r="B167" s="172" t="s">
        <v>256</v>
      </c>
      <c r="C167" s="189"/>
      <c r="D167" s="175"/>
      <c r="E167" s="175"/>
    </row>
    <row r="168" spans="1:5" ht="14" x14ac:dyDescent="0.3">
      <c r="A168" s="173" t="s">
        <v>310</v>
      </c>
      <c r="B168" s="172" t="s">
        <v>256</v>
      </c>
      <c r="C168" s="189">
        <v>11633547.16</v>
      </c>
      <c r="D168" s="175"/>
      <c r="E168" s="175"/>
    </row>
    <row r="169" spans="1:5" ht="14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4" x14ac:dyDescent="0.3">
      <c r="A170" s="173" t="s">
        <v>312</v>
      </c>
      <c r="B170" s="172" t="s">
        <v>256</v>
      </c>
      <c r="C170" s="189"/>
      <c r="D170" s="175"/>
      <c r="E170" s="175"/>
    </row>
    <row r="171" spans="1:5" ht="14" x14ac:dyDescent="0.3">
      <c r="A171" s="173" t="s">
        <v>313</v>
      </c>
      <c r="B171" s="172" t="s">
        <v>256</v>
      </c>
      <c r="C171" s="189">
        <v>5324064.5600000005</v>
      </c>
      <c r="D171" s="175"/>
      <c r="E171" s="175"/>
    </row>
    <row r="172" spans="1:5" ht="14" x14ac:dyDescent="0.3">
      <c r="A172" s="173" t="s">
        <v>313</v>
      </c>
      <c r="B172" s="172" t="s">
        <v>256</v>
      </c>
      <c r="C172" s="189">
        <v>21718.07</v>
      </c>
      <c r="D172" s="175"/>
      <c r="E172" s="175"/>
    </row>
    <row r="173" spans="1:5" ht="14" x14ac:dyDescent="0.3">
      <c r="A173" s="173" t="s">
        <v>203</v>
      </c>
      <c r="B173" s="175"/>
      <c r="C173" s="191"/>
      <c r="D173" s="175">
        <f>SUM(C165:C172)</f>
        <v>24179932.020000003</v>
      </c>
      <c r="E173" s="175"/>
    </row>
    <row r="174" spans="1:5" ht="14" x14ac:dyDescent="0.3">
      <c r="A174" s="257" t="s">
        <v>314</v>
      </c>
      <c r="B174" s="257"/>
      <c r="C174" s="257"/>
      <c r="D174" s="257"/>
      <c r="E174" s="257"/>
    </row>
    <row r="175" spans="1:5" ht="14" x14ac:dyDescent="0.3">
      <c r="A175" s="173" t="s">
        <v>315</v>
      </c>
      <c r="B175" s="172" t="s">
        <v>256</v>
      </c>
      <c r="C175" s="189">
        <v>5316905.5200000005</v>
      </c>
      <c r="D175" s="175"/>
      <c r="E175" s="175"/>
    </row>
    <row r="176" spans="1:5" ht="14" x14ac:dyDescent="0.3">
      <c r="A176" s="173" t="s">
        <v>316</v>
      </c>
      <c r="B176" s="172" t="s">
        <v>256</v>
      </c>
      <c r="C176" s="189">
        <v>20690.72</v>
      </c>
      <c r="D176" s="175"/>
      <c r="E176" s="175"/>
    </row>
    <row r="177" spans="1:5" ht="14" x14ac:dyDescent="0.3">
      <c r="A177" s="173" t="s">
        <v>203</v>
      </c>
      <c r="B177" s="175"/>
      <c r="C177" s="191"/>
      <c r="D177" s="175">
        <f>SUM(C175:C176)</f>
        <v>5337596.24</v>
      </c>
      <c r="E177" s="175"/>
    </row>
    <row r="178" spans="1:5" ht="14" x14ac:dyDescent="0.3">
      <c r="A178" s="257" t="s">
        <v>317</v>
      </c>
      <c r="B178" s="257"/>
      <c r="C178" s="257"/>
      <c r="D178" s="257"/>
      <c r="E178" s="257"/>
    </row>
    <row r="179" spans="1:5" ht="14" x14ac:dyDescent="0.3">
      <c r="A179" s="173" t="s">
        <v>318</v>
      </c>
      <c r="B179" s="172" t="s">
        <v>256</v>
      </c>
      <c r="C179" s="189">
        <v>5512007.1399999997</v>
      </c>
      <c r="D179" s="175"/>
      <c r="E179" s="175"/>
    </row>
    <row r="180" spans="1:5" ht="14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4" x14ac:dyDescent="0.3">
      <c r="A181" s="173" t="s">
        <v>203</v>
      </c>
      <c r="B181" s="175"/>
      <c r="C181" s="191"/>
      <c r="D181" s="175">
        <f>SUM(C179:C180)</f>
        <v>5512007.1399999997</v>
      </c>
      <c r="E181" s="175"/>
    </row>
    <row r="182" spans="1:5" ht="14" x14ac:dyDescent="0.3">
      <c r="A182" s="257" t="s">
        <v>320</v>
      </c>
      <c r="B182" s="257"/>
      <c r="C182" s="257"/>
      <c r="D182" s="257"/>
      <c r="E182" s="257"/>
    </row>
    <row r="183" spans="1:5" ht="14" x14ac:dyDescent="0.3">
      <c r="A183" s="173" t="s">
        <v>321</v>
      </c>
      <c r="B183" s="172" t="s">
        <v>256</v>
      </c>
      <c r="C183" s="189">
        <v>241585.01000000004</v>
      </c>
      <c r="D183" s="175"/>
      <c r="E183" s="175"/>
    </row>
    <row r="184" spans="1:5" ht="14" x14ac:dyDescent="0.3">
      <c r="A184" s="173" t="s">
        <v>322</v>
      </c>
      <c r="B184" s="172" t="s">
        <v>256</v>
      </c>
      <c r="C184" s="189">
        <v>3290904.9599999995</v>
      </c>
      <c r="D184" s="175"/>
      <c r="E184" s="175"/>
    </row>
    <row r="185" spans="1:5" ht="14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4" x14ac:dyDescent="0.3">
      <c r="A186" s="173" t="s">
        <v>203</v>
      </c>
      <c r="B186" s="175"/>
      <c r="C186" s="191"/>
      <c r="D186" s="175">
        <f>SUM(C183:C185)</f>
        <v>3532489.9699999997</v>
      </c>
      <c r="E186" s="175"/>
    </row>
    <row r="187" spans="1:5" ht="14" x14ac:dyDescent="0.3">
      <c r="A187" s="257" t="s">
        <v>323</v>
      </c>
      <c r="B187" s="257"/>
      <c r="C187" s="257"/>
      <c r="D187" s="257"/>
      <c r="E187" s="257"/>
    </row>
    <row r="188" spans="1:5" ht="14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4" x14ac:dyDescent="0.3">
      <c r="A189" s="173" t="s">
        <v>325</v>
      </c>
      <c r="B189" s="172" t="s">
        <v>256</v>
      </c>
      <c r="C189" s="189">
        <v>2861613.2399999998</v>
      </c>
      <c r="D189" s="175"/>
      <c r="E189" s="175"/>
    </row>
    <row r="190" spans="1:5" ht="14" x14ac:dyDescent="0.3">
      <c r="A190" s="173" t="s">
        <v>203</v>
      </c>
      <c r="B190" s="175"/>
      <c r="C190" s="191"/>
      <c r="D190" s="175">
        <f>SUM(C188:C189)</f>
        <v>2861613.2399999998</v>
      </c>
      <c r="E190" s="175"/>
    </row>
    <row r="191" spans="1:5" ht="14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774202</v>
      </c>
      <c r="C195" s="189">
        <v>0</v>
      </c>
      <c r="D195" s="174">
        <v>0</v>
      </c>
      <c r="E195" s="175">
        <f t="shared" ref="E195:E203" si="12">SUM(B195:C195)-D195</f>
        <v>774202</v>
      </c>
    </row>
    <row r="196" spans="1:8" ht="12.65" customHeight="1" x14ac:dyDescent="0.3">
      <c r="A196" s="173" t="s">
        <v>333</v>
      </c>
      <c r="B196" s="174">
        <v>472407.19</v>
      </c>
      <c r="C196" s="189">
        <v>0</v>
      </c>
      <c r="D196" s="174">
        <v>0</v>
      </c>
      <c r="E196" s="175">
        <f t="shared" si="12"/>
        <v>472407.19</v>
      </c>
    </row>
    <row r="197" spans="1:8" ht="12.65" customHeight="1" x14ac:dyDescent="0.3">
      <c r="A197" s="173" t="s">
        <v>334</v>
      </c>
      <c r="B197" s="174">
        <v>143671117.66</v>
      </c>
      <c r="C197" s="189">
        <v>634828.58999999985</v>
      </c>
      <c r="D197" s="174">
        <v>3649938</v>
      </c>
      <c r="E197" s="175">
        <f t="shared" si="12"/>
        <v>140656008.25</v>
      </c>
    </row>
    <row r="198" spans="1:8" ht="12.65" customHeight="1" x14ac:dyDescent="0.3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2"/>
        <v>0</v>
      </c>
    </row>
    <row r="199" spans="1:8" ht="12.65" customHeight="1" x14ac:dyDescent="0.3">
      <c r="A199" s="173" t="s">
        <v>336</v>
      </c>
      <c r="B199" s="174">
        <v>3386536.7600000007</v>
      </c>
      <c r="C199" s="189">
        <v>17441.7</v>
      </c>
      <c r="D199" s="174">
        <v>961587</v>
      </c>
      <c r="E199" s="175">
        <f t="shared" si="12"/>
        <v>2442391.4600000009</v>
      </c>
    </row>
    <row r="200" spans="1:8" ht="12.65" customHeight="1" x14ac:dyDescent="0.3">
      <c r="A200" s="173" t="s">
        <v>337</v>
      </c>
      <c r="B200" s="174">
        <v>37350207.359999999</v>
      </c>
      <c r="C200" s="189">
        <v>1711817.34</v>
      </c>
      <c r="D200" s="174">
        <v>42538.47</v>
      </c>
      <c r="E200" s="175">
        <f t="shared" si="12"/>
        <v>39019486.230000004</v>
      </c>
    </row>
    <row r="201" spans="1:8" ht="12.65" customHeight="1" x14ac:dyDescent="0.3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2"/>
        <v>0</v>
      </c>
    </row>
    <row r="202" spans="1:8" ht="12.65" customHeight="1" x14ac:dyDescent="0.3">
      <c r="A202" s="173" t="s">
        <v>339</v>
      </c>
      <c r="B202" s="174">
        <v>10983363.59</v>
      </c>
      <c r="C202" s="189">
        <v>186421.36</v>
      </c>
      <c r="D202" s="174">
        <v>182762</v>
      </c>
      <c r="E202" s="175">
        <f t="shared" si="12"/>
        <v>10987022.949999999</v>
      </c>
    </row>
    <row r="203" spans="1:8" ht="12.65" customHeight="1" x14ac:dyDescent="0.3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2"/>
        <v>0</v>
      </c>
    </row>
    <row r="204" spans="1:8" ht="12.65" customHeight="1" x14ac:dyDescent="0.3">
      <c r="A204" s="173" t="s">
        <v>203</v>
      </c>
      <c r="B204" s="175">
        <f>SUM(B195:B203)</f>
        <v>196637834.55999997</v>
      </c>
      <c r="C204" s="191">
        <f>SUM(C195:C203)</f>
        <v>2550508.9899999998</v>
      </c>
      <c r="D204" s="175">
        <f>SUM(D195:D203)</f>
        <v>4836825.47</v>
      </c>
      <c r="E204" s="175">
        <f>SUM(E195:E203)</f>
        <v>194351518.07999998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405873.29</v>
      </c>
      <c r="C209" s="189">
        <v>9947.0600000000013</v>
      </c>
      <c r="D209" s="174">
        <v>0</v>
      </c>
      <c r="E209" s="175">
        <f t="shared" ref="E209:E216" si="13">SUM(B209:C209)-D209</f>
        <v>415820.35</v>
      </c>
      <c r="H209" s="259"/>
    </row>
    <row r="210" spans="1:8" ht="12.65" customHeight="1" x14ac:dyDescent="0.3">
      <c r="A210" s="173" t="s">
        <v>334</v>
      </c>
      <c r="B210" s="174">
        <v>55185733.920000002</v>
      </c>
      <c r="C210" s="189">
        <v>4728572.4600000102</v>
      </c>
      <c r="D210" s="174">
        <v>3649938</v>
      </c>
      <c r="E210" s="175">
        <f t="shared" si="13"/>
        <v>56264368.38000001</v>
      </c>
      <c r="H210" s="259"/>
    </row>
    <row r="211" spans="1:8" ht="12.65" customHeight="1" x14ac:dyDescent="0.3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3"/>
        <v>0</v>
      </c>
      <c r="H211" s="259"/>
    </row>
    <row r="212" spans="1:8" ht="12.65" customHeight="1" x14ac:dyDescent="0.3">
      <c r="A212" s="173" t="s">
        <v>336</v>
      </c>
      <c r="B212" s="174">
        <v>3161473.9899999998</v>
      </c>
      <c r="C212" s="189">
        <v>70799.380000000048</v>
      </c>
      <c r="D212" s="174">
        <v>961587</v>
      </c>
      <c r="E212" s="175">
        <f t="shared" si="13"/>
        <v>2270686.3699999996</v>
      </c>
      <c r="H212" s="259"/>
    </row>
    <row r="213" spans="1:8" ht="12.65" customHeight="1" x14ac:dyDescent="0.3">
      <c r="A213" s="173" t="s">
        <v>337</v>
      </c>
      <c r="B213" s="174">
        <v>27032965.900000002</v>
      </c>
      <c r="C213" s="189">
        <v>2569102.3200000031</v>
      </c>
      <c r="D213" s="174">
        <v>42538.47</v>
      </c>
      <c r="E213" s="175">
        <f t="shared" si="13"/>
        <v>29559529.750000007</v>
      </c>
      <c r="H213" s="259"/>
    </row>
    <row r="214" spans="1:8" ht="12.65" customHeight="1" x14ac:dyDescent="0.3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3"/>
        <v>0</v>
      </c>
      <c r="H214" s="259"/>
    </row>
    <row r="215" spans="1:8" ht="12.65" customHeight="1" x14ac:dyDescent="0.3">
      <c r="A215" s="173" t="s">
        <v>339</v>
      </c>
      <c r="B215" s="174">
        <v>3307246.38</v>
      </c>
      <c r="C215" s="189">
        <v>1031062.2099999988</v>
      </c>
      <c r="D215" s="174">
        <v>182762</v>
      </c>
      <c r="E215" s="175">
        <f t="shared" si="13"/>
        <v>4155546.5899999989</v>
      </c>
      <c r="H215" s="259"/>
    </row>
    <row r="216" spans="1:8" ht="12.65" customHeight="1" x14ac:dyDescent="0.3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3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89093293.480000004</v>
      </c>
      <c r="C217" s="191">
        <f>SUM(C208:C216)</f>
        <v>8409483.4300000109</v>
      </c>
      <c r="D217" s="175">
        <f>SUM(D208:D216)</f>
        <v>4836825.47</v>
      </c>
      <c r="E217" s="175">
        <f>SUM(E208:E216)</f>
        <v>92665951.440000027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52" t="s">
        <v>1255</v>
      </c>
      <c r="C220" s="352"/>
      <c r="D220" s="208"/>
      <c r="E220" s="208"/>
    </row>
    <row r="221" spans="1:8" ht="12.65" customHeight="1" x14ac:dyDescent="0.3">
      <c r="A221" s="271" t="s">
        <v>1255</v>
      </c>
      <c r="B221" s="208"/>
      <c r="C221" s="189">
        <v>6648925.0499999998</v>
      </c>
      <c r="D221" s="172">
        <f>C221</f>
        <v>6648925.0499999998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225531.90034593825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326203765.23044312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19106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11430158.233851593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227663906.24535939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565542467.61000001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2797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1706453.4722237037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3984833.6277762959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5691287.0999999996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5372644.549999998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5372644.549999998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583255324.30999994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658178212.58000004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44402842.349999994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5186018.6599999983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1120716.58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223310.890000001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698739063.74000013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774201.99999999988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472407.19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140656008.25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2442391.46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39019486.229999989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10987022.949999999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194351518.07999998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92665951.439999998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101685566.63999999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898484.62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898484.62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801323115.00000012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647915.32000000007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532805.6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2434782.7599999998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3615503.6799999997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0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797707611.32000005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801323115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801323115.00000012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6" ht="12.65" customHeight="1" x14ac:dyDescent="0.3">
      <c r="A353" s="173"/>
      <c r="B353" s="173"/>
      <c r="C353" s="191"/>
      <c r="D353" s="175"/>
      <c r="E353" s="175"/>
    </row>
    <row r="354" spans="1:6" ht="12.65" customHeight="1" x14ac:dyDescent="0.3">
      <c r="A354" s="173"/>
      <c r="B354" s="173"/>
      <c r="C354" s="191"/>
      <c r="D354" s="175"/>
      <c r="E354" s="175"/>
    </row>
    <row r="355" spans="1:6" ht="12.65" customHeight="1" x14ac:dyDescent="0.3">
      <c r="A355" s="173"/>
      <c r="B355" s="173"/>
      <c r="C355" s="191"/>
      <c r="D355" s="175"/>
      <c r="E355" s="175"/>
    </row>
    <row r="356" spans="1:6" ht="20.25" customHeight="1" x14ac:dyDescent="0.3">
      <c r="A356" s="173"/>
      <c r="B356" s="173"/>
      <c r="C356" s="191"/>
      <c r="D356" s="175"/>
      <c r="E356" s="175"/>
    </row>
    <row r="357" spans="1:6" ht="12.65" customHeight="1" x14ac:dyDescent="0.3">
      <c r="A357" s="208" t="s">
        <v>426</v>
      </c>
      <c r="B357" s="208"/>
      <c r="C357" s="208"/>
      <c r="D357" s="208"/>
      <c r="E357" s="208"/>
    </row>
    <row r="358" spans="1:6" ht="12.65" customHeight="1" x14ac:dyDescent="0.3">
      <c r="A358" s="257" t="s">
        <v>427</v>
      </c>
      <c r="B358" s="257"/>
      <c r="C358" s="257"/>
      <c r="D358" s="257"/>
      <c r="E358" s="257"/>
    </row>
    <row r="359" spans="1:6" ht="12.65" customHeight="1" x14ac:dyDescent="0.3">
      <c r="A359" s="173" t="s">
        <v>428</v>
      </c>
      <c r="B359" s="172" t="s">
        <v>256</v>
      </c>
      <c r="C359" s="189">
        <v>273439048.71000004</v>
      </c>
      <c r="D359" s="175"/>
      <c r="E359" s="175"/>
    </row>
    <row r="360" spans="1:6" ht="12.65" customHeight="1" x14ac:dyDescent="0.3">
      <c r="A360" s="173" t="s">
        <v>429</v>
      </c>
      <c r="B360" s="172" t="s">
        <v>256</v>
      </c>
      <c r="C360" s="189">
        <v>638483458.09000003</v>
      </c>
      <c r="D360" s="175"/>
      <c r="E360" s="175"/>
    </row>
    <row r="361" spans="1:6" ht="12.65" customHeight="1" x14ac:dyDescent="0.3">
      <c r="A361" s="173" t="s">
        <v>430</v>
      </c>
      <c r="B361" s="175"/>
      <c r="C361" s="191"/>
      <c r="D361" s="175">
        <f>SUM(C359:C360)</f>
        <v>911922506.80000007</v>
      </c>
      <c r="E361" s="175"/>
    </row>
    <row r="362" spans="1:6" ht="12.65" customHeight="1" x14ac:dyDescent="0.3">
      <c r="A362" s="257" t="s">
        <v>431</v>
      </c>
      <c r="B362" s="257"/>
      <c r="C362" s="257"/>
      <c r="D362" s="257"/>
      <c r="E362" s="257"/>
    </row>
    <row r="363" spans="1:6" ht="12.65" customHeight="1" x14ac:dyDescent="0.3">
      <c r="A363" s="173" t="s">
        <v>1255</v>
      </c>
      <c r="B363" s="257"/>
      <c r="C363" s="189">
        <v>6648925.0499999998</v>
      </c>
      <c r="D363" s="175"/>
      <c r="E363" s="257"/>
    </row>
    <row r="364" spans="1:6" ht="12.65" customHeight="1" x14ac:dyDescent="0.3">
      <c r="A364" s="173" t="s">
        <v>432</v>
      </c>
      <c r="B364" s="172" t="s">
        <v>256</v>
      </c>
      <c r="C364" s="189">
        <v>570915112.15999997</v>
      </c>
      <c r="D364" s="175"/>
      <c r="E364" s="175"/>
    </row>
    <row r="365" spans="1:6" ht="12.65" customHeight="1" x14ac:dyDescent="0.3">
      <c r="A365" s="173" t="s">
        <v>433</v>
      </c>
      <c r="B365" s="172" t="s">
        <v>256</v>
      </c>
      <c r="C365" s="189">
        <v>5691287.0999999996</v>
      </c>
      <c r="D365" s="175"/>
      <c r="E365" s="175"/>
    </row>
    <row r="366" spans="1:6" ht="12.65" customHeight="1" x14ac:dyDescent="0.3">
      <c r="A366" s="173" t="s">
        <v>434</v>
      </c>
      <c r="B366" s="172" t="s">
        <v>256</v>
      </c>
      <c r="C366" s="189"/>
      <c r="D366" s="175"/>
      <c r="E366" s="175"/>
    </row>
    <row r="367" spans="1:6" ht="12.65" customHeight="1" x14ac:dyDescent="0.3">
      <c r="A367" s="173" t="s">
        <v>359</v>
      </c>
      <c r="B367" s="175"/>
      <c r="C367" s="191"/>
      <c r="D367" s="175">
        <f>SUM(C363:C366)</f>
        <v>583255324.30999994</v>
      </c>
      <c r="E367" s="175"/>
      <c r="F367" s="2">
        <f>D367-D242</f>
        <v>0</v>
      </c>
    </row>
    <row r="368" spans="1:6" ht="12.65" customHeight="1" x14ac:dyDescent="0.3">
      <c r="A368" s="173" t="s">
        <v>435</v>
      </c>
      <c r="B368" s="175"/>
      <c r="C368" s="191"/>
      <c r="D368" s="175">
        <f>D361-D367</f>
        <v>328667182.49000013</v>
      </c>
      <c r="E368" s="175"/>
    </row>
    <row r="369" spans="1:7" ht="12.65" customHeight="1" x14ac:dyDescent="0.3">
      <c r="A369" s="257" t="s">
        <v>436</v>
      </c>
      <c r="B369" s="257"/>
      <c r="C369" s="257"/>
      <c r="D369" s="257"/>
      <c r="E369" s="257"/>
    </row>
    <row r="370" spans="1:7" ht="12.65" customHeight="1" x14ac:dyDescent="0.3">
      <c r="A370" s="173" t="s">
        <v>437</v>
      </c>
      <c r="B370" s="172" t="s">
        <v>256</v>
      </c>
      <c r="C370" s="189">
        <v>58352458.349999994</v>
      </c>
      <c r="D370" s="175"/>
      <c r="E370" s="175"/>
    </row>
    <row r="371" spans="1:7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7" ht="12.65" customHeight="1" x14ac:dyDescent="0.3">
      <c r="A372" s="173" t="s">
        <v>439</v>
      </c>
      <c r="B372" s="175"/>
      <c r="C372" s="191"/>
      <c r="D372" s="175">
        <f>SUM(C370:C371)</f>
        <v>58352458.349999994</v>
      </c>
      <c r="E372" s="175"/>
    </row>
    <row r="373" spans="1:7" ht="12.65" customHeight="1" x14ac:dyDescent="0.3">
      <c r="A373" s="173" t="s">
        <v>440</v>
      </c>
      <c r="B373" s="175"/>
      <c r="C373" s="191"/>
      <c r="D373" s="175">
        <f>D368+D372</f>
        <v>387019640.84000015</v>
      </c>
      <c r="E373" s="175"/>
    </row>
    <row r="374" spans="1:7" ht="12.65" customHeight="1" x14ac:dyDescent="0.3">
      <c r="A374" s="173"/>
      <c r="B374" s="175"/>
      <c r="C374" s="191"/>
      <c r="D374" s="175"/>
      <c r="E374" s="175"/>
    </row>
    <row r="375" spans="1:7" ht="12.65" customHeight="1" x14ac:dyDescent="0.3">
      <c r="A375" s="173"/>
      <c r="B375" s="175"/>
      <c r="C375" s="191"/>
      <c r="D375" s="175"/>
      <c r="E375" s="175"/>
    </row>
    <row r="376" spans="1:7" ht="12.65" customHeight="1" x14ac:dyDescent="0.3">
      <c r="A376" s="173"/>
      <c r="B376" s="175"/>
      <c r="C376" s="191"/>
      <c r="D376" s="175"/>
      <c r="E376" s="175"/>
    </row>
    <row r="377" spans="1:7" ht="12.65" customHeight="1" x14ac:dyDescent="0.3">
      <c r="A377" s="257" t="s">
        <v>441</v>
      </c>
      <c r="B377" s="257"/>
      <c r="C377" s="257"/>
      <c r="D377" s="257"/>
      <c r="E377" s="257"/>
      <c r="F377" s="319" t="s">
        <v>1283</v>
      </c>
      <c r="G377" s="2" t="s">
        <v>1285</v>
      </c>
    </row>
    <row r="378" spans="1:7" ht="12.65" customHeight="1" x14ac:dyDescent="0.3">
      <c r="A378" s="173" t="s">
        <v>442</v>
      </c>
      <c r="B378" s="172" t="s">
        <v>256</v>
      </c>
      <c r="C378" s="189">
        <v>123025485.71000001</v>
      </c>
      <c r="D378" s="175"/>
      <c r="E378" s="175"/>
      <c r="F378" s="320">
        <f t="shared" ref="F378:F385" si="14">ROUNDDOWN(C378-CE61,0)</f>
        <v>0</v>
      </c>
      <c r="G378" s="2"/>
    </row>
    <row r="379" spans="1:7" ht="12.65" customHeight="1" x14ac:dyDescent="0.3">
      <c r="A379" s="173" t="s">
        <v>3</v>
      </c>
      <c r="B379" s="172" t="s">
        <v>256</v>
      </c>
      <c r="C379" s="189">
        <v>24179931.339999996</v>
      </c>
      <c r="D379" s="175"/>
      <c r="E379" s="175"/>
      <c r="F379" s="320">
        <f t="shared" si="14"/>
        <v>0</v>
      </c>
      <c r="G379" s="2">
        <f>C379-D173</f>
        <v>-0.68000000715255737</v>
      </c>
    </row>
    <row r="380" spans="1:7" ht="12.65" customHeight="1" x14ac:dyDescent="0.3">
      <c r="A380" s="173" t="s">
        <v>236</v>
      </c>
      <c r="B380" s="172" t="s">
        <v>256</v>
      </c>
      <c r="C380" s="189">
        <v>3920781.17</v>
      </c>
      <c r="D380" s="175"/>
      <c r="E380" s="175"/>
      <c r="F380" s="320">
        <f t="shared" si="14"/>
        <v>0</v>
      </c>
      <c r="G380" s="2"/>
    </row>
    <row r="381" spans="1:7" ht="12.65" customHeight="1" x14ac:dyDescent="0.3">
      <c r="A381" s="173" t="s">
        <v>443</v>
      </c>
      <c r="B381" s="172" t="s">
        <v>256</v>
      </c>
      <c r="C381" s="189">
        <v>21357550.289999992</v>
      </c>
      <c r="D381" s="175"/>
      <c r="E381" s="175"/>
      <c r="F381" s="320">
        <f t="shared" si="14"/>
        <v>0</v>
      </c>
      <c r="G381" s="2"/>
    </row>
    <row r="382" spans="1:7" ht="12.65" customHeight="1" x14ac:dyDescent="0.3">
      <c r="A382" s="173" t="s">
        <v>444</v>
      </c>
      <c r="B382" s="172" t="s">
        <v>256</v>
      </c>
      <c r="C382" s="189">
        <v>1053315.8</v>
      </c>
      <c r="D382" s="175"/>
      <c r="E382" s="175"/>
      <c r="F382" s="320">
        <f t="shared" si="14"/>
        <v>0</v>
      </c>
      <c r="G382" s="2"/>
    </row>
    <row r="383" spans="1:7" ht="12.65" customHeight="1" x14ac:dyDescent="0.3">
      <c r="A383" s="173" t="s">
        <v>445</v>
      </c>
      <c r="B383" s="172" t="s">
        <v>256</v>
      </c>
      <c r="C383" s="189">
        <v>127949444.25</v>
      </c>
      <c r="D383" s="175"/>
      <c r="E383" s="175"/>
      <c r="F383" s="320">
        <f t="shared" si="14"/>
        <v>0</v>
      </c>
      <c r="G383" s="2"/>
    </row>
    <row r="384" spans="1:7" ht="12.65" customHeight="1" x14ac:dyDescent="0.3">
      <c r="A384" s="173" t="s">
        <v>6</v>
      </c>
      <c r="B384" s="172" t="s">
        <v>256</v>
      </c>
      <c r="C384" s="189">
        <v>9593858.0199999996</v>
      </c>
      <c r="D384" s="175"/>
      <c r="E384" s="175"/>
      <c r="F384" s="320">
        <f t="shared" si="14"/>
        <v>-1</v>
      </c>
      <c r="G384" s="2"/>
    </row>
    <row r="385" spans="1:7" ht="12.65" customHeight="1" x14ac:dyDescent="0.3">
      <c r="A385" s="173" t="s">
        <v>446</v>
      </c>
      <c r="B385" s="172" t="s">
        <v>256</v>
      </c>
      <c r="C385" s="189">
        <v>5337596.24</v>
      </c>
      <c r="D385" s="175"/>
      <c r="E385" s="175"/>
      <c r="F385" s="320">
        <f t="shared" si="14"/>
        <v>0</v>
      </c>
      <c r="G385" s="2">
        <f>C385-D177</f>
        <v>0</v>
      </c>
    </row>
    <row r="386" spans="1:7" ht="12.65" customHeight="1" x14ac:dyDescent="0.3">
      <c r="A386" s="173" t="s">
        <v>447</v>
      </c>
      <c r="B386" s="172" t="s">
        <v>256</v>
      </c>
      <c r="C386" s="189">
        <v>5512007.1399999997</v>
      </c>
      <c r="D386" s="175"/>
      <c r="E386" s="175"/>
      <c r="F386" s="345">
        <f>ROUNDDOWN(SUM(C386:C389)-CE69,0)</f>
        <v>0</v>
      </c>
      <c r="G386" s="2">
        <f>C386-D181</f>
        <v>0</v>
      </c>
    </row>
    <row r="387" spans="1:7" ht="12.65" customHeight="1" x14ac:dyDescent="0.3">
      <c r="A387" s="173" t="s">
        <v>448</v>
      </c>
      <c r="B387" s="172" t="s">
        <v>256</v>
      </c>
      <c r="C387" s="189">
        <v>3532489.9699999993</v>
      </c>
      <c r="D387" s="175"/>
      <c r="E387" s="175"/>
      <c r="G387" s="2">
        <f>C387-D186</f>
        <v>0</v>
      </c>
    </row>
    <row r="388" spans="1:7" ht="12.65" customHeight="1" x14ac:dyDescent="0.3">
      <c r="A388" s="173" t="s">
        <v>449</v>
      </c>
      <c r="B388" s="172" t="s">
        <v>256</v>
      </c>
      <c r="C388" s="189">
        <v>2861613.2399999998</v>
      </c>
      <c r="D388" s="175"/>
      <c r="E388" s="175"/>
      <c r="G388" s="2">
        <f>C388-D190</f>
        <v>0</v>
      </c>
    </row>
    <row r="389" spans="1:7" ht="12.65" customHeight="1" x14ac:dyDescent="0.3">
      <c r="A389" s="173" t="s">
        <v>451</v>
      </c>
      <c r="B389" s="172" t="s">
        <v>256</v>
      </c>
      <c r="C389" s="189">
        <v>12320026.829999998</v>
      </c>
      <c r="D389" s="175"/>
      <c r="E389" s="175"/>
    </row>
    <row r="390" spans="1:7" ht="12.65" customHeight="1" x14ac:dyDescent="0.3">
      <c r="A390" s="173" t="s">
        <v>452</v>
      </c>
      <c r="B390" s="175"/>
      <c r="C390" s="191"/>
      <c r="D390" s="175">
        <f>SUM(C378:C389)</f>
        <v>340644100</v>
      </c>
      <c r="E390" s="175"/>
    </row>
    <row r="391" spans="1:7" ht="12.65" customHeight="1" x14ac:dyDescent="0.3">
      <c r="A391" s="173" t="s">
        <v>453</v>
      </c>
      <c r="B391" s="175"/>
      <c r="C391" s="191"/>
      <c r="D391" s="175">
        <f>D373-D390</f>
        <v>46375540.840000153</v>
      </c>
      <c r="E391" s="175"/>
    </row>
    <row r="392" spans="1:7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7" ht="12.65" customHeight="1" x14ac:dyDescent="0.3">
      <c r="A393" s="173" t="s">
        <v>455</v>
      </c>
      <c r="B393" s="175"/>
      <c r="C393" s="191"/>
      <c r="D393" s="195">
        <f>D391+C392</f>
        <v>46375540.840000153</v>
      </c>
      <c r="E393" s="175"/>
      <c r="F393" s="197"/>
    </row>
    <row r="394" spans="1:7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7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7" ht="12.65" customHeight="1" x14ac:dyDescent="0.3">
      <c r="A396" s="173" t="s">
        <v>458</v>
      </c>
      <c r="B396" s="175"/>
      <c r="C396" s="191"/>
      <c r="D396" s="175">
        <f>D393+C394-C395</f>
        <v>46375540.840000153</v>
      </c>
      <c r="E396" s="175"/>
    </row>
    <row r="397" spans="1:7" ht="13.5" customHeight="1" x14ac:dyDescent="0.3">
      <c r="A397" s="179"/>
      <c r="B397" s="179"/>
    </row>
    <row r="398" spans="1:7" ht="12.65" customHeight="1" x14ac:dyDescent="0.3">
      <c r="A398" s="179"/>
      <c r="B398" s="179"/>
      <c r="D398" s="180">
        <v>46375540.839999855</v>
      </c>
      <c r="E398" s="180" t="s">
        <v>1286</v>
      </c>
    </row>
    <row r="399" spans="1:7" ht="12.65" customHeight="1" x14ac:dyDescent="0.3">
      <c r="A399" s="179"/>
      <c r="B399" s="179"/>
    </row>
    <row r="400" spans="1:7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Mary Bridge Children's Hospital   H-0     FYE 12/31/2021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3592</v>
      </c>
      <c r="C414" s="194">
        <f>E138</f>
        <v>3592</v>
      </c>
      <c r="D414" s="179"/>
    </row>
    <row r="415" spans="1:5" ht="12.65" customHeight="1" x14ac:dyDescent="0.3">
      <c r="A415" s="179" t="s">
        <v>464</v>
      </c>
      <c r="B415" s="179">
        <f>D111</f>
        <v>13052</v>
      </c>
      <c r="C415" s="179">
        <f>E139</f>
        <v>13052</v>
      </c>
      <c r="D415" s="194">
        <f>SUM(C59:H59)+N59</f>
        <v>12795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5">C378</f>
        <v>123025485.71000001</v>
      </c>
      <c r="C427" s="179">
        <f t="shared" ref="C427:C434" si="16">CE61</f>
        <v>123025485.71000001</v>
      </c>
      <c r="D427" s="179"/>
    </row>
    <row r="428" spans="1:7" ht="12.65" customHeight="1" x14ac:dyDescent="0.3">
      <c r="A428" s="179" t="s">
        <v>3</v>
      </c>
      <c r="B428" s="179">
        <f t="shared" si="15"/>
        <v>24179931.339999996</v>
      </c>
      <c r="C428" s="179">
        <f t="shared" si="16"/>
        <v>24179932</v>
      </c>
      <c r="D428" s="179">
        <f>D173</f>
        <v>24179932.020000003</v>
      </c>
    </row>
    <row r="429" spans="1:7" ht="12.65" customHeight="1" x14ac:dyDescent="0.3">
      <c r="A429" s="179" t="s">
        <v>236</v>
      </c>
      <c r="B429" s="179">
        <f t="shared" si="15"/>
        <v>3920781.17</v>
      </c>
      <c r="C429" s="179">
        <f t="shared" si="16"/>
        <v>3920781.17</v>
      </c>
      <c r="D429" s="179"/>
    </row>
    <row r="430" spans="1:7" ht="12.65" customHeight="1" x14ac:dyDescent="0.3">
      <c r="A430" s="179" t="s">
        <v>237</v>
      </c>
      <c r="B430" s="179">
        <f t="shared" si="15"/>
        <v>21357550.289999992</v>
      </c>
      <c r="C430" s="179">
        <f t="shared" si="16"/>
        <v>21357550.289999992</v>
      </c>
      <c r="D430" s="179"/>
    </row>
    <row r="431" spans="1:7" ht="12.65" customHeight="1" x14ac:dyDescent="0.3">
      <c r="A431" s="179" t="s">
        <v>444</v>
      </c>
      <c r="B431" s="179">
        <f t="shared" si="15"/>
        <v>1053315.8</v>
      </c>
      <c r="C431" s="179">
        <f t="shared" si="16"/>
        <v>1053315.8</v>
      </c>
      <c r="D431" s="179"/>
    </row>
    <row r="432" spans="1:7" ht="12.65" customHeight="1" x14ac:dyDescent="0.3">
      <c r="A432" s="179" t="s">
        <v>445</v>
      </c>
      <c r="B432" s="179">
        <f t="shared" si="15"/>
        <v>127949444.25</v>
      </c>
      <c r="C432" s="179">
        <f t="shared" si="16"/>
        <v>127949444.25</v>
      </c>
      <c r="D432" s="179"/>
    </row>
    <row r="433" spans="1:7" ht="12.65" customHeight="1" x14ac:dyDescent="0.3">
      <c r="A433" s="179" t="s">
        <v>6</v>
      </c>
      <c r="B433" s="179">
        <f t="shared" si="15"/>
        <v>9593858.0199999996</v>
      </c>
      <c r="C433" s="179">
        <f t="shared" si="16"/>
        <v>9593860</v>
      </c>
      <c r="D433" s="179">
        <f>C217</f>
        <v>8409483.4300000109</v>
      </c>
    </row>
    <row r="434" spans="1:7" ht="12.65" customHeight="1" x14ac:dyDescent="0.3">
      <c r="A434" s="179" t="s">
        <v>474</v>
      </c>
      <c r="B434" s="179">
        <f t="shared" si="15"/>
        <v>5337596.24</v>
      </c>
      <c r="C434" s="179">
        <f t="shared" si="16"/>
        <v>5337596.24</v>
      </c>
      <c r="D434" s="179">
        <f>D177</f>
        <v>5337596.24</v>
      </c>
    </row>
    <row r="435" spans="1:7" ht="12.65" customHeight="1" x14ac:dyDescent="0.3">
      <c r="A435" s="179" t="s">
        <v>447</v>
      </c>
      <c r="B435" s="179">
        <f t="shared" si="15"/>
        <v>5512007.1399999997</v>
      </c>
      <c r="C435" s="179"/>
      <c r="D435" s="179">
        <f>D181</f>
        <v>5512007.1399999997</v>
      </c>
    </row>
    <row r="436" spans="1:7" ht="12.65" customHeight="1" x14ac:dyDescent="0.3">
      <c r="A436" s="179" t="s">
        <v>475</v>
      </c>
      <c r="B436" s="179">
        <f t="shared" si="15"/>
        <v>3532489.9699999993</v>
      </c>
      <c r="C436" s="179"/>
      <c r="D436" s="179">
        <f>D186</f>
        <v>3532489.9699999997</v>
      </c>
    </row>
    <row r="437" spans="1:7" ht="12.65" customHeight="1" x14ac:dyDescent="0.3">
      <c r="A437" s="194" t="s">
        <v>449</v>
      </c>
      <c r="B437" s="194">
        <f t="shared" si="15"/>
        <v>2861613.2399999998</v>
      </c>
      <c r="C437" s="194"/>
      <c r="D437" s="194">
        <f>D190</f>
        <v>2861613.2399999998</v>
      </c>
    </row>
    <row r="438" spans="1:7" ht="12.65" customHeight="1" x14ac:dyDescent="0.3">
      <c r="A438" s="194" t="s">
        <v>476</v>
      </c>
      <c r="B438" s="194">
        <f>C386+C387+C388</f>
        <v>11906110.35</v>
      </c>
      <c r="C438" s="194">
        <f>CD69</f>
        <v>11906110.35</v>
      </c>
      <c r="D438" s="194">
        <f>D181+D186+D190</f>
        <v>11906110.35</v>
      </c>
    </row>
    <row r="439" spans="1:7" ht="12.65" customHeight="1" x14ac:dyDescent="0.3">
      <c r="A439" s="179" t="s">
        <v>451</v>
      </c>
      <c r="B439" s="194">
        <f>C389</f>
        <v>12320026.829999998</v>
      </c>
      <c r="C439" s="194">
        <f>SUM(C69:CC69)</f>
        <v>12320026.83</v>
      </c>
      <c r="D439" s="179"/>
    </row>
    <row r="440" spans="1:7" ht="12.65" customHeight="1" x14ac:dyDescent="0.3">
      <c r="A440" s="179" t="s">
        <v>477</v>
      </c>
      <c r="B440" s="194">
        <f>B438+B439</f>
        <v>24226137.18</v>
      </c>
      <c r="C440" s="194">
        <f>CE69</f>
        <v>24226137.18</v>
      </c>
      <c r="D440" s="179"/>
    </row>
    <row r="441" spans="1:7" ht="12.65" customHeight="1" x14ac:dyDescent="0.3">
      <c r="A441" s="179" t="s">
        <v>478</v>
      </c>
      <c r="B441" s="179">
        <f>D390</f>
        <v>340644100</v>
      </c>
      <c r="C441" s="179">
        <f>SUM(C427:C437)+C440</f>
        <v>340644102.64000005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6648925.0499999998</v>
      </c>
      <c r="C444" s="179">
        <f>C363</f>
        <v>6648925.0499999998</v>
      </c>
      <c r="D444" s="179"/>
    </row>
    <row r="445" spans="1:7" ht="12.65" customHeight="1" x14ac:dyDescent="0.3">
      <c r="A445" s="179" t="s">
        <v>343</v>
      </c>
      <c r="B445" s="179">
        <f>D229</f>
        <v>565542467.61000001</v>
      </c>
      <c r="C445" s="179">
        <f>C364</f>
        <v>570915112.15999997</v>
      </c>
      <c r="D445" s="179"/>
    </row>
    <row r="446" spans="1:7" ht="12.65" customHeight="1" x14ac:dyDescent="0.3">
      <c r="A446" s="179" t="s">
        <v>351</v>
      </c>
      <c r="B446" s="179">
        <f>D236</f>
        <v>5691287.0999999996</v>
      </c>
      <c r="C446" s="179">
        <f>C365</f>
        <v>5691287.0999999996</v>
      </c>
      <c r="D446" s="179"/>
    </row>
    <row r="447" spans="1:7" ht="12.65" customHeight="1" x14ac:dyDescent="0.3">
      <c r="A447" s="179" t="s">
        <v>356</v>
      </c>
      <c r="B447" s="179">
        <f>D240</f>
        <v>5372644.549999998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583255324.30999994</v>
      </c>
      <c r="C448" s="179">
        <f>D367</f>
        <v>583255324.30999994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2797</v>
      </c>
    </row>
    <row r="454" spans="1:7" ht="12.65" customHeight="1" x14ac:dyDescent="0.3">
      <c r="A454" s="179" t="s">
        <v>168</v>
      </c>
      <c r="B454" s="179">
        <f>C233</f>
        <v>1706453.4722237037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3984833.6277762959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58352458.349999994</v>
      </c>
      <c r="C458" s="194">
        <f>CE70</f>
        <v>58352458.350000001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273439048.71000004</v>
      </c>
      <c r="C463" s="194">
        <f>CE73</f>
        <v>273439048.70999998</v>
      </c>
      <c r="D463" s="194">
        <f>E141+E147+E153</f>
        <v>273439048.70999998</v>
      </c>
    </row>
    <row r="464" spans="1:7" ht="12.65" customHeight="1" x14ac:dyDescent="0.3">
      <c r="A464" s="179" t="s">
        <v>246</v>
      </c>
      <c r="B464" s="194">
        <f>C360</f>
        <v>638483458.09000003</v>
      </c>
      <c r="C464" s="194">
        <f>CE74</f>
        <v>638483458.09000003</v>
      </c>
      <c r="D464" s="194">
        <f>E142+E148+E154</f>
        <v>638483458.11364627</v>
      </c>
    </row>
    <row r="465" spans="1:7" ht="12.65" customHeight="1" x14ac:dyDescent="0.3">
      <c r="A465" s="179" t="s">
        <v>247</v>
      </c>
      <c r="B465" s="194">
        <f>D361</f>
        <v>911922506.80000007</v>
      </c>
      <c r="C465" s="194">
        <f>CE75</f>
        <v>911922506.80000007</v>
      </c>
      <c r="D465" s="194">
        <f>D463+D464</f>
        <v>911922506.82364631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7">C267</f>
        <v>774201.99999999988</v>
      </c>
      <c r="C468" s="179">
        <f>E195</f>
        <v>774202</v>
      </c>
      <c r="D468" s="179"/>
    </row>
    <row r="469" spans="1:7" ht="12.65" customHeight="1" x14ac:dyDescent="0.3">
      <c r="A469" s="179" t="s">
        <v>333</v>
      </c>
      <c r="B469" s="179">
        <f t="shared" si="17"/>
        <v>472407.19</v>
      </c>
      <c r="C469" s="179">
        <f>E196</f>
        <v>472407.19</v>
      </c>
      <c r="D469" s="179"/>
    </row>
    <row r="470" spans="1:7" ht="12.65" customHeight="1" x14ac:dyDescent="0.3">
      <c r="A470" s="179" t="s">
        <v>334</v>
      </c>
      <c r="B470" s="179">
        <f t="shared" si="17"/>
        <v>140656008.25</v>
      </c>
      <c r="C470" s="179">
        <f>E197</f>
        <v>140656008.25</v>
      </c>
      <c r="D470" s="179"/>
    </row>
    <row r="471" spans="1:7" ht="12.65" customHeight="1" x14ac:dyDescent="0.3">
      <c r="A471" s="179" t="s">
        <v>494</v>
      </c>
      <c r="B471" s="179">
        <f t="shared" si="17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7"/>
        <v>2442391.46</v>
      </c>
      <c r="C472" s="179">
        <f>E199</f>
        <v>2442391.4600000009</v>
      </c>
      <c r="D472" s="179"/>
    </row>
    <row r="473" spans="1:7" ht="12.65" customHeight="1" x14ac:dyDescent="0.3">
      <c r="A473" s="179" t="s">
        <v>495</v>
      </c>
      <c r="B473" s="179">
        <f t="shared" si="17"/>
        <v>39019486.229999989</v>
      </c>
      <c r="C473" s="179">
        <f>SUM(E200:E201)</f>
        <v>39019486.230000004</v>
      </c>
      <c r="D473" s="179"/>
    </row>
    <row r="474" spans="1:7" ht="12.65" customHeight="1" x14ac:dyDescent="0.3">
      <c r="A474" s="179" t="s">
        <v>339</v>
      </c>
      <c r="B474" s="179">
        <f t="shared" si="17"/>
        <v>10987022.949999999</v>
      </c>
      <c r="C474" s="179">
        <f>E202</f>
        <v>10987022.949999999</v>
      </c>
      <c r="D474" s="179"/>
    </row>
    <row r="475" spans="1:7" ht="12.65" customHeight="1" x14ac:dyDescent="0.3">
      <c r="A475" s="179" t="s">
        <v>340</v>
      </c>
      <c r="B475" s="179">
        <f t="shared" si="17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194351518.07999998</v>
      </c>
      <c r="C476" s="179">
        <f>E204</f>
        <v>194351518.07999998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92665951.439999998</v>
      </c>
      <c r="C478" s="179">
        <f>E217</f>
        <v>92665951.440000027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801323115.00000012</v>
      </c>
    </row>
    <row r="482" spans="1:12" ht="12.65" customHeight="1" x14ac:dyDescent="0.3">
      <c r="A482" s="180" t="s">
        <v>499</v>
      </c>
      <c r="C482" s="180">
        <f>D339</f>
        <v>801323115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175</v>
      </c>
      <c r="B493" s="261" t="str">
        <f>RIGHT('PY2020'!C82,4)</f>
        <v>2020</v>
      </c>
      <c r="C493" s="261" t="str">
        <f>RIGHT(C82,4)</f>
        <v>2021</v>
      </c>
      <c r="D493" s="261" t="str">
        <f>RIGHT('PY2020'!C82,4)</f>
        <v>2020</v>
      </c>
      <c r="E493" s="261" t="str">
        <f>RIGHT(C82,4)</f>
        <v>2021</v>
      </c>
      <c r="F493" s="261" t="str">
        <f>RIGHT('PY2020'!C82,4)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'PY2020'!C71</f>
        <v>6021799.2899999991</v>
      </c>
      <c r="C496" s="240">
        <f>C71</f>
        <v>7158135.6999999993</v>
      </c>
      <c r="D496" s="240">
        <f>'PY2020'!C59</f>
        <v>1908</v>
      </c>
      <c r="E496" s="180">
        <f>C59</f>
        <v>2539</v>
      </c>
      <c r="F496" s="263">
        <f t="shared" ref="F496:G511" si="18">IF(B496=0,"",IF(D496=0,"",B496/D496))</f>
        <v>3156.0792924528296</v>
      </c>
      <c r="G496" s="264">
        <f t="shared" si="18"/>
        <v>2819.2736116581327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'PY2020'!D71</f>
        <v>0</v>
      </c>
      <c r="C497" s="240">
        <f>D71</f>
        <v>0</v>
      </c>
      <c r="D497" s="240">
        <f>'PY2020'!D59</f>
        <v>0</v>
      </c>
      <c r="E497" s="180">
        <f>D59</f>
        <v>10256</v>
      </c>
      <c r="F497" s="263" t="str">
        <f t="shared" si="18"/>
        <v/>
      </c>
      <c r="G497" s="263" t="str">
        <f t="shared" si="18"/>
        <v/>
      </c>
      <c r="H497" s="265" t="str">
        <f t="shared" ref="H497:H550" si="19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'PY2020'!E71</f>
        <v>12106506.139999997</v>
      </c>
      <c r="C498" s="240">
        <f>E71</f>
        <v>12453120.309999999</v>
      </c>
      <c r="D498" s="240">
        <f>'PY2020'!E59</f>
        <v>10508</v>
      </c>
      <c r="E498" s="180">
        <f>E59</f>
        <v>0</v>
      </c>
      <c r="F498" s="263">
        <f t="shared" si="18"/>
        <v>1152.1227769318612</v>
      </c>
      <c r="G498" s="263" t="str">
        <f t="shared" si="18"/>
        <v/>
      </c>
      <c r="H498" s="265" t="str">
        <f t="shared" si="19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'PY2020'!F71</f>
        <v>0</v>
      </c>
      <c r="C499" s="240">
        <f>F71</f>
        <v>0</v>
      </c>
      <c r="D499" s="240">
        <f>'PY2020'!F59</f>
        <v>0</v>
      </c>
      <c r="E499" s="180">
        <f>F59</f>
        <v>0</v>
      </c>
      <c r="F499" s="263" t="str">
        <f t="shared" si="18"/>
        <v/>
      </c>
      <c r="G499" s="263" t="str">
        <f t="shared" si="18"/>
        <v/>
      </c>
      <c r="H499" s="265" t="str">
        <f t="shared" si="19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'PY2020'!G71</f>
        <v>0</v>
      </c>
      <c r="C500" s="240">
        <f>G71</f>
        <v>0</v>
      </c>
      <c r="D500" s="240">
        <f>'PY2020'!G59</f>
        <v>0</v>
      </c>
      <c r="E500" s="180">
        <f>G59</f>
        <v>0</v>
      </c>
      <c r="F500" s="263" t="str">
        <f t="shared" si="18"/>
        <v/>
      </c>
      <c r="G500" s="263" t="str">
        <f t="shared" si="18"/>
        <v/>
      </c>
      <c r="H500" s="265" t="str">
        <f t="shared" si="19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'PY2020'!H71</f>
        <v>0</v>
      </c>
      <c r="C501" s="240">
        <f>H71</f>
        <v>0</v>
      </c>
      <c r="D501" s="240">
        <f>'PY2020'!H59</f>
        <v>0</v>
      </c>
      <c r="E501" s="180">
        <f>H59</f>
        <v>0</v>
      </c>
      <c r="F501" s="263" t="str">
        <f t="shared" si="18"/>
        <v/>
      </c>
      <c r="G501" s="263" t="str">
        <f t="shared" si="18"/>
        <v/>
      </c>
      <c r="H501" s="265" t="str">
        <f t="shared" si="19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'PY2020'!I71</f>
        <v>0</v>
      </c>
      <c r="C502" s="240">
        <f>I71</f>
        <v>0</v>
      </c>
      <c r="D502" s="240">
        <f>'PY2020'!I59</f>
        <v>0</v>
      </c>
      <c r="E502" s="180">
        <f>I59</f>
        <v>0</v>
      </c>
      <c r="F502" s="263" t="str">
        <f t="shared" si="18"/>
        <v/>
      </c>
      <c r="G502" s="263" t="str">
        <f t="shared" si="18"/>
        <v/>
      </c>
      <c r="H502" s="265" t="str">
        <f t="shared" si="19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'PY2020'!J71</f>
        <v>0</v>
      </c>
      <c r="C503" s="240">
        <f>J71</f>
        <v>0</v>
      </c>
      <c r="D503" s="240">
        <f>'PY2020'!J59</f>
        <v>0</v>
      </c>
      <c r="E503" s="180">
        <f>J59</f>
        <v>0</v>
      </c>
      <c r="F503" s="263" t="str">
        <f t="shared" si="18"/>
        <v/>
      </c>
      <c r="G503" s="263" t="str">
        <f t="shared" si="18"/>
        <v/>
      </c>
      <c r="H503" s="265" t="str">
        <f t="shared" si="19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'PY2020'!K71</f>
        <v>0</v>
      </c>
      <c r="C504" s="240">
        <f>K71</f>
        <v>0</v>
      </c>
      <c r="D504" s="240">
        <f>'PY2020'!K59</f>
        <v>0</v>
      </c>
      <c r="E504" s="180">
        <f>K59</f>
        <v>0</v>
      </c>
      <c r="F504" s="263" t="str">
        <f t="shared" si="18"/>
        <v/>
      </c>
      <c r="G504" s="263" t="str">
        <f t="shared" si="18"/>
        <v/>
      </c>
      <c r="H504" s="265" t="str">
        <f t="shared" si="19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'PY2020'!L71</f>
        <v>0</v>
      </c>
      <c r="C505" s="240">
        <f>L71</f>
        <v>0</v>
      </c>
      <c r="D505" s="240">
        <f>'PY2020'!L59</f>
        <v>0</v>
      </c>
      <c r="E505" s="180">
        <f>L59</f>
        <v>0</v>
      </c>
      <c r="F505" s="263" t="str">
        <f t="shared" si="18"/>
        <v/>
      </c>
      <c r="G505" s="263" t="str">
        <f t="shared" si="18"/>
        <v/>
      </c>
      <c r="H505" s="265" t="str">
        <f t="shared" si="19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'PY2020'!M71</f>
        <v>0</v>
      </c>
      <c r="C506" s="240">
        <f>M71</f>
        <v>0</v>
      </c>
      <c r="D506" s="240">
        <f>'PY2020'!M59</f>
        <v>0</v>
      </c>
      <c r="E506" s="180">
        <f>M59</f>
        <v>0</v>
      </c>
      <c r="F506" s="263" t="str">
        <f t="shared" si="18"/>
        <v/>
      </c>
      <c r="G506" s="263" t="str">
        <f t="shared" si="18"/>
        <v/>
      </c>
      <c r="H506" s="265" t="str">
        <f t="shared" si="19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'PY2020'!N71</f>
        <v>0</v>
      </c>
      <c r="C507" s="240">
        <f>N71</f>
        <v>0</v>
      </c>
      <c r="D507" s="240">
        <f>'PY2020'!N59</f>
        <v>0</v>
      </c>
      <c r="E507" s="180">
        <f>N59</f>
        <v>0</v>
      </c>
      <c r="F507" s="263" t="str">
        <f t="shared" si="18"/>
        <v/>
      </c>
      <c r="G507" s="263" t="str">
        <f t="shared" si="18"/>
        <v/>
      </c>
      <c r="H507" s="265" t="str">
        <f t="shared" si="19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'PY2020'!O71</f>
        <v>0</v>
      </c>
      <c r="C508" s="240">
        <f>O71</f>
        <v>0</v>
      </c>
      <c r="D508" s="240">
        <f>'PY2020'!O59</f>
        <v>0</v>
      </c>
      <c r="E508" s="180">
        <f>O59</f>
        <v>0</v>
      </c>
      <c r="F508" s="263" t="str">
        <f t="shared" si="18"/>
        <v/>
      </c>
      <c r="G508" s="263" t="str">
        <f t="shared" si="18"/>
        <v/>
      </c>
      <c r="H508" s="265" t="str">
        <f t="shared" si="19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'PY2020'!P71</f>
        <v>15136622.680000002</v>
      </c>
      <c r="C509" s="240">
        <f>P71</f>
        <v>14887059.050000001</v>
      </c>
      <c r="D509" s="240">
        <f>'PY2020'!P59</f>
        <v>1355585</v>
      </c>
      <c r="E509" s="180">
        <f>P59</f>
        <v>1271945</v>
      </c>
      <c r="F509" s="263">
        <f t="shared" si="18"/>
        <v>11.166118450705785</v>
      </c>
      <c r="G509" s="263">
        <f t="shared" si="18"/>
        <v>11.704168851640599</v>
      </c>
      <c r="H509" s="265" t="str">
        <f t="shared" si="19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'PY2020'!Q71</f>
        <v>0</v>
      </c>
      <c r="C510" s="240">
        <f>Q71</f>
        <v>0</v>
      </c>
      <c r="D510" s="240">
        <f>'PY2020'!Q59</f>
        <v>0</v>
      </c>
      <c r="E510" s="180">
        <f>Q59</f>
        <v>0</v>
      </c>
      <c r="F510" s="263" t="str">
        <f t="shared" si="18"/>
        <v/>
      </c>
      <c r="G510" s="263" t="str">
        <f t="shared" si="18"/>
        <v/>
      </c>
      <c r="H510" s="265" t="str">
        <f t="shared" si="19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'PY2020'!R71</f>
        <v>0</v>
      </c>
      <c r="C511" s="240">
        <f>R71</f>
        <v>0</v>
      </c>
      <c r="D511" s="240">
        <f>'PY2020'!R59</f>
        <v>0</v>
      </c>
      <c r="E511" s="180">
        <f>R59</f>
        <v>0</v>
      </c>
      <c r="F511" s="263" t="str">
        <f t="shared" si="18"/>
        <v/>
      </c>
      <c r="G511" s="263" t="str">
        <f t="shared" si="18"/>
        <v/>
      </c>
      <c r="H511" s="265" t="str">
        <f t="shared" si="19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'PY2020'!S71</f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20">IF(B512=0,"",IF(D512=0,"",B512/D512))</f>
        <v/>
      </c>
      <c r="G512" s="263" t="str">
        <f t="shared" si="20"/>
        <v/>
      </c>
      <c r="H512" s="265" t="str">
        <f t="shared" si="19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'PY2020'!T71</f>
        <v>6223052.209999999</v>
      </c>
      <c r="C513" s="240">
        <f>T71</f>
        <v>6478531.040000001</v>
      </c>
      <c r="D513" s="181" t="s">
        <v>529</v>
      </c>
      <c r="E513" s="181" t="s">
        <v>529</v>
      </c>
      <c r="F513" s="263" t="str">
        <f t="shared" si="20"/>
        <v/>
      </c>
      <c r="G513" s="263" t="str">
        <f t="shared" si="20"/>
        <v/>
      </c>
      <c r="H513" s="265" t="str">
        <f t="shared" si="19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'PY2020'!U71</f>
        <v>0</v>
      </c>
      <c r="C514" s="240">
        <f>U71</f>
        <v>0</v>
      </c>
      <c r="D514" s="240">
        <f>'PY2020'!U59</f>
        <v>0</v>
      </c>
      <c r="E514" s="180">
        <f>U59</f>
        <v>0</v>
      </c>
      <c r="F514" s="263" t="str">
        <f t="shared" si="20"/>
        <v/>
      </c>
      <c r="G514" s="263" t="str">
        <f t="shared" si="20"/>
        <v/>
      </c>
      <c r="H514" s="265" t="str">
        <f t="shared" si="19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'PY2020'!V71</f>
        <v>10098</v>
      </c>
      <c r="C515" s="240">
        <f>V71</f>
        <v>5430</v>
      </c>
      <c r="D515" s="240">
        <f>'PY2020'!V59</f>
        <v>0</v>
      </c>
      <c r="E515" s="180">
        <f>V59</f>
        <v>0</v>
      </c>
      <c r="F515" s="263" t="str">
        <f t="shared" si="20"/>
        <v/>
      </c>
      <c r="G515" s="263" t="str">
        <f t="shared" si="20"/>
        <v/>
      </c>
      <c r="H515" s="265" t="str">
        <f t="shared" si="19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'PY2020'!W71</f>
        <v>0</v>
      </c>
      <c r="C516" s="240">
        <f>W71</f>
        <v>0</v>
      </c>
      <c r="D516" s="240">
        <f>'PY2020'!W59</f>
        <v>0</v>
      </c>
      <c r="E516" s="180">
        <f>W59</f>
        <v>24607.06</v>
      </c>
      <c r="F516" s="263" t="str">
        <f t="shared" si="20"/>
        <v/>
      </c>
      <c r="G516" s="263" t="str">
        <f t="shared" si="20"/>
        <v/>
      </c>
      <c r="H516" s="265" t="str">
        <f t="shared" si="19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'PY2020'!X71</f>
        <v>1425.95</v>
      </c>
      <c r="C517" s="240">
        <f>X71</f>
        <v>-7951.76</v>
      </c>
      <c r="D517" s="240">
        <f>'PY2020'!X59</f>
        <v>0</v>
      </c>
      <c r="E517" s="180">
        <f>X59</f>
        <v>13810.02</v>
      </c>
      <c r="F517" s="263" t="str">
        <f t="shared" si="20"/>
        <v/>
      </c>
      <c r="G517" s="263">
        <f t="shared" si="20"/>
        <v>-0.57579641448745189</v>
      </c>
      <c r="H517" s="265" t="str">
        <f t="shared" si="19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'PY2020'!Y71</f>
        <v>275945.53000000003</v>
      </c>
      <c r="C518" s="240">
        <f>Y71</f>
        <v>331072.44</v>
      </c>
      <c r="D518" s="240">
        <f>'PY2020'!Y59</f>
        <v>14955</v>
      </c>
      <c r="E518" s="180">
        <f>Y59</f>
        <v>45577.600000000006</v>
      </c>
      <c r="F518" s="263">
        <f t="shared" si="20"/>
        <v>18.451723838181213</v>
      </c>
      <c r="G518" s="263">
        <f t="shared" si="20"/>
        <v>7.2639287720283638</v>
      </c>
      <c r="H518" s="265">
        <f t="shared" si="19"/>
        <v>-0.60632790541784032</v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'PY2020'!Z71</f>
        <v>0</v>
      </c>
      <c r="C519" s="240">
        <f>Z71</f>
        <v>0</v>
      </c>
      <c r="D519" s="240">
        <f>'PY2020'!Z59</f>
        <v>0</v>
      </c>
      <c r="E519" s="180">
        <f>Z59</f>
        <v>0</v>
      </c>
      <c r="F519" s="263" t="str">
        <f t="shared" si="20"/>
        <v/>
      </c>
      <c r="G519" s="263" t="str">
        <f t="shared" si="20"/>
        <v/>
      </c>
      <c r="H519" s="265" t="str">
        <f t="shared" si="19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'PY2020'!AA71</f>
        <v>0</v>
      </c>
      <c r="C520" s="240">
        <f>AA71</f>
        <v>79</v>
      </c>
      <c r="D520" s="240">
        <f>'PY2020'!AA59</f>
        <v>0</v>
      </c>
      <c r="E520" s="180">
        <f>AA59</f>
        <v>1834.66</v>
      </c>
      <c r="F520" s="263" t="str">
        <f t="shared" si="20"/>
        <v/>
      </c>
      <c r="G520" s="263">
        <f t="shared" si="20"/>
        <v>4.3059749490368789E-2</v>
      </c>
      <c r="H520" s="265" t="str">
        <f t="shared" si="19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'PY2020'!AB71</f>
        <v>22653999.939999998</v>
      </c>
      <c r="C521" s="240">
        <f>AB71</f>
        <v>17397793.940000001</v>
      </c>
      <c r="D521" s="181" t="s">
        <v>529</v>
      </c>
      <c r="E521" s="181" t="s">
        <v>529</v>
      </c>
      <c r="F521" s="263" t="str">
        <f t="shared" si="20"/>
        <v/>
      </c>
      <c r="G521" s="263" t="str">
        <f t="shared" si="20"/>
        <v/>
      </c>
      <c r="H521" s="265" t="str">
        <f t="shared" si="19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'PY2020'!AC71</f>
        <v>2750111.4299999997</v>
      </c>
      <c r="C522" s="240">
        <f>AC71</f>
        <v>2775485.08</v>
      </c>
      <c r="D522" s="240">
        <f>'PY2020'!AC59</f>
        <v>0</v>
      </c>
      <c r="E522" s="180">
        <f>AC59</f>
        <v>15505.74</v>
      </c>
      <c r="F522" s="263" t="str">
        <f t="shared" si="20"/>
        <v/>
      </c>
      <c r="G522" s="263">
        <f t="shared" si="20"/>
        <v>178.9972668186104</v>
      </c>
      <c r="H522" s="265" t="str">
        <f t="shared" si="19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'PY2020'!AD71</f>
        <v>0</v>
      </c>
      <c r="C523" s="240">
        <f>AD71</f>
        <v>0</v>
      </c>
      <c r="D523" s="240">
        <f>'PY2020'!AD59</f>
        <v>0</v>
      </c>
      <c r="E523" s="180">
        <f>AD59</f>
        <v>0</v>
      </c>
      <c r="F523" s="263" t="str">
        <f t="shared" si="20"/>
        <v/>
      </c>
      <c r="G523" s="263" t="str">
        <f t="shared" si="20"/>
        <v/>
      </c>
      <c r="H523" s="265" t="str">
        <f t="shared" si="19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'PY2020'!AE71</f>
        <v>2501449.94</v>
      </c>
      <c r="C524" s="240">
        <f>AE71</f>
        <v>2781221.35</v>
      </c>
      <c r="D524" s="240">
        <f>'PY2020'!AE59</f>
        <v>50193</v>
      </c>
      <c r="E524" s="180">
        <f>AE59</f>
        <v>57136</v>
      </c>
      <c r="F524" s="263">
        <f t="shared" si="20"/>
        <v>49.836629410475567</v>
      </c>
      <c r="G524" s="263">
        <f t="shared" si="20"/>
        <v>48.6772148907869</v>
      </c>
      <c r="H524" s="265" t="str">
        <f t="shared" si="19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'PY2020'!AF71</f>
        <v>0</v>
      </c>
      <c r="C525" s="240">
        <f>AF71</f>
        <v>0</v>
      </c>
      <c r="D525" s="240">
        <f>'PY2020'!AF59</f>
        <v>0</v>
      </c>
      <c r="E525" s="180">
        <f>AF59</f>
        <v>0</v>
      </c>
      <c r="F525" s="263" t="str">
        <f t="shared" si="20"/>
        <v/>
      </c>
      <c r="G525" s="263" t="str">
        <f t="shared" si="20"/>
        <v/>
      </c>
      <c r="H525" s="265" t="str">
        <f t="shared" si="19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'PY2020'!AG71</f>
        <v>16240085.65</v>
      </c>
      <c r="C526" s="240">
        <f>AG71</f>
        <v>16485418.52</v>
      </c>
      <c r="D526" s="240">
        <f>'PY2020'!AG59</f>
        <v>30942</v>
      </c>
      <c r="E526" s="180">
        <f>AG59</f>
        <v>96362.99</v>
      </c>
      <c r="F526" s="263">
        <f t="shared" si="20"/>
        <v>524.8557187641394</v>
      </c>
      <c r="G526" s="263">
        <f t="shared" si="20"/>
        <v>171.0762453510419</v>
      </c>
      <c r="H526" s="265">
        <f t="shared" si="19"/>
        <v>-0.67405090725910433</v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'PY2020'!AH71</f>
        <v>0</v>
      </c>
      <c r="C527" s="240">
        <f>AH71</f>
        <v>0</v>
      </c>
      <c r="D527" s="240">
        <f>'PY2020'!AH59</f>
        <v>0</v>
      </c>
      <c r="E527" s="180">
        <f>AH59</f>
        <v>0</v>
      </c>
      <c r="F527" s="263" t="str">
        <f t="shared" si="20"/>
        <v/>
      </c>
      <c r="G527" s="263" t="str">
        <f t="shared" si="20"/>
        <v/>
      </c>
      <c r="H527" s="265" t="str">
        <f t="shared" si="19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'PY2020'!AI71</f>
        <v>0</v>
      </c>
      <c r="C528" s="240">
        <f>AI71</f>
        <v>0</v>
      </c>
      <c r="D528" s="240">
        <f>'PY2020'!AI59</f>
        <v>0</v>
      </c>
      <c r="E528" s="180">
        <f>AI59</f>
        <v>0</v>
      </c>
      <c r="F528" s="263" t="str">
        <f t="shared" ref="F528:G540" si="21">IF(B528=0,"",IF(D528=0,"",B528/D528))</f>
        <v/>
      </c>
      <c r="G528" s="263" t="str">
        <f t="shared" si="21"/>
        <v/>
      </c>
      <c r="H528" s="265" t="str">
        <f t="shared" si="19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'PY2020'!AJ71</f>
        <v>52068104.04999999</v>
      </c>
      <c r="C529" s="240">
        <f>AJ71</f>
        <v>56522607.930000007</v>
      </c>
      <c r="D529" s="240">
        <f>'PY2020'!AJ59</f>
        <v>0</v>
      </c>
      <c r="E529" s="180">
        <f>AJ59</f>
        <v>54232.42</v>
      </c>
      <c r="F529" s="263" t="str">
        <f t="shared" si="21"/>
        <v/>
      </c>
      <c r="G529" s="263">
        <f t="shared" si="21"/>
        <v>1042.2291302877506</v>
      </c>
      <c r="H529" s="265" t="str">
        <f t="shared" si="19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'PY2020'!AK71</f>
        <v>4678497.37</v>
      </c>
      <c r="C530" s="240">
        <f>AK71</f>
        <v>4913470.5699999994</v>
      </c>
      <c r="D530" s="240">
        <f>'PY2020'!AK59</f>
        <v>62176</v>
      </c>
      <c r="E530" s="180">
        <f>AK59</f>
        <v>60775</v>
      </c>
      <c r="F530" s="263">
        <f t="shared" si="21"/>
        <v>75.246033356922283</v>
      </c>
      <c r="G530" s="263">
        <f t="shared" si="21"/>
        <v>80.846903661044834</v>
      </c>
      <c r="H530" s="265" t="str">
        <f t="shared" si="19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'PY2020'!AL71</f>
        <v>2289634.5</v>
      </c>
      <c r="C531" s="240">
        <f>AL71</f>
        <v>2467895.7700000005</v>
      </c>
      <c r="D531" s="240">
        <f>'PY2020'!AL59</f>
        <v>0</v>
      </c>
      <c r="E531" s="180">
        <f>AL59</f>
        <v>58415</v>
      </c>
      <c r="F531" s="263" t="str">
        <f t="shared" si="21"/>
        <v/>
      </c>
      <c r="G531" s="263">
        <f t="shared" si="21"/>
        <v>42.247637935461789</v>
      </c>
      <c r="H531" s="265" t="str">
        <f t="shared" si="19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'PY2020'!AM71</f>
        <v>0</v>
      </c>
      <c r="C532" s="240">
        <f>AM71</f>
        <v>0</v>
      </c>
      <c r="D532" s="240">
        <f>'PY2020'!AM59</f>
        <v>0</v>
      </c>
      <c r="E532" s="180">
        <f>AM59</f>
        <v>0</v>
      </c>
      <c r="F532" s="263" t="str">
        <f t="shared" si="21"/>
        <v/>
      </c>
      <c r="G532" s="263" t="str">
        <f t="shared" si="21"/>
        <v/>
      </c>
      <c r="H532" s="265" t="str">
        <f t="shared" si="19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'PY2020'!AN71</f>
        <v>0</v>
      </c>
      <c r="C533" s="240">
        <f>AN71</f>
        <v>0</v>
      </c>
      <c r="D533" s="240">
        <f>'PY2020'!AN59</f>
        <v>0</v>
      </c>
      <c r="E533" s="180">
        <f>AN59</f>
        <v>0</v>
      </c>
      <c r="F533" s="263" t="str">
        <f t="shared" si="21"/>
        <v/>
      </c>
      <c r="G533" s="263" t="str">
        <f t="shared" si="21"/>
        <v/>
      </c>
      <c r="H533" s="265" t="str">
        <f t="shared" si="19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'PY2020'!AO71</f>
        <v>0</v>
      </c>
      <c r="C534" s="240">
        <f>AO71</f>
        <v>0</v>
      </c>
      <c r="D534" s="240">
        <f>'PY2020'!AO59</f>
        <v>0</v>
      </c>
      <c r="E534" s="180">
        <f>AO59</f>
        <v>0</v>
      </c>
      <c r="F534" s="263" t="str">
        <f t="shared" si="21"/>
        <v/>
      </c>
      <c r="G534" s="263" t="str">
        <f t="shared" si="21"/>
        <v/>
      </c>
      <c r="H534" s="265" t="str">
        <f t="shared" si="19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'PY2020'!AP71</f>
        <v>0</v>
      </c>
      <c r="C535" s="240">
        <f>AP71</f>
        <v>0</v>
      </c>
      <c r="D535" s="240">
        <f>'PY2020'!AP59</f>
        <v>0</v>
      </c>
      <c r="E535" s="180">
        <f>AP59</f>
        <v>0</v>
      </c>
      <c r="F535" s="263" t="str">
        <f t="shared" si="21"/>
        <v/>
      </c>
      <c r="G535" s="263" t="str">
        <f t="shared" si="21"/>
        <v/>
      </c>
      <c r="H535" s="265" t="str">
        <f t="shared" si="19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'PY2020'!AQ71</f>
        <v>0</v>
      </c>
      <c r="C536" s="240">
        <f>AQ71</f>
        <v>0</v>
      </c>
      <c r="D536" s="240">
        <f>'PY2020'!AQ59</f>
        <v>0</v>
      </c>
      <c r="E536" s="180">
        <f>AQ59</f>
        <v>0</v>
      </c>
      <c r="F536" s="263" t="str">
        <f t="shared" si="21"/>
        <v/>
      </c>
      <c r="G536" s="263" t="str">
        <f t="shared" si="21"/>
        <v/>
      </c>
      <c r="H536" s="265" t="str">
        <f t="shared" si="19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'PY2020'!AR71</f>
        <v>0</v>
      </c>
      <c r="C537" s="240">
        <f>AR71</f>
        <v>0</v>
      </c>
      <c r="D537" s="240">
        <f>'PY2020'!AR59</f>
        <v>0</v>
      </c>
      <c r="E537" s="180">
        <f>AR59</f>
        <v>0</v>
      </c>
      <c r="F537" s="263" t="str">
        <f t="shared" si="21"/>
        <v/>
      </c>
      <c r="G537" s="263" t="str">
        <f t="shared" si="21"/>
        <v/>
      </c>
      <c r="H537" s="265" t="str">
        <f t="shared" si="19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'PY2020'!AS71</f>
        <v>0</v>
      </c>
      <c r="C538" s="240">
        <f>AS71</f>
        <v>0</v>
      </c>
      <c r="D538" s="240">
        <f>'PY2020'!AS59</f>
        <v>0</v>
      </c>
      <c r="E538" s="180">
        <f>AS59</f>
        <v>0</v>
      </c>
      <c r="F538" s="263" t="str">
        <f t="shared" si="21"/>
        <v/>
      </c>
      <c r="G538" s="263" t="str">
        <f t="shared" si="21"/>
        <v/>
      </c>
      <c r="H538" s="265" t="str">
        <f t="shared" si="19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'PY2020'!AT71</f>
        <v>0</v>
      </c>
      <c r="C539" s="240">
        <f>AT71</f>
        <v>0</v>
      </c>
      <c r="D539" s="240">
        <f>'PY2020'!AT59</f>
        <v>0</v>
      </c>
      <c r="E539" s="180">
        <f>AT59</f>
        <v>0</v>
      </c>
      <c r="F539" s="263" t="str">
        <f t="shared" si="21"/>
        <v/>
      </c>
      <c r="G539" s="263" t="str">
        <f t="shared" si="21"/>
        <v/>
      </c>
      <c r="H539" s="265" t="str">
        <f t="shared" si="19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'PY2020'!AU71</f>
        <v>0</v>
      </c>
      <c r="C540" s="240">
        <f>AU71</f>
        <v>0</v>
      </c>
      <c r="D540" s="240">
        <f>'PY2020'!AU59</f>
        <v>0</v>
      </c>
      <c r="E540" s="180">
        <f>AU59</f>
        <v>0</v>
      </c>
      <c r="F540" s="263" t="str">
        <f t="shared" si="21"/>
        <v/>
      </c>
      <c r="G540" s="263" t="str">
        <f t="shared" si="21"/>
        <v/>
      </c>
      <c r="H540" s="265" t="str">
        <f t="shared" si="19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'PY2020'!AV71</f>
        <v>46946464.720000006</v>
      </c>
      <c r="C541" s="240">
        <f>AV71</f>
        <v>50554275.819999993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'PY2020'!AW71</f>
        <v>950292.1</v>
      </c>
      <c r="C542" s="240">
        <f>AW71</f>
        <v>675688.52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'PY2020'!AX71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'PY2020'!AY71</f>
        <v>13795.960000000006</v>
      </c>
      <c r="C544" s="240">
        <f>AY71</f>
        <v>-28072.26999999999</v>
      </c>
      <c r="D544" s="240">
        <f>'PY2020'!AY59</f>
        <v>36378</v>
      </c>
      <c r="E544" s="180">
        <f>AY59</f>
        <v>45034</v>
      </c>
      <c r="F544" s="263">
        <f t="shared" ref="F544:G550" si="22">IF(B544=0,"",IF(D544=0,"",B544/D544))</f>
        <v>0.37923910055528082</v>
      </c>
      <c r="G544" s="263">
        <f t="shared" si="22"/>
        <v>-0.62335724119554092</v>
      </c>
      <c r="H544" s="265">
        <f t="shared" si="19"/>
        <v>-2.6437050933904835</v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'PY2020'!AZ71</f>
        <v>0</v>
      </c>
      <c r="C545" s="240">
        <f>AZ71</f>
        <v>0</v>
      </c>
      <c r="D545" s="240">
        <f>'PY2020'!AZ59</f>
        <v>0</v>
      </c>
      <c r="E545" s="180">
        <f>AZ59</f>
        <v>0</v>
      </c>
      <c r="F545" s="263" t="str">
        <f t="shared" si="22"/>
        <v/>
      </c>
      <c r="G545" s="263" t="str">
        <f t="shared" si="22"/>
        <v/>
      </c>
      <c r="H545" s="265" t="str">
        <f t="shared" si="19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'PY2020'!BA71</f>
        <v>0</v>
      </c>
      <c r="C546" s="240">
        <f>BA71</f>
        <v>0</v>
      </c>
      <c r="D546" s="240">
        <f>'PY2020'!BA59</f>
        <v>0</v>
      </c>
      <c r="E546" s="180">
        <f>BA59</f>
        <v>0</v>
      </c>
      <c r="F546" s="263" t="str">
        <f t="shared" si="22"/>
        <v/>
      </c>
      <c r="G546" s="263" t="str">
        <f t="shared" si="22"/>
        <v/>
      </c>
      <c r="H546" s="265" t="str">
        <f t="shared" si="19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'PY2020'!BB71</f>
        <v>1791616.0800000003</v>
      </c>
      <c r="C547" s="240">
        <f>BB71</f>
        <v>1700935.26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'PY2020'!BC71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'PY2020'!BD71</f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'PY2020'!BE71</f>
        <v>0</v>
      </c>
      <c r="C550" s="240">
        <f>BE71</f>
        <v>0</v>
      </c>
      <c r="D550" s="240">
        <f>'PY2020'!BE59</f>
        <v>181562.17744259659</v>
      </c>
      <c r="E550" s="180">
        <f>BE59</f>
        <v>181220.55499999999</v>
      </c>
      <c r="F550" s="263" t="str">
        <f t="shared" si="22"/>
        <v/>
      </c>
      <c r="G550" s="263" t="str">
        <f t="shared" si="22"/>
        <v/>
      </c>
      <c r="H550" s="265" t="str">
        <f t="shared" si="19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'PY2020'!BF71</f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'PY2020'!BG71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'PY2020'!BH71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'PY2020'!BI71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'PY2020'!BJ71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'PY2020'!BK71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'PY2020'!BL71</f>
        <v>1024311.5</v>
      </c>
      <c r="C557" s="240">
        <f>BL71</f>
        <v>2011684.0099999998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'PY2020'!BM71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'PY2020'!BN71</f>
        <v>4551430.53</v>
      </c>
      <c r="C559" s="240">
        <f>BN71</f>
        <v>5826404.2599999998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'PY2020'!BO71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'PY2020'!BP71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'PY2020'!BQ71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'PY2020'!BR71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'PY2020'!BS71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'PY2020'!BT71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'PY2020'!BU71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'PY2020'!BV71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'PY2020'!BW71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'PY2020'!BX71</f>
        <v>512465.75</v>
      </c>
      <c r="C569" s="240">
        <f>BX71</f>
        <v>614690.27000000014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'PY2020'!BY71</f>
        <v>961372.59999999986</v>
      </c>
      <c r="C570" s="240">
        <f>BY71</f>
        <v>979458.96999999986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'PY2020'!BZ71</f>
        <v>1684951.3900000001</v>
      </c>
      <c r="C571" s="240">
        <f>BZ71</f>
        <v>2374168.75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'PY2020'!CA71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'PY2020'!CB71</f>
        <v>23472.439999999973</v>
      </c>
      <c r="C573" s="240">
        <f>CB71</f>
        <v>29741.690000000031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'PY2020'!CC71</f>
        <v>87625008.349999994</v>
      </c>
      <c r="C574" s="240">
        <f>CC71</f>
        <v>60997189.720000006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'PY2020'!CD71</f>
        <v>9942273.9199999981</v>
      </c>
      <c r="C575" s="240">
        <f>CD71</f>
        <v>11906110.35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181220.55499999999</v>
      </c>
      <c r="E612" s="180">
        <f>SUM(C624:D647)+SUM(C668:D713)</f>
        <v>209108956.76326448</v>
      </c>
      <c r="F612" s="180">
        <f>CE64-(AX64+BD64+BE64+BG64+BJ64+BN64+BP64+BQ64+CB64+CC64+CD64)</f>
        <v>21136216.039999992</v>
      </c>
      <c r="G612" s="180">
        <f>CE77-(AX77+AY77+BD77+BE77+BG77+BJ77+BN77+BP77+BQ77+CB77+CC77+CD77)</f>
        <v>45034</v>
      </c>
      <c r="H612" s="197">
        <f>CE60-(AX60+AY60+AZ60+BD60+BE60+BG60+BJ60+BN60+BO60+BP60+BQ60+BR60+CB60+CC60+CD60)</f>
        <v>834.78264577605751</v>
      </c>
      <c r="I612" s="180">
        <f>CE78-(AX78+AY78+AZ78+BD78+BE78+BF78+BG78+BJ78+BN78+BO78+BP78+BQ78+BR78+CB78+CC78+CD78)</f>
        <v>35776</v>
      </c>
      <c r="J612" s="180">
        <f>CE79-(AX79+AY79+AZ79+BA79+BD79+BE79+BF79+BG79+BJ79+BN79+BO79+BP79+BQ79+BR79+CB79+CC79+CD79)</f>
        <v>866748.12999999989</v>
      </c>
      <c r="K612" s="180">
        <f>CE75-(AW75+AX75+AY75+AZ75+BA75+BB75+BC75+BD75+BE75+BF75+BG75+BH75+BI75+BJ75+BK75+BL75+BM75+BN75+BO75+BP75+BQ75+BR75+BS75+BT75+BU75+BV75+BW75+BX75+CB75+CC75+CD75)</f>
        <v>910062916.80000007</v>
      </c>
      <c r="L612" s="197">
        <f>CE80-(AW80+AX80+AY80+AZ80+BA80+BB80+BC80+BD80+BE80+BF80+BG80+BH80+BI80+BJ80+BK80+BL80+BM80+BN80+BO80+BP80+BQ80+BR80+BS80+BT80+BU80+BV80+BW80+BX80+BY80+BZ80+CA80+CB80+CC80+CD80)</f>
        <v>198.59313079471329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0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2">
        <f>CD69-CD70</f>
        <v>11906110.35</v>
      </c>
      <c r="D615" s="266">
        <f>SUM(C614:C615)</f>
        <v>11906110.35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5826404.2599999998</v>
      </c>
      <c r="D619" s="180">
        <f>(D615/D612)*BN76</f>
        <v>244636.90289409779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60997189.720000006</v>
      </c>
      <c r="D620" s="180">
        <f>(D615/D612)*CC76</f>
        <v>6084714.9538413901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29741.690000000031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73182687.5267355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-28072.26999999999</v>
      </c>
      <c r="D625" s="180">
        <f>(D615/D612)*AY76</f>
        <v>0</v>
      </c>
      <c r="E625" s="180">
        <f>(E623/E612)*SUM(C625:D625)</f>
        <v>-9824.5632103744538</v>
      </c>
      <c r="F625" s="180">
        <f>(F624/F612)*AY64</f>
        <v>0</v>
      </c>
      <c r="G625" s="180">
        <f>SUM(C625:F625)</f>
        <v>-37896.833210374447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675688.52</v>
      </c>
      <c r="D631" s="180">
        <f>(D615/D612)*AW76</f>
        <v>0</v>
      </c>
      <c r="E631" s="180">
        <f>(E623/E612)*SUM(C631:D631)</f>
        <v>236473.38014575827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1700935.26</v>
      </c>
      <c r="D632" s="180">
        <f>(D615/D612)*BB76</f>
        <v>14372.435291162197</v>
      </c>
      <c r="E632" s="180">
        <f>(E623/E612)*SUM(C632:D632)</f>
        <v>600313.00915920769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2011684.0099999998</v>
      </c>
      <c r="D637" s="180">
        <f>(D615/D612)*BL76</f>
        <v>0</v>
      </c>
      <c r="E637" s="180">
        <f>(E623/E612)*SUM(C637:D637)</f>
        <v>704036.9986304834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614690.27000000014</v>
      </c>
      <c r="D644" s="180">
        <f>(D615/D612)*BX76</f>
        <v>5354.5139706971986</v>
      </c>
      <c r="E644" s="180">
        <f>(E623/E612)*SUM(C644:D644)</f>
        <v>216999.52206868524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6780547.9192659948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979458.96999999986</v>
      </c>
      <c r="D645" s="180">
        <f>(D615/D612)*BY76</f>
        <v>0</v>
      </c>
      <c r="E645" s="180">
        <f>(E623/E612)*SUM(C645:D645)</f>
        <v>342785.12434987474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2374168.75</v>
      </c>
      <c r="D646" s="180">
        <f>(D615/D612)*BZ76</f>
        <v>0</v>
      </c>
      <c r="E646" s="180">
        <f>(E623/E612)*SUM(C646:D646)</f>
        <v>830897.21481272124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4527310.0591625962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87087999.530000016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7158135.6999999993</v>
      </c>
      <c r="D668" s="180">
        <f>(D615/D612)*C76</f>
        <v>1107174.206077385</v>
      </c>
      <c r="E668" s="180">
        <f>(E623/E612)*SUM(C668:D668)</f>
        <v>2892643.1537453658</v>
      </c>
      <c r="F668" s="180">
        <f>(F624/F612)*C64</f>
        <v>0</v>
      </c>
      <c r="G668" s="180">
        <f>(G625/G612)*C77</f>
        <v>-7659.4789687975353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219544.70125236275</v>
      </c>
      <c r="L668" s="180">
        <f>(L647/L612)*C80</f>
        <v>655478.6952615584</v>
      </c>
      <c r="M668" s="180">
        <f t="shared" ref="M668:M713" si="23">ROUND(SUM(D668:L668),0)</f>
        <v>4867181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3"/>
        <v>0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12453120.309999999</v>
      </c>
      <c r="D670" s="180">
        <f>(D615/D612)*E76</f>
        <v>2380928.9842721047</v>
      </c>
      <c r="E670" s="180">
        <f>(E623/E612)*SUM(C670:D670)</f>
        <v>5191530.8223163597</v>
      </c>
      <c r="F670" s="180">
        <f>(F624/F612)*E64</f>
        <v>0</v>
      </c>
      <c r="G670" s="180">
        <f>(G625/G612)*E77</f>
        <v>-27556.284147686671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504575.36440643069</v>
      </c>
      <c r="L670" s="180">
        <f>(L647/L612)*E80</f>
        <v>1373750.8278825346</v>
      </c>
      <c r="M670" s="180">
        <f t="shared" si="23"/>
        <v>9423230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3"/>
        <v>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3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3"/>
        <v>0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3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3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3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3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3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3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3"/>
        <v>0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14887059.050000001</v>
      </c>
      <c r="D681" s="180">
        <f>(D615/D612)*P76</f>
        <v>440052.02549032436</v>
      </c>
      <c r="E681" s="180">
        <f>(E623/E612)*SUM(C681:D681)</f>
        <v>5364089.6013605287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1870658.083928087</v>
      </c>
      <c r="L681" s="180">
        <f>(L647/L612)*P80</f>
        <v>512231.08431019087</v>
      </c>
      <c r="M681" s="180">
        <f t="shared" si="23"/>
        <v>8187031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3"/>
        <v>0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-10.098192444031028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3"/>
        <v>-10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3"/>
        <v>0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6478531.040000001</v>
      </c>
      <c r="D685" s="180">
        <f>(D615/D612)*T76</f>
        <v>123233.97478670119</v>
      </c>
      <c r="E685" s="180">
        <f>(E623/E612)*SUM(C685:D685)</f>
        <v>2310445.7775523895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100630.21591742682</v>
      </c>
      <c r="L685" s="180">
        <f>(L647/L612)*T80</f>
        <v>310733.10136334418</v>
      </c>
      <c r="M685" s="180">
        <f t="shared" si="23"/>
        <v>2845043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0</v>
      </c>
      <c r="D686" s="180">
        <f>(D615/D612)*U76</f>
        <v>0</v>
      </c>
      <c r="E686" s="180">
        <f>(E623/E612)*SUM(C686:D686)</f>
        <v>0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307860.85643084161</v>
      </c>
      <c r="L686" s="180">
        <f>(L647/L612)*U80</f>
        <v>0</v>
      </c>
      <c r="M686" s="180">
        <f t="shared" si="23"/>
        <v>307861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5430</v>
      </c>
      <c r="D687" s="180">
        <f>(D615/D612)*V76</f>
        <v>0</v>
      </c>
      <c r="E687" s="180">
        <f>(E623/E612)*SUM(C687:D687)</f>
        <v>1900.358547147534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5507.927682879631</v>
      </c>
      <c r="L687" s="180">
        <f>(L647/L612)*V80</f>
        <v>0</v>
      </c>
      <c r="M687" s="180">
        <f t="shared" si="23"/>
        <v>7408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142539.91014626611</v>
      </c>
      <c r="L688" s="180">
        <f>(L647/L612)*W80</f>
        <v>0</v>
      </c>
      <c r="M688" s="180">
        <f t="shared" si="23"/>
        <v>142540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-7951.76</v>
      </c>
      <c r="D689" s="180">
        <f>(D615/D612)*X76</f>
        <v>0</v>
      </c>
      <c r="E689" s="180">
        <f>(E623/E612)*SUM(C689:D689)</f>
        <v>-2782.9088546714315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83438.855770373717</v>
      </c>
      <c r="L689" s="180">
        <f>(L647/L612)*X80</f>
        <v>0</v>
      </c>
      <c r="M689" s="180">
        <f t="shared" si="23"/>
        <v>80656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331072.44</v>
      </c>
      <c r="D690" s="180">
        <f>(D615/D612)*Y76</f>
        <v>0</v>
      </c>
      <c r="E690" s="180">
        <f>(E623/E612)*SUM(C690:D690)</f>
        <v>115866.72948047682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229053.35850893703</v>
      </c>
      <c r="L690" s="180">
        <f>(L647/L612)*Y80</f>
        <v>0</v>
      </c>
      <c r="M690" s="180">
        <f t="shared" si="23"/>
        <v>344920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14230.237618280051</v>
      </c>
      <c r="L691" s="180">
        <f>(L647/L612)*Z80</f>
        <v>0</v>
      </c>
      <c r="M691" s="180">
        <f t="shared" si="23"/>
        <v>14230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79</v>
      </c>
      <c r="D692" s="180">
        <f>(D615/D612)*AA76</f>
        <v>0</v>
      </c>
      <c r="E692" s="180">
        <f>(E623/E612)*SUM(C692:D692)</f>
        <v>27.647942030323236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9711.0961892497398</v>
      </c>
      <c r="L692" s="180">
        <f>(L647/L612)*AA80</f>
        <v>0</v>
      </c>
      <c r="M692" s="180">
        <f t="shared" si="23"/>
        <v>9739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17397793.940000001</v>
      </c>
      <c r="D693" s="180">
        <f>(D615/D612)*AB76</f>
        <v>121967.94430553146</v>
      </c>
      <c r="E693" s="180">
        <f>(E623/E612)*SUM(C693:D693)</f>
        <v>6131460.2653461518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641510.44076317328</v>
      </c>
      <c r="L693" s="180">
        <f>(L647/L612)*AB80</f>
        <v>0</v>
      </c>
      <c r="M693" s="180">
        <f t="shared" si="23"/>
        <v>6894939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2775485.08</v>
      </c>
      <c r="D694" s="180">
        <f>(D615/D612)*AC76</f>
        <v>34935.739925377115</v>
      </c>
      <c r="E694" s="180">
        <f>(E623/E612)*SUM(C694:D694)</f>
        <v>983574.07481152308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112337.17935409758</v>
      </c>
      <c r="L694" s="180">
        <f>(L647/L612)*AC80</f>
        <v>272.48555160108248</v>
      </c>
      <c r="M694" s="180">
        <f t="shared" si="23"/>
        <v>1131119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3"/>
        <v>0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2781221.35</v>
      </c>
      <c r="D696" s="180">
        <f>(D615/D612)*AE76</f>
        <v>0</v>
      </c>
      <c r="E696" s="180">
        <f>(E623/E612)*SUM(C696:D696)</f>
        <v>973355.02099110547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59003.892116368086</v>
      </c>
      <c r="L696" s="180">
        <f>(L647/L612)*AE80</f>
        <v>0</v>
      </c>
      <c r="M696" s="180">
        <f t="shared" si="23"/>
        <v>1032359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3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16485418.52</v>
      </c>
      <c r="D698" s="180">
        <f>(D615/D612)*AG76</f>
        <v>1135103.0881503089</v>
      </c>
      <c r="E698" s="180">
        <f>(E623/E612)*SUM(C698:D698)</f>
        <v>6166723.5438759197</v>
      </c>
      <c r="F698" s="180">
        <f>(F624/F612)*AG64</f>
        <v>0</v>
      </c>
      <c r="G698" s="180">
        <f>(G625/G612)*AG77</f>
        <v>-2670.9719014462071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1051353.6938751661</v>
      </c>
      <c r="L698" s="180">
        <f>(L647/L612)*AG80</f>
        <v>759559.75985304627</v>
      </c>
      <c r="M698" s="180">
        <f t="shared" si="23"/>
        <v>9110069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3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3"/>
        <v>0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56522607.930000007</v>
      </c>
      <c r="D701" s="180">
        <f>(D615/D612)*AJ76</f>
        <v>162326.19724405577</v>
      </c>
      <c r="E701" s="180">
        <f>(E623/E612)*SUM(C701:D701)</f>
        <v>19838250.287882723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717746.87187455932</v>
      </c>
      <c r="L701" s="180">
        <f>(L647/L612)*AJ80</f>
        <v>582804.18637330306</v>
      </c>
      <c r="M701" s="180">
        <f t="shared" si="23"/>
        <v>21301128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4913470.5699999994</v>
      </c>
      <c r="D702" s="180">
        <f>(D615/D612)*AK76</f>
        <v>0</v>
      </c>
      <c r="E702" s="180">
        <f>(E623/E612)*SUM(C702:D702)</f>
        <v>1719586.7023678387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102148.69481170765</v>
      </c>
      <c r="L702" s="180">
        <f>(L647/L612)*AK80</f>
        <v>32947.689388581428</v>
      </c>
      <c r="M702" s="180">
        <f t="shared" si="23"/>
        <v>1854683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2467895.7700000005</v>
      </c>
      <c r="D703" s="180">
        <f>(D615/D612)*AL76</f>
        <v>0</v>
      </c>
      <c r="E703" s="180">
        <f>(E623/E612)*SUM(C703:D703)</f>
        <v>863699.23020050558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47623.588869755564</v>
      </c>
      <c r="L703" s="180">
        <f>(L647/L612)*AL80</f>
        <v>0</v>
      </c>
      <c r="M703" s="180">
        <f t="shared" si="23"/>
        <v>911323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3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3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3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3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3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3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3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3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3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50554275.819999993</v>
      </c>
      <c r="D713" s="180">
        <f>(D615/D612)*AV76</f>
        <v>51309.383750863693</v>
      </c>
      <c r="E713" s="180">
        <f>(E623/E612)*SUM(C713:D713)</f>
        <v>17710636.533213761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561072.94975003216</v>
      </c>
      <c r="L713" s="180">
        <f>(L647/L612)*AV80</f>
        <v>299532.2291784361</v>
      </c>
      <c r="M713" s="180">
        <f t="shared" si="23"/>
        <v>18622551</v>
      </c>
      <c r="N713" s="199" t="s">
        <v>741</v>
      </c>
    </row>
    <row r="715" spans="1:83" ht="12.65" customHeight="1" x14ac:dyDescent="0.3">
      <c r="C715" s="180">
        <f>SUM(C614:C647)+SUM(C668:C713)</f>
        <v>282291644.29000002</v>
      </c>
      <c r="D715" s="180">
        <f>SUM(D616:D647)+SUM(D668:D713)</f>
        <v>11906110.349999998</v>
      </c>
      <c r="E715" s="180">
        <f>SUM(E624:E647)+SUM(E668:E713)</f>
        <v>73182687.526735514</v>
      </c>
      <c r="F715" s="180">
        <f>SUM(F625:F648)+SUM(F668:F713)</f>
        <v>0</v>
      </c>
      <c r="G715" s="180">
        <f>SUM(G626:G647)+SUM(G668:G713)</f>
        <v>-37896.83321037444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0</v>
      </c>
      <c r="K715" s="180">
        <f>SUM(K668:K713)</f>
        <v>6780547.9192659939</v>
      </c>
      <c r="L715" s="180">
        <f>SUM(L668:L713)</f>
        <v>4527310.0591625962</v>
      </c>
      <c r="M715" s="180">
        <f>SUM(M668:M713)</f>
        <v>87088000</v>
      </c>
      <c r="N715" s="198" t="s">
        <v>742</v>
      </c>
    </row>
    <row r="716" spans="1:83" ht="12.65" customHeight="1" x14ac:dyDescent="0.3">
      <c r="C716" s="180">
        <f>CE71</f>
        <v>282291644.29000002</v>
      </c>
      <c r="D716" s="180">
        <f>D615</f>
        <v>11906110.35</v>
      </c>
      <c r="E716" s="180">
        <f>E623</f>
        <v>73182687.5267355</v>
      </c>
      <c r="F716" s="180">
        <f>F624</f>
        <v>0</v>
      </c>
      <c r="G716" s="180">
        <f>G625</f>
        <v>-37896.833210374447</v>
      </c>
      <c r="H716" s="180">
        <f>H628</f>
        <v>0</v>
      </c>
      <c r="I716" s="180">
        <f>I629</f>
        <v>0</v>
      </c>
      <c r="J716" s="180">
        <f>J630</f>
        <v>0</v>
      </c>
      <c r="K716" s="180">
        <f>K644</f>
        <v>6780547.9192659948</v>
      </c>
      <c r="L716" s="180">
        <f>L647</f>
        <v>4527310.0591625962</v>
      </c>
      <c r="M716" s="180">
        <f>C648</f>
        <v>87087999.530000016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175*2021*A</v>
      </c>
      <c r="B722" s="275">
        <f>ROUND(C165,0)</f>
        <v>7200602</v>
      </c>
      <c r="C722" s="275">
        <f>ROUND(C166,0)</f>
        <v>0</v>
      </c>
      <c r="D722" s="275">
        <f>ROUND(C167,0)</f>
        <v>0</v>
      </c>
      <c r="E722" s="275">
        <f>ROUND(C168,0)</f>
        <v>11633547</v>
      </c>
      <c r="F722" s="275">
        <f>ROUND(C169,0)</f>
        <v>0</v>
      </c>
      <c r="G722" s="275">
        <f>ROUND(C170,0)</f>
        <v>0</v>
      </c>
      <c r="H722" s="275">
        <f>ROUND(C171+C172,0)</f>
        <v>5345783</v>
      </c>
      <c r="I722" s="275">
        <f>ROUND(C175,0)</f>
        <v>5316906</v>
      </c>
      <c r="J722" s="275">
        <f>ROUND(C176,0)</f>
        <v>20691</v>
      </c>
      <c r="K722" s="275">
        <f>ROUND(C179,0)</f>
        <v>5512007</v>
      </c>
      <c r="L722" s="275">
        <f>ROUND(C180,0)</f>
        <v>0</v>
      </c>
      <c r="M722" s="275">
        <f>ROUND(C183,0)</f>
        <v>241585</v>
      </c>
      <c r="N722" s="275">
        <f>ROUND(C184,0)</f>
        <v>3290905</v>
      </c>
      <c r="O722" s="275">
        <f>ROUND(C185,0)</f>
        <v>0</v>
      </c>
      <c r="P722" s="275">
        <f>ROUND(C188,0)</f>
        <v>0</v>
      </c>
      <c r="Q722" s="275">
        <f>ROUND(C189,0)</f>
        <v>2861613</v>
      </c>
      <c r="R722" s="275">
        <f>ROUND(B195,0)</f>
        <v>774202</v>
      </c>
      <c r="S722" s="275">
        <f>ROUND(C195,0)</f>
        <v>0</v>
      </c>
      <c r="T722" s="275">
        <f>ROUND(D195,0)</f>
        <v>0</v>
      </c>
      <c r="U722" s="275">
        <f>ROUND(B196,0)</f>
        <v>472407</v>
      </c>
      <c r="V722" s="275">
        <f>ROUND(C196,0)</f>
        <v>0</v>
      </c>
      <c r="W722" s="275">
        <f>ROUND(D196,0)</f>
        <v>0</v>
      </c>
      <c r="X722" s="275">
        <f>ROUND(B197,0)</f>
        <v>143671118</v>
      </c>
      <c r="Y722" s="275">
        <f>ROUND(C197,0)</f>
        <v>634829</v>
      </c>
      <c r="Z722" s="275">
        <f>ROUND(D197,0)</f>
        <v>3649938</v>
      </c>
      <c r="AA722" s="275">
        <f>ROUND(B198,0)</f>
        <v>0</v>
      </c>
      <c r="AB722" s="275">
        <f>ROUND(C198,0)</f>
        <v>0</v>
      </c>
      <c r="AC722" s="275">
        <f>ROUND(D198,0)</f>
        <v>0</v>
      </c>
      <c r="AD722" s="275">
        <f>ROUND(B199,0)</f>
        <v>3386537</v>
      </c>
      <c r="AE722" s="275">
        <f>ROUND(C199,0)</f>
        <v>17442</v>
      </c>
      <c r="AF722" s="275">
        <f>ROUND(D199,0)</f>
        <v>961587</v>
      </c>
      <c r="AG722" s="275">
        <f>ROUND(B200,0)</f>
        <v>37350207</v>
      </c>
      <c r="AH722" s="275">
        <f>ROUND(C200,0)</f>
        <v>1711817</v>
      </c>
      <c r="AI722" s="275">
        <f>ROUND(D200,0)</f>
        <v>42538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10983364</v>
      </c>
      <c r="AN722" s="275">
        <f>ROUND(C202,0)</f>
        <v>186421</v>
      </c>
      <c r="AO722" s="275">
        <f>ROUND(D202,0)</f>
        <v>182762</v>
      </c>
      <c r="AP722" s="275">
        <f>ROUND(B203,0)</f>
        <v>0</v>
      </c>
      <c r="AQ722" s="275">
        <f>ROUND(C203,0)</f>
        <v>0</v>
      </c>
      <c r="AR722" s="275">
        <f>ROUND(D203,0)</f>
        <v>0</v>
      </c>
      <c r="AS722" s="275"/>
      <c r="AT722" s="275"/>
      <c r="AU722" s="275"/>
      <c r="AV722" s="275">
        <f>ROUND(B209,0)</f>
        <v>405873</v>
      </c>
      <c r="AW722" s="275">
        <f>ROUND(C209,0)</f>
        <v>9947</v>
      </c>
      <c r="AX722" s="275">
        <f>ROUND(D209,0)</f>
        <v>0</v>
      </c>
      <c r="AY722" s="275">
        <f>ROUND(B210,0)</f>
        <v>55185734</v>
      </c>
      <c r="AZ722" s="275">
        <f>ROUND(C210,0)</f>
        <v>4728572</v>
      </c>
      <c r="BA722" s="275">
        <f>ROUND(D210,0)</f>
        <v>3649938</v>
      </c>
      <c r="BB722" s="275">
        <f>ROUND(B211,0)</f>
        <v>0</v>
      </c>
      <c r="BC722" s="275">
        <f>ROUND(C211,0)</f>
        <v>0</v>
      </c>
      <c r="BD722" s="275">
        <f>ROUND(D211,0)</f>
        <v>0</v>
      </c>
      <c r="BE722" s="275">
        <f>ROUND(B212,0)</f>
        <v>3161474</v>
      </c>
      <c r="BF722" s="275">
        <f>ROUND(C212,0)</f>
        <v>70799</v>
      </c>
      <c r="BG722" s="275">
        <f>ROUND(D212,0)</f>
        <v>961587</v>
      </c>
      <c r="BH722" s="275">
        <f>ROUND(B213,0)</f>
        <v>27032966</v>
      </c>
      <c r="BI722" s="275">
        <f>ROUND(C213,0)</f>
        <v>2569102</v>
      </c>
      <c r="BJ722" s="275">
        <f>ROUND(D213,0)</f>
        <v>42538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3307246</v>
      </c>
      <c r="BO722" s="275">
        <f>ROUND(C215,0)</f>
        <v>1031062</v>
      </c>
      <c r="BP722" s="275">
        <f>ROUND(D215,0)</f>
        <v>182762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225532</v>
      </c>
      <c r="BU722" s="275">
        <f>ROUND(C224,0)</f>
        <v>326203765</v>
      </c>
      <c r="BV722" s="275">
        <f>ROUND(C225,0)</f>
        <v>19106</v>
      </c>
      <c r="BW722" s="275">
        <f>ROUND(C226,0)</f>
        <v>11430158</v>
      </c>
      <c r="BX722" s="275">
        <f>ROUND(C227,0)</f>
        <v>0</v>
      </c>
      <c r="BY722" s="275">
        <f>ROUND(C228,0)</f>
        <v>227663906</v>
      </c>
      <c r="BZ722" s="275">
        <f>ROUND(C231,0)</f>
        <v>2797</v>
      </c>
      <c r="CA722" s="275">
        <f>ROUND(C233,0)</f>
        <v>1706453</v>
      </c>
      <c r="CB722" s="275">
        <f>ROUND(C234,0)</f>
        <v>3984834</v>
      </c>
      <c r="CC722" s="275">
        <f>ROUND(C238+C239,0)</f>
        <v>5372645</v>
      </c>
      <c r="CD722" s="275">
        <f>D221</f>
        <v>6648925.0499999998</v>
      </c>
      <c r="CE722" s="275"/>
    </row>
    <row r="723" spans="1:84" ht="12.65" customHeight="1" x14ac:dyDescent="0.3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5" customHeight="1" x14ac:dyDescent="0.3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175*2021*A</v>
      </c>
      <c r="B726" s="275">
        <f>ROUND(C111,0)</f>
        <v>3592</v>
      </c>
      <c r="C726" s="275">
        <f>ROUND(C112,0)</f>
        <v>0</v>
      </c>
      <c r="D726" s="275">
        <f>ROUND(C113,0)</f>
        <v>0</v>
      </c>
      <c r="E726" s="275">
        <f>ROUND(C114,0)</f>
        <v>0</v>
      </c>
      <c r="F726" s="275">
        <f>ROUND(D111,0)</f>
        <v>13052</v>
      </c>
      <c r="G726" s="275">
        <f>ROUND(D112,0)</f>
        <v>0</v>
      </c>
      <c r="H726" s="275">
        <f>ROUND(D113,0)</f>
        <v>0</v>
      </c>
      <c r="I726" s="275">
        <f>ROUND(D114,0)</f>
        <v>0</v>
      </c>
      <c r="J726" s="275">
        <f>ROUND(C116,0)</f>
        <v>22</v>
      </c>
      <c r="K726" s="275">
        <f>ROUND(C117,0)</f>
        <v>0</v>
      </c>
      <c r="L726" s="275">
        <f>ROUND(C118,0)</f>
        <v>60</v>
      </c>
      <c r="M726" s="275">
        <f>ROUND(C119,0)</f>
        <v>0</v>
      </c>
      <c r="N726" s="275">
        <f>ROUND(C120,0)</f>
        <v>0</v>
      </c>
      <c r="O726" s="275">
        <f>ROUND(C121,0)</f>
        <v>0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82</v>
      </c>
      <c r="W726" s="275">
        <f>ROUND(C129,0)</f>
        <v>0</v>
      </c>
      <c r="X726" s="275">
        <f>ROUND(B138,0)</f>
        <v>2</v>
      </c>
      <c r="Y726" s="275">
        <f>ROUND(B139,0)</f>
        <v>11</v>
      </c>
      <c r="Z726" s="275">
        <f>ROUND(B140,0)</f>
        <v>13</v>
      </c>
      <c r="AA726" s="275">
        <f>ROUND(B141,0)</f>
        <v>109044</v>
      </c>
      <c r="AB726" s="275">
        <f>ROUND(B142,0)</f>
        <v>252225</v>
      </c>
      <c r="AC726" s="275">
        <f>ROUND(C138,0)</f>
        <v>2042</v>
      </c>
      <c r="AD726" s="275">
        <f>ROUND(C139,0)</f>
        <v>8673</v>
      </c>
      <c r="AE726" s="275">
        <f>ROUND(C140,0)</f>
        <v>19340</v>
      </c>
      <c r="AF726" s="275">
        <f>ROUND(C141,0)</f>
        <v>157719097</v>
      </c>
      <c r="AG726" s="275">
        <f>ROUND(C142,0)</f>
        <v>364811299</v>
      </c>
      <c r="AH726" s="275">
        <f>ROUND(D138,0)</f>
        <v>1548</v>
      </c>
      <c r="AI726" s="275">
        <f>ROUND(D139,0)</f>
        <v>4368</v>
      </c>
      <c r="AJ726" s="275">
        <f>ROUND(D140,0)</f>
        <v>14495</v>
      </c>
      <c r="AK726" s="275">
        <f>ROUND(D141,0)</f>
        <v>115610907</v>
      </c>
      <c r="AL726" s="275">
        <f>ROUND(D142,0)</f>
        <v>273419935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0</v>
      </c>
      <c r="BR726" s="275">
        <f>ROUND(C157,0)</f>
        <v>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5" customHeight="1" x14ac:dyDescent="0.3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5" customHeight="1" x14ac:dyDescent="0.3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175*2021*A</v>
      </c>
      <c r="B730" s="275">
        <f>ROUND(C250,0)</f>
        <v>658178213</v>
      </c>
      <c r="C730" s="275">
        <f>ROUND(C251,0)</f>
        <v>0</v>
      </c>
      <c r="D730" s="275">
        <f>ROUND(C252,0)</f>
        <v>44402842</v>
      </c>
      <c r="E730" s="275">
        <f>ROUND(C253,0)</f>
        <v>5186019</v>
      </c>
      <c r="F730" s="275">
        <f>ROUND(C254,0)</f>
        <v>0</v>
      </c>
      <c r="G730" s="275">
        <f>ROUND(C255,0)</f>
        <v>0</v>
      </c>
      <c r="H730" s="275">
        <f>ROUND(C256,0)</f>
        <v>0</v>
      </c>
      <c r="I730" s="275">
        <f>ROUND(C257,0)</f>
        <v>1120717</v>
      </c>
      <c r="J730" s="275">
        <f>ROUND(C258,0)</f>
        <v>223311</v>
      </c>
      <c r="K730" s="275">
        <f>ROUND(C259,0)</f>
        <v>0</v>
      </c>
      <c r="L730" s="275">
        <f>ROUND(C262,0)</f>
        <v>0</v>
      </c>
      <c r="M730" s="275">
        <f>ROUND(C263,0)</f>
        <v>0</v>
      </c>
      <c r="N730" s="275">
        <f>ROUND(C264,0)</f>
        <v>0</v>
      </c>
      <c r="O730" s="275">
        <f>ROUND(C267,0)</f>
        <v>774202</v>
      </c>
      <c r="P730" s="275">
        <f>ROUND(C268,0)</f>
        <v>472407</v>
      </c>
      <c r="Q730" s="275">
        <f>ROUND(C269,0)</f>
        <v>140656008</v>
      </c>
      <c r="R730" s="275">
        <f>ROUND(C270,0)</f>
        <v>0</v>
      </c>
      <c r="S730" s="275">
        <f>ROUND(C271,0)</f>
        <v>2442391</v>
      </c>
      <c r="T730" s="275">
        <f>ROUND(C272,0)</f>
        <v>39019486</v>
      </c>
      <c r="U730" s="275">
        <f>ROUND(C273,0)</f>
        <v>10987023</v>
      </c>
      <c r="V730" s="275">
        <f>ROUND(C274,0)</f>
        <v>0</v>
      </c>
      <c r="W730" s="275">
        <f>ROUND(C275,0)</f>
        <v>0</v>
      </c>
      <c r="X730" s="275">
        <f>ROUND(C276,0)</f>
        <v>92665951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898485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647915</v>
      </c>
      <c r="AI730" s="275">
        <f>ROUND(C306,0)</f>
        <v>532806</v>
      </c>
      <c r="AJ730" s="275">
        <f>ROUND(C307,0)</f>
        <v>2434783</v>
      </c>
      <c r="AK730" s="275">
        <f>ROUND(C308,0)</f>
        <v>0</v>
      </c>
      <c r="AL730" s="275">
        <f>ROUND(C309,0)</f>
        <v>0</v>
      </c>
      <c r="AM730" s="275">
        <f>ROUND(C310,0)</f>
        <v>0</v>
      </c>
      <c r="AN730" s="275">
        <f>ROUND(C311,0)</f>
        <v>0</v>
      </c>
      <c r="AO730" s="275">
        <f>ROUND(C312,0)</f>
        <v>0</v>
      </c>
      <c r="AP730" s="275">
        <f>ROUND(C313,0)</f>
        <v>0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0</v>
      </c>
      <c r="AX730" s="275">
        <f>ROUND(C325,0)</f>
        <v>0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797707611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902.61</v>
      </c>
      <c r="BJ730" s="275">
        <f>ROUND(C359,0)</f>
        <v>273439049</v>
      </c>
      <c r="BK730" s="275">
        <f>ROUND(C360,0)</f>
        <v>638483458</v>
      </c>
      <c r="BL730" s="275">
        <f>ROUND(C364,0)</f>
        <v>570915112</v>
      </c>
      <c r="BM730" s="275">
        <f>ROUND(C365,0)</f>
        <v>5691287</v>
      </c>
      <c r="BN730" s="275">
        <f>ROUND(C366,0)</f>
        <v>0</v>
      </c>
      <c r="BO730" s="275">
        <f>ROUND(C370,0)</f>
        <v>58352458</v>
      </c>
      <c r="BP730" s="275">
        <f>ROUND(C371,0)</f>
        <v>0</v>
      </c>
      <c r="BQ730" s="275">
        <f>ROUND(C378,0)</f>
        <v>123025486</v>
      </c>
      <c r="BR730" s="275">
        <f>ROUND(C379,0)</f>
        <v>24179931</v>
      </c>
      <c r="BS730" s="275">
        <f>ROUND(C380,0)</f>
        <v>3920781</v>
      </c>
      <c r="BT730" s="275">
        <f>ROUND(C381,0)</f>
        <v>21357550</v>
      </c>
      <c r="BU730" s="275">
        <f>ROUND(C382,0)</f>
        <v>1053316</v>
      </c>
      <c r="BV730" s="275">
        <f>ROUND(C383,0)</f>
        <v>127949444</v>
      </c>
      <c r="BW730" s="275">
        <f>ROUND(C384,0)</f>
        <v>9593858</v>
      </c>
      <c r="BX730" s="275">
        <f>ROUND(C385,0)</f>
        <v>5337596</v>
      </c>
      <c r="BY730" s="275">
        <f>ROUND(C386,0)</f>
        <v>5512007</v>
      </c>
      <c r="BZ730" s="275">
        <f>ROUND(C387,0)</f>
        <v>3532490</v>
      </c>
      <c r="CA730" s="275">
        <f>ROUND(C388,0)</f>
        <v>2861613</v>
      </c>
      <c r="CB730" s="275">
        <f>C363</f>
        <v>6648925.0499999998</v>
      </c>
      <c r="CC730" s="275">
        <f>ROUND(C389,0)</f>
        <v>12320027</v>
      </c>
      <c r="CD730" s="275">
        <f>ROUND(C392,0)</f>
        <v>0</v>
      </c>
      <c r="CE730" s="275">
        <f>ROUND(C394,0)</f>
        <v>0</v>
      </c>
      <c r="CF730" s="201">
        <f>ROUND(C395,0)</f>
        <v>0</v>
      </c>
    </row>
    <row r="731" spans="1:84" ht="12.65" customHeight="1" x14ac:dyDescent="0.3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5" customHeight="1" x14ac:dyDescent="0.3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175*2021*6010*A</v>
      </c>
      <c r="B734" s="275">
        <f>ROUND(C59,0)</f>
        <v>2539</v>
      </c>
      <c r="C734" s="275">
        <f>ROUND(C60,2)</f>
        <v>38.79</v>
      </c>
      <c r="D734" s="275">
        <f>ROUND(C61,0)</f>
        <v>4572601</v>
      </c>
      <c r="E734" s="275">
        <f>ROUND(C62,0)</f>
        <v>911513</v>
      </c>
      <c r="F734" s="275">
        <f>ROUND(C63,0)</f>
        <v>989915</v>
      </c>
      <c r="G734" s="275">
        <f>ROUND(C64,0)</f>
        <v>306641</v>
      </c>
      <c r="H734" s="275">
        <f>ROUND(C65,0)</f>
        <v>61660</v>
      </c>
      <c r="I734" s="275">
        <f>ROUND(C66,0)</f>
        <v>54905</v>
      </c>
      <c r="J734" s="275">
        <f>ROUND(C67,0)</f>
        <v>204489</v>
      </c>
      <c r="K734" s="275">
        <f>ROUND(C68,0)</f>
        <v>2327</v>
      </c>
      <c r="L734" s="275">
        <f>ROUND(C69,0)</f>
        <v>58281</v>
      </c>
      <c r="M734" s="275">
        <f>ROUND(C70,0)</f>
        <v>4196</v>
      </c>
      <c r="N734" s="275">
        <f>ROUND(C75,0)</f>
        <v>29466570</v>
      </c>
      <c r="O734" s="275">
        <f>ROUND(C73,0)</f>
        <v>29250149</v>
      </c>
      <c r="P734" s="275">
        <f>IF(C76&gt;0,ROUND(C76,0),0)</f>
        <v>16852</v>
      </c>
      <c r="Q734" s="275">
        <f>IF(C77&gt;0,ROUND(C77,0),0)</f>
        <v>9102</v>
      </c>
      <c r="R734" s="275">
        <f>IF(C78&gt;0,ROUND(C78,0),0)</f>
        <v>1756</v>
      </c>
      <c r="S734" s="275">
        <f>IF(C79&gt;0,ROUND(C79,0),0)</f>
        <v>438375</v>
      </c>
      <c r="T734" s="275">
        <f>IF(C80&gt;0,ROUND(C80,2),0)</f>
        <v>28.75</v>
      </c>
      <c r="U734" s="275"/>
      <c r="V734" s="275"/>
      <c r="W734" s="275"/>
      <c r="X734" s="275"/>
      <c r="Y734" s="275">
        <f>IF(M668&lt;&gt;0,ROUND(M668,0),0)</f>
        <v>4867181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5" customHeight="1" x14ac:dyDescent="0.3">
      <c r="A735" s="209" t="str">
        <f>RIGHT($C$83,3)&amp;"*"&amp;RIGHT($C$82,4)&amp;"*"&amp;D$55&amp;"*"&amp;"A"</f>
        <v>175*2021*6030*A</v>
      </c>
      <c r="B735" s="275">
        <f>ROUND(D59,0)</f>
        <v>10256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173355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4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5" customHeight="1" x14ac:dyDescent="0.3">
      <c r="A736" s="209" t="str">
        <f>RIGHT($C$83,3)&amp;"*"&amp;RIGHT($C$82,4)&amp;"*"&amp;E$55&amp;"*"&amp;"A"</f>
        <v>175*2021*6070*A</v>
      </c>
      <c r="B736" s="275">
        <f>ROUND(E59,0)</f>
        <v>0</v>
      </c>
      <c r="C736" s="277">
        <f>ROUND(E60,2)</f>
        <v>90.53</v>
      </c>
      <c r="D736" s="275">
        <f>ROUND(E61,0)</f>
        <v>9105310</v>
      </c>
      <c r="E736" s="275">
        <f>ROUND(E62,0)</f>
        <v>2189119</v>
      </c>
      <c r="F736" s="275">
        <f>ROUND(E63,0)</f>
        <v>0</v>
      </c>
      <c r="G736" s="275">
        <f>ROUND(E64,0)</f>
        <v>639799</v>
      </c>
      <c r="H736" s="275">
        <f>ROUND(E65,0)</f>
        <v>135533</v>
      </c>
      <c r="I736" s="275">
        <f>ROUND(E66,0)</f>
        <v>144873</v>
      </c>
      <c r="J736" s="275">
        <f>ROUND(E67,0)</f>
        <v>192764</v>
      </c>
      <c r="K736" s="275">
        <f>ROUND(E68,0)</f>
        <v>15110</v>
      </c>
      <c r="L736" s="275">
        <f>ROUND(E69,0)</f>
        <v>30613</v>
      </c>
      <c r="M736" s="275">
        <f>ROUND(E70,0)</f>
        <v>0</v>
      </c>
      <c r="N736" s="275">
        <f>ROUND(E75,0)</f>
        <v>67722452</v>
      </c>
      <c r="O736" s="275">
        <f>ROUND(E73,0)</f>
        <v>60882072</v>
      </c>
      <c r="P736" s="275">
        <f>IF(E76&gt;0,ROUND(E76,0),0)</f>
        <v>36240</v>
      </c>
      <c r="Q736" s="275">
        <f>IF(E77&gt;0,ROUND(E77,0),0)</f>
        <v>32746</v>
      </c>
      <c r="R736" s="275">
        <f>IF(E78&gt;0,ROUND(E78,0),0)</f>
        <v>17991</v>
      </c>
      <c r="S736" s="275">
        <f>IF(E79&gt;0,ROUND(E79,0),0)</f>
        <v>230956</v>
      </c>
      <c r="T736" s="277">
        <f>IF(E80&gt;0,ROUND(E80,2),0)</f>
        <v>60.26</v>
      </c>
      <c r="U736" s="275"/>
      <c r="V736" s="276"/>
      <c r="W736" s="275"/>
      <c r="X736" s="275"/>
      <c r="Y736" s="275">
        <f t="shared" si="24"/>
        <v>9423230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5" customHeight="1" x14ac:dyDescent="0.3">
      <c r="A737" s="209" t="str">
        <f>RIGHT($C$83,3)&amp;"*"&amp;RIGHT($C$82,4)&amp;"*"&amp;F$55&amp;"*"&amp;"A"</f>
        <v>175*2021*6100*A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4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5" customHeight="1" x14ac:dyDescent="0.3">
      <c r="A738" s="209" t="str">
        <f>RIGHT($C$83,3)&amp;"*"&amp;RIGHT($C$82,4)&amp;"*"&amp;G$55&amp;"*"&amp;"A"</f>
        <v>175*2021*6120*A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4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5" customHeight="1" x14ac:dyDescent="0.3">
      <c r="A739" s="209" t="str">
        <f>RIGHT($C$83,3)&amp;"*"&amp;RIGHT($C$82,4)&amp;"*"&amp;H$55&amp;"*"&amp;"A"</f>
        <v>175*2021*6140*A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4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5" customHeight="1" x14ac:dyDescent="0.3">
      <c r="A740" s="209" t="str">
        <f>RIGHT($C$83,3)&amp;"*"&amp;RIGHT($C$82,4)&amp;"*"&amp;I$55&amp;"*"&amp;"A"</f>
        <v>175*2021*6150*A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4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5" customHeight="1" x14ac:dyDescent="0.3">
      <c r="A741" s="209" t="str">
        <f>RIGHT($C$83,3)&amp;"*"&amp;RIGHT($C$82,4)&amp;"*"&amp;J$55&amp;"*"&amp;"A"</f>
        <v>175*2021*6170*A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4"/>
        <v>0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5" customHeight="1" x14ac:dyDescent="0.3">
      <c r="A742" s="209" t="str">
        <f>RIGHT($C$83,3)&amp;"*"&amp;RIGHT($C$82,4)&amp;"*"&amp;K$55&amp;"*"&amp;"A"</f>
        <v>175*2021*6200*A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4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5" customHeight="1" x14ac:dyDescent="0.3">
      <c r="A743" s="209" t="str">
        <f>RIGHT($C$83,3)&amp;"*"&amp;RIGHT($C$82,4)&amp;"*"&amp;L$55&amp;"*"&amp;"A"</f>
        <v>175*2021*6210*A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4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5" customHeight="1" x14ac:dyDescent="0.3">
      <c r="A744" s="209" t="str">
        <f>RIGHT($C$83,3)&amp;"*"&amp;RIGHT($C$82,4)&amp;"*"&amp;M$55&amp;"*"&amp;"A"</f>
        <v>175*2021*6330*A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4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5" customHeight="1" x14ac:dyDescent="0.3">
      <c r="A745" s="209" t="str">
        <f>RIGHT($C$83,3)&amp;"*"&amp;RIGHT($C$82,4)&amp;"*"&amp;N$55&amp;"*"&amp;"A"</f>
        <v>175*2021*6400*A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4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5" customHeight="1" x14ac:dyDescent="0.3">
      <c r="A746" s="209" t="str">
        <f>RIGHT($C$83,3)&amp;"*"&amp;RIGHT($C$82,4)&amp;"*"&amp;O$55&amp;"*"&amp;"A"</f>
        <v>175*2021*7010*A</v>
      </c>
      <c r="B746" s="275">
        <f>ROUND(O59,0)</f>
        <v>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>
        <f t="shared" si="24"/>
        <v>0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5" customHeight="1" x14ac:dyDescent="0.3">
      <c r="A747" s="209" t="str">
        <f>RIGHT($C$83,3)&amp;"*"&amp;RIGHT($C$82,4)&amp;"*"&amp;P$55&amp;"*"&amp;"A"</f>
        <v>175*2021*7020*A</v>
      </c>
      <c r="B747" s="275">
        <f>ROUND(P59,0)</f>
        <v>1271945</v>
      </c>
      <c r="C747" s="277">
        <f>ROUND(P60,2)</f>
        <v>47.26</v>
      </c>
      <c r="D747" s="275">
        <f>ROUND(P61,0)</f>
        <v>9374698</v>
      </c>
      <c r="E747" s="275">
        <f>ROUND(P62,0)</f>
        <v>1388894</v>
      </c>
      <c r="F747" s="275">
        <f>ROUND(P63,0)</f>
        <v>1148874</v>
      </c>
      <c r="G747" s="275">
        <f>ROUND(P64,0)</f>
        <v>385294</v>
      </c>
      <c r="H747" s="275">
        <f>ROUND(P65,0)</f>
        <v>101171</v>
      </c>
      <c r="I747" s="275">
        <f>ROUND(P66,0)</f>
        <v>2124329</v>
      </c>
      <c r="J747" s="275">
        <f>ROUND(P67,0)</f>
        <v>354340</v>
      </c>
      <c r="K747" s="275">
        <f>ROUND(P68,0)</f>
        <v>0</v>
      </c>
      <c r="L747" s="275">
        <f>ROUND(P69,0)</f>
        <v>34644</v>
      </c>
      <c r="M747" s="275">
        <f>ROUND(P70,0)</f>
        <v>25185</v>
      </c>
      <c r="N747" s="275">
        <f>ROUND(P75,0)</f>
        <v>251073596</v>
      </c>
      <c r="O747" s="275">
        <f>ROUND(P73,0)</f>
        <v>75836417</v>
      </c>
      <c r="P747" s="275">
        <f>IF(P76&gt;0,ROUND(P76,0),0)</f>
        <v>6698</v>
      </c>
      <c r="Q747" s="275">
        <f>IF(P77&gt;0,ROUND(P77,0),0)</f>
        <v>0</v>
      </c>
      <c r="R747" s="275">
        <f>IF(P78&gt;0,ROUND(P78,0),0)</f>
        <v>4965</v>
      </c>
      <c r="S747" s="275">
        <f>IF(P79&gt;0,ROUND(P79,0),0)</f>
        <v>0</v>
      </c>
      <c r="T747" s="277">
        <f>IF(P80&gt;0,ROUND(P80,2),0)</f>
        <v>22.47</v>
      </c>
      <c r="U747" s="275"/>
      <c r="V747" s="276"/>
      <c r="W747" s="275"/>
      <c r="X747" s="275"/>
      <c r="Y747" s="275">
        <f t="shared" si="24"/>
        <v>8187031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5" customHeight="1" x14ac:dyDescent="0.3">
      <c r="A748" s="209" t="str">
        <f>RIGHT($C$83,3)&amp;"*"&amp;RIGHT($C$82,4)&amp;"*"&amp;Q$55&amp;"*"&amp;"A"</f>
        <v>175*2021*7030*A</v>
      </c>
      <c r="B748" s="275">
        <f>ROUND(Q59,0)</f>
        <v>0</v>
      </c>
      <c r="C748" s="277">
        <f>ROUND(Q60,2)</f>
        <v>0</v>
      </c>
      <c r="D748" s="275">
        <f>ROUND(Q61,0)</f>
        <v>0</v>
      </c>
      <c r="E748" s="275">
        <f>ROUND(Q62,0)</f>
        <v>0</v>
      </c>
      <c r="F748" s="275">
        <f>ROUND(Q63,0)</f>
        <v>0</v>
      </c>
      <c r="G748" s="275">
        <f>ROUND(Q64,0)</f>
        <v>0</v>
      </c>
      <c r="H748" s="275">
        <f>ROUND(Q65,0)</f>
        <v>0</v>
      </c>
      <c r="I748" s="275">
        <f>ROUND(Q66,0)</f>
        <v>0</v>
      </c>
      <c r="J748" s="275">
        <f>ROUND(Q67,0)</f>
        <v>0</v>
      </c>
      <c r="K748" s="275">
        <f>ROUND(Q68,0)</f>
        <v>0</v>
      </c>
      <c r="L748" s="275">
        <f>ROUND(Q69,0)</f>
        <v>0</v>
      </c>
      <c r="M748" s="275">
        <f>ROUND(Q70,0)</f>
        <v>0</v>
      </c>
      <c r="N748" s="275">
        <f>ROUND(Q75,0)</f>
        <v>0</v>
      </c>
      <c r="O748" s="275">
        <f>ROUND(Q73,0)</f>
        <v>0</v>
      </c>
      <c r="P748" s="275">
        <f>IF(Q76&gt;0,ROUND(Q76,0),0)</f>
        <v>0</v>
      </c>
      <c r="Q748" s="275">
        <f>IF(Q77&gt;0,ROUND(Q77,0),0)</f>
        <v>0</v>
      </c>
      <c r="R748" s="275">
        <f>IF(Q78&gt;0,ROUND(Q78,0),0)</f>
        <v>0</v>
      </c>
      <c r="S748" s="275">
        <f>IF(Q79&gt;0,ROUND(Q79,0),0)</f>
        <v>0</v>
      </c>
      <c r="T748" s="277">
        <f>IF(Q80&gt;0,ROUND(Q80,2),0)</f>
        <v>0</v>
      </c>
      <c r="U748" s="275"/>
      <c r="V748" s="276"/>
      <c r="W748" s="275"/>
      <c r="X748" s="275"/>
      <c r="Y748" s="275">
        <f t="shared" si="24"/>
        <v>0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5" customHeight="1" x14ac:dyDescent="0.3">
      <c r="A749" s="209" t="str">
        <f>RIGHT($C$83,3)&amp;"*"&amp;RIGHT($C$82,4)&amp;"*"&amp;R$55&amp;"*"&amp;"A"</f>
        <v>175*2021*7040*A</v>
      </c>
      <c r="B749" s="275">
        <f>ROUND(R59,0)</f>
        <v>0</v>
      </c>
      <c r="C749" s="277">
        <f>ROUND(R60,2)</f>
        <v>0</v>
      </c>
      <c r="D749" s="275">
        <f>ROUND(R61,0)</f>
        <v>0</v>
      </c>
      <c r="E749" s="275">
        <f>ROUND(R62,0)</f>
        <v>0</v>
      </c>
      <c r="F749" s="275">
        <f>ROUND(R63,0)</f>
        <v>0</v>
      </c>
      <c r="G749" s="275">
        <f>ROUND(R64,0)</f>
        <v>0</v>
      </c>
      <c r="H749" s="275">
        <f>ROUND(R65,0)</f>
        <v>0</v>
      </c>
      <c r="I749" s="275">
        <f>ROUND(R66,0)</f>
        <v>0</v>
      </c>
      <c r="J749" s="275">
        <f>ROUND(R67,0)</f>
        <v>0</v>
      </c>
      <c r="K749" s="275">
        <f>ROUND(R68,0)</f>
        <v>0</v>
      </c>
      <c r="L749" s="275">
        <f>ROUND(R69,0)</f>
        <v>0</v>
      </c>
      <c r="M749" s="275">
        <f>ROUND(R70,0)</f>
        <v>0</v>
      </c>
      <c r="N749" s="275">
        <f>ROUND(R75,0)</f>
        <v>0</v>
      </c>
      <c r="O749" s="275">
        <f>ROUND(R73,0)</f>
        <v>0</v>
      </c>
      <c r="P749" s="275">
        <f>IF(R76&gt;0,ROUND(R76,0),0)</f>
        <v>0</v>
      </c>
      <c r="Q749" s="275">
        <f>IF(R77&gt;0,ROUND(R77,0),0)</f>
        <v>12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4"/>
        <v>-10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5" customHeight="1" x14ac:dyDescent="0.3">
      <c r="A750" s="209" t="str">
        <f>RIGHT($C$83,3)&amp;"*"&amp;RIGHT($C$82,4)&amp;"*"&amp;S$55&amp;"*"&amp;"A"</f>
        <v>175*2021*7050*A</v>
      </c>
      <c r="B750" s="275"/>
      <c r="C750" s="277">
        <f>ROUND(S60,2)</f>
        <v>0</v>
      </c>
      <c r="D750" s="275">
        <f>ROUND(S61,0)</f>
        <v>0</v>
      </c>
      <c r="E750" s="275">
        <f>ROUND(S62,0)</f>
        <v>0</v>
      </c>
      <c r="F750" s="275">
        <f>ROUND(S63,0)</f>
        <v>0</v>
      </c>
      <c r="G750" s="275">
        <f>ROUND(S64,0)</f>
        <v>0</v>
      </c>
      <c r="H750" s="275">
        <f>ROUND(S65,0)</f>
        <v>0</v>
      </c>
      <c r="I750" s="275">
        <f>ROUND(S66,0)</f>
        <v>0</v>
      </c>
      <c r="J750" s="275">
        <f>ROUND(S67,0)</f>
        <v>0</v>
      </c>
      <c r="K750" s="275">
        <f>ROUND(S68,0)</f>
        <v>0</v>
      </c>
      <c r="L750" s="275">
        <f>ROUND(S69,0)</f>
        <v>0</v>
      </c>
      <c r="M750" s="275">
        <f>ROUND(S70,0)</f>
        <v>0</v>
      </c>
      <c r="N750" s="275">
        <f>ROUND(S75,0)</f>
        <v>0</v>
      </c>
      <c r="O750" s="275">
        <f>ROUND(S73,0)</f>
        <v>0</v>
      </c>
      <c r="P750" s="275">
        <f>IF(S76&gt;0,ROUND(S76,0),0)</f>
        <v>0</v>
      </c>
      <c r="Q750" s="275">
        <f>IF(S77&gt;0,ROUND(S77,0),0)</f>
        <v>0</v>
      </c>
      <c r="R750" s="275">
        <f>IF(S78&gt;0,ROUND(S78,0),0)</f>
        <v>0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4"/>
        <v>0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5" customHeight="1" x14ac:dyDescent="0.3">
      <c r="A751" s="209" t="str">
        <f>RIGHT($C$83,3)&amp;"*"&amp;RIGHT($C$82,4)&amp;"*"&amp;T$55&amp;"*"&amp;"A"</f>
        <v>175*2021*7060*A</v>
      </c>
      <c r="B751" s="275"/>
      <c r="C751" s="277">
        <f>ROUND(T60,2)</f>
        <v>24.61</v>
      </c>
      <c r="D751" s="275">
        <f>ROUND(T61,0)</f>
        <v>2700916</v>
      </c>
      <c r="E751" s="275">
        <f>ROUND(T62,0)</f>
        <v>638628</v>
      </c>
      <c r="F751" s="275">
        <f>ROUND(T63,0)</f>
        <v>0</v>
      </c>
      <c r="G751" s="275">
        <f>ROUND(T64,0)</f>
        <v>2874644</v>
      </c>
      <c r="H751" s="275">
        <f>ROUND(T65,0)</f>
        <v>31977</v>
      </c>
      <c r="I751" s="275">
        <f>ROUND(T66,0)</f>
        <v>147193</v>
      </c>
      <c r="J751" s="275">
        <f>ROUND(T67,0)</f>
        <v>17365</v>
      </c>
      <c r="K751" s="275">
        <f>ROUND(T68,0)</f>
        <v>0</v>
      </c>
      <c r="L751" s="275">
        <f>ROUND(T69,0)</f>
        <v>68297</v>
      </c>
      <c r="M751" s="275">
        <f>ROUND(T70,0)</f>
        <v>489</v>
      </c>
      <c r="N751" s="275">
        <f>ROUND(T75,0)</f>
        <v>13506258</v>
      </c>
      <c r="O751" s="275">
        <f>ROUND(T73,0)</f>
        <v>3929937</v>
      </c>
      <c r="P751" s="275">
        <f>IF(T76&gt;0,ROUND(T76,0),0)</f>
        <v>1876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13.63</v>
      </c>
      <c r="U751" s="275"/>
      <c r="V751" s="276"/>
      <c r="W751" s="275"/>
      <c r="X751" s="275"/>
      <c r="Y751" s="275">
        <f t="shared" si="24"/>
        <v>2845043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5" customHeight="1" x14ac:dyDescent="0.3">
      <c r="A752" s="209" t="str">
        <f>RIGHT($C$83,3)&amp;"*"&amp;RIGHT($C$82,4)&amp;"*"&amp;U$55&amp;"*"&amp;"A"</f>
        <v>175*2021*7070*A</v>
      </c>
      <c r="B752" s="275">
        <f>ROUND(U59,0)</f>
        <v>0</v>
      </c>
      <c r="C752" s="277">
        <f>ROUND(U60,2)</f>
        <v>0</v>
      </c>
      <c r="D752" s="275">
        <f>ROUND(U61,0)</f>
        <v>0</v>
      </c>
      <c r="E752" s="275">
        <f>ROUND(U62,0)</f>
        <v>0</v>
      </c>
      <c r="F752" s="275">
        <f>ROUND(U63,0)</f>
        <v>0</v>
      </c>
      <c r="G752" s="275">
        <f>ROUND(U64,0)</f>
        <v>0</v>
      </c>
      <c r="H752" s="275">
        <f>ROUND(U65,0)</f>
        <v>0</v>
      </c>
      <c r="I752" s="275">
        <f>ROUND(U66,0)</f>
        <v>0</v>
      </c>
      <c r="J752" s="275">
        <f>ROUND(U67,0)</f>
        <v>0</v>
      </c>
      <c r="K752" s="275">
        <f>ROUND(U68,0)</f>
        <v>0</v>
      </c>
      <c r="L752" s="275">
        <f>ROUND(U69,0)</f>
        <v>0</v>
      </c>
      <c r="M752" s="275">
        <f>ROUND(U70,0)</f>
        <v>0</v>
      </c>
      <c r="N752" s="275">
        <f>ROUND(U75,0)</f>
        <v>41320075</v>
      </c>
      <c r="O752" s="275">
        <f>ROUND(U73,0)</f>
        <v>19516084</v>
      </c>
      <c r="P752" s="275">
        <f>IF(U76&gt;0,ROUND(U76,0),0)</f>
        <v>0</v>
      </c>
      <c r="Q752" s="275">
        <f>IF(U77&gt;0,ROUND(U77,0),0)</f>
        <v>0</v>
      </c>
      <c r="R752" s="275">
        <f>IF(U78&gt;0,ROUND(U78,0),0)</f>
        <v>0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4"/>
        <v>307861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5" customHeight="1" x14ac:dyDescent="0.3">
      <c r="A753" s="209" t="str">
        <f>RIGHT($C$83,3)&amp;"*"&amp;RIGHT($C$82,4)&amp;"*"&amp;V$55&amp;"*"&amp;"A"</f>
        <v>175*2021*7110*A</v>
      </c>
      <c r="B753" s="275">
        <f>ROUND(V59,0)</f>
        <v>0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5430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739256</v>
      </c>
      <c r="O753" s="275">
        <f>ROUND(V73,0)</f>
        <v>280933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4"/>
        <v>7408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5" customHeight="1" x14ac:dyDescent="0.3">
      <c r="A754" s="209" t="str">
        <f>RIGHT($C$83,3)&amp;"*"&amp;RIGHT($C$82,4)&amp;"*"&amp;W$55&amp;"*"&amp;"A"</f>
        <v>175*2021*7120*A</v>
      </c>
      <c r="B754" s="275">
        <f>ROUND(W59,0)</f>
        <v>24607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0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19131240</v>
      </c>
      <c r="O754" s="275">
        <f>ROUND(W73,0)</f>
        <v>3744886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4"/>
        <v>142540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5" customHeight="1" x14ac:dyDescent="0.3">
      <c r="A755" s="209" t="str">
        <f>RIGHT($C$83,3)&amp;"*"&amp;RIGHT($C$82,4)&amp;"*"&amp;X$55&amp;"*"&amp;"A"</f>
        <v>175*2021*7130*A</v>
      </c>
      <c r="B755" s="275">
        <f>ROUND(X59,0)</f>
        <v>13810</v>
      </c>
      <c r="C755" s="277">
        <f>ROUND(X60,2)</f>
        <v>0</v>
      </c>
      <c r="D755" s="275">
        <f>ROUND(X61,0)</f>
        <v>0</v>
      </c>
      <c r="E755" s="275">
        <f>ROUND(X62,0)</f>
        <v>0</v>
      </c>
      <c r="F755" s="275">
        <f>ROUND(X63,0)</f>
        <v>0</v>
      </c>
      <c r="G755" s="275">
        <f>ROUND(X64,0)</f>
        <v>0</v>
      </c>
      <c r="H755" s="275">
        <f>ROUND(X65,0)</f>
        <v>38</v>
      </c>
      <c r="I755" s="275">
        <f>ROUND(X66,0)</f>
        <v>0</v>
      </c>
      <c r="J755" s="275">
        <f>ROUND(X67,0)</f>
        <v>1390</v>
      </c>
      <c r="K755" s="275">
        <f>ROUND(X68,0)</f>
        <v>0</v>
      </c>
      <c r="L755" s="275">
        <f>ROUND(X69,0)</f>
        <v>0</v>
      </c>
      <c r="M755" s="275">
        <f>ROUND(X70,0)</f>
        <v>9380</v>
      </c>
      <c r="N755" s="275">
        <f>ROUND(X75,0)</f>
        <v>11198890</v>
      </c>
      <c r="O755" s="275">
        <f>ROUND(X73,0)</f>
        <v>3825531</v>
      </c>
      <c r="P755" s="275">
        <f>IF(X76&gt;0,ROUND(X76,0),0)</f>
        <v>0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4"/>
        <v>80656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5" customHeight="1" x14ac:dyDescent="0.3">
      <c r="A756" s="209" t="str">
        <f>RIGHT($C$83,3)&amp;"*"&amp;RIGHT($C$82,4)&amp;"*"&amp;Y$55&amp;"*"&amp;"A"</f>
        <v>175*2021*7140*A</v>
      </c>
      <c r="B756" s="275">
        <f>ROUND(Y59,0)</f>
        <v>45578</v>
      </c>
      <c r="C756" s="277">
        <f>ROUND(Y60,2)</f>
        <v>2.2200000000000002</v>
      </c>
      <c r="D756" s="275">
        <f>ROUND(Y61,0)</f>
        <v>220744</v>
      </c>
      <c r="E756" s="275">
        <f>ROUND(Y62,0)</f>
        <v>55628</v>
      </c>
      <c r="F756" s="275">
        <f>ROUND(Y63,0)</f>
        <v>0</v>
      </c>
      <c r="G756" s="275">
        <f>ROUND(Y64,0)</f>
        <v>2379</v>
      </c>
      <c r="H756" s="275">
        <f>ROUND(Y65,0)</f>
        <v>5392</v>
      </c>
      <c r="I756" s="275">
        <f>ROUND(Y66,0)</f>
        <v>0</v>
      </c>
      <c r="J756" s="275">
        <f>ROUND(Y67,0)</f>
        <v>46556</v>
      </c>
      <c r="K756" s="275">
        <f>ROUND(Y68,0)</f>
        <v>0</v>
      </c>
      <c r="L756" s="275">
        <f>ROUND(Y69,0)</f>
        <v>374</v>
      </c>
      <c r="M756" s="275">
        <f>ROUND(Y70,0)</f>
        <v>0</v>
      </c>
      <c r="N756" s="275">
        <f>ROUND(Y75,0)</f>
        <v>30742791</v>
      </c>
      <c r="O756" s="275">
        <f>ROUND(Y73,0)</f>
        <v>4902587</v>
      </c>
      <c r="P756" s="275">
        <f>IF(Y76&gt;0,ROUND(Y76,0),0)</f>
        <v>0</v>
      </c>
      <c r="Q756" s="275">
        <f>IF(Y77&gt;0,ROUND(Y77,0),0)</f>
        <v>0</v>
      </c>
      <c r="R756" s="275">
        <f>IF(Y78&gt;0,ROUND(Y78,0),0)</f>
        <v>0</v>
      </c>
      <c r="S756" s="275">
        <f>IF(Y79&gt;0,ROUND(Y79,0),0)</f>
        <v>0</v>
      </c>
      <c r="T756" s="277">
        <f>IF(Y80&gt;0,ROUND(Y80,2),0)</f>
        <v>0</v>
      </c>
      <c r="U756" s="275"/>
      <c r="V756" s="276"/>
      <c r="W756" s="275"/>
      <c r="X756" s="275"/>
      <c r="Y756" s="275">
        <f t="shared" si="24"/>
        <v>344920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5" customHeight="1" x14ac:dyDescent="0.3">
      <c r="A757" s="209" t="str">
        <f>RIGHT($C$83,3)&amp;"*"&amp;RIGHT($C$82,4)&amp;"*"&amp;Z$55&amp;"*"&amp;"A"</f>
        <v>175*2021*7150*A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1909936</v>
      </c>
      <c r="O757" s="275">
        <f>ROUND(Z73,0)</f>
        <v>442954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4"/>
        <v>14230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5" customHeight="1" x14ac:dyDescent="0.3">
      <c r="A758" s="209" t="str">
        <f>RIGHT($C$83,3)&amp;"*"&amp;RIGHT($C$82,4)&amp;"*"&amp;AA$55&amp;"*"&amp;"A"</f>
        <v>175*2021*7160*A</v>
      </c>
      <c r="B758" s="275">
        <f>ROUND(AA59,0)</f>
        <v>1835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79</v>
      </c>
      <c r="M758" s="275">
        <f>ROUND(AA70,0)</f>
        <v>0</v>
      </c>
      <c r="N758" s="275">
        <f>ROUND(AA75,0)</f>
        <v>1303392</v>
      </c>
      <c r="O758" s="275">
        <f>ROUND(AA73,0)</f>
        <v>140638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4"/>
        <v>9739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5" customHeight="1" x14ac:dyDescent="0.3">
      <c r="A759" s="209" t="str">
        <f>RIGHT($C$83,3)&amp;"*"&amp;RIGHT($C$82,4)&amp;"*"&amp;AB$55&amp;"*"&amp;"A"</f>
        <v>175*2021*7170*A</v>
      </c>
      <c r="B759" s="275"/>
      <c r="C759" s="277">
        <f>ROUND(AB60,2)</f>
        <v>30.42</v>
      </c>
      <c r="D759" s="275">
        <f>ROUND(AB61,0)</f>
        <v>3528270</v>
      </c>
      <c r="E759" s="275">
        <f>ROUND(AB62,0)</f>
        <v>787561</v>
      </c>
      <c r="F759" s="275">
        <f>ROUND(AB63,0)</f>
        <v>0</v>
      </c>
      <c r="G759" s="275">
        <f>ROUND(AB64,0)</f>
        <v>12935909</v>
      </c>
      <c r="H759" s="275">
        <f>ROUND(AB65,0)</f>
        <v>14855</v>
      </c>
      <c r="I759" s="275">
        <f>ROUND(AB66,0)</f>
        <v>122594</v>
      </c>
      <c r="J759" s="275">
        <f>ROUND(AB67,0)</f>
        <v>0</v>
      </c>
      <c r="K759" s="275">
        <f>ROUND(AB68,0)</f>
        <v>25</v>
      </c>
      <c r="L759" s="275">
        <f>ROUND(AB69,0)</f>
        <v>13646</v>
      </c>
      <c r="M759" s="275">
        <f>ROUND(AB70,0)</f>
        <v>5066</v>
      </c>
      <c r="N759" s="275">
        <f>ROUND(AB75,0)</f>
        <v>86101429</v>
      </c>
      <c r="O759" s="275">
        <f>ROUND(AB73,0)</f>
        <v>24818183</v>
      </c>
      <c r="P759" s="275">
        <f>IF(AB76&gt;0,ROUND(AB76,0),0)</f>
        <v>1856</v>
      </c>
      <c r="Q759" s="275">
        <f>IF(AB77&gt;0,ROUND(AB77,0),0)</f>
        <v>0</v>
      </c>
      <c r="R759" s="275">
        <f>IF(AB78&gt;0,ROUND(AB78,0),0)</f>
        <v>0</v>
      </c>
      <c r="S759" s="275">
        <f>IF(AB79&gt;0,ROUND(AB79,0),0)</f>
        <v>9255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4"/>
        <v>6894939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5" customHeight="1" x14ac:dyDescent="0.3">
      <c r="A760" s="209" t="str">
        <f>RIGHT($C$83,3)&amp;"*"&amp;RIGHT($C$82,4)&amp;"*"&amp;AC$55&amp;"*"&amp;"A"</f>
        <v>175*2021*7180*A</v>
      </c>
      <c r="B760" s="275">
        <f>ROUND(AC59,0)</f>
        <v>15506</v>
      </c>
      <c r="C760" s="277">
        <f>ROUND(AC60,2)</f>
        <v>14.75</v>
      </c>
      <c r="D760" s="275">
        <f>ROUND(AC61,0)</f>
        <v>1817849</v>
      </c>
      <c r="E760" s="275">
        <f>ROUND(AC62,0)</f>
        <v>356928</v>
      </c>
      <c r="F760" s="275">
        <f>ROUND(AC63,0)</f>
        <v>0</v>
      </c>
      <c r="G760" s="275">
        <f>ROUND(AC64,0)</f>
        <v>288183</v>
      </c>
      <c r="H760" s="275">
        <f>ROUND(AC65,0)</f>
        <v>3012</v>
      </c>
      <c r="I760" s="275">
        <f>ROUND(AC66,0)</f>
        <v>15165</v>
      </c>
      <c r="J760" s="275">
        <f>ROUND(AC67,0)</f>
        <v>48876</v>
      </c>
      <c r="K760" s="275">
        <f>ROUND(AC68,0)</f>
        <v>0</v>
      </c>
      <c r="L760" s="275">
        <f>ROUND(AC69,0)</f>
        <v>245471</v>
      </c>
      <c r="M760" s="275">
        <f>ROUND(AC70,0)</f>
        <v>0</v>
      </c>
      <c r="N760" s="275">
        <f>ROUND(AC75,0)</f>
        <v>15077528</v>
      </c>
      <c r="O760" s="275">
        <f>ROUND(AC73,0)</f>
        <v>14881962</v>
      </c>
      <c r="P760" s="275">
        <f>IF(AC76&gt;0,ROUND(AC76,0),0)</f>
        <v>532</v>
      </c>
      <c r="Q760" s="275">
        <f>IF(AC77&gt;0,ROUND(AC77,0),0)</f>
        <v>0</v>
      </c>
      <c r="R760" s="275">
        <f>IF(AC78&gt;0,ROUND(AC78,0),0)</f>
        <v>0</v>
      </c>
      <c r="S760" s="275">
        <f>IF(AC79&gt;0,ROUND(AC79,0),0)</f>
        <v>0</v>
      </c>
      <c r="T760" s="277">
        <f>IF(AC80&gt;0,ROUND(AC80,2),0)</f>
        <v>0.01</v>
      </c>
      <c r="U760" s="275"/>
      <c r="V760" s="276"/>
      <c r="W760" s="275"/>
      <c r="X760" s="275"/>
      <c r="Y760" s="275">
        <f t="shared" si="24"/>
        <v>1131119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5" customHeight="1" x14ac:dyDescent="0.3">
      <c r="A761" s="209" t="str">
        <f>RIGHT($C$83,3)&amp;"*"&amp;RIGHT($C$82,4)&amp;"*"&amp;AD$55&amp;"*"&amp;"A"</f>
        <v>175*2021*7190*A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4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5" customHeight="1" x14ac:dyDescent="0.3">
      <c r="A762" s="209" t="str">
        <f>RIGHT($C$83,3)&amp;"*"&amp;RIGHT($C$82,4)&amp;"*"&amp;AE$55&amp;"*"&amp;"A"</f>
        <v>175*2021*7200*A</v>
      </c>
      <c r="B762" s="275">
        <f>ROUND(AE59,0)</f>
        <v>57136</v>
      </c>
      <c r="C762" s="277">
        <f>ROUND(AE60,2)</f>
        <v>21.34</v>
      </c>
      <c r="D762" s="275">
        <f>ROUND(AE61,0)</f>
        <v>2106626</v>
      </c>
      <c r="E762" s="275">
        <f>ROUND(AE62,0)</f>
        <v>532680</v>
      </c>
      <c r="F762" s="275">
        <f>ROUND(AE63,0)</f>
        <v>0</v>
      </c>
      <c r="G762" s="275">
        <f>ROUND(AE64,0)</f>
        <v>12415</v>
      </c>
      <c r="H762" s="275">
        <f>ROUND(AE65,0)</f>
        <v>54483</v>
      </c>
      <c r="I762" s="275">
        <f>ROUND(AE66,0)</f>
        <v>1505</v>
      </c>
      <c r="J762" s="275">
        <f>ROUND(AE67,0)</f>
        <v>3331</v>
      </c>
      <c r="K762" s="275">
        <f>ROUND(AE68,0)</f>
        <v>66071</v>
      </c>
      <c r="L762" s="275">
        <f>ROUND(AE69,0)</f>
        <v>4710</v>
      </c>
      <c r="M762" s="275">
        <f>ROUND(AE70,0)</f>
        <v>601</v>
      </c>
      <c r="N762" s="275">
        <f>ROUND(AE75,0)</f>
        <v>7919309</v>
      </c>
      <c r="O762" s="275">
        <f>ROUND(AE73,0)</f>
        <v>687844</v>
      </c>
      <c r="P762" s="275">
        <f>IF(AE76&gt;0,ROUND(AE76,0),0)</f>
        <v>0</v>
      </c>
      <c r="Q762" s="275">
        <f>IF(AE77&gt;0,ROUND(AE77,0),0)</f>
        <v>0</v>
      </c>
      <c r="R762" s="275">
        <f>IF(AE78&gt;0,ROUND(AE78,0),0)</f>
        <v>0</v>
      </c>
      <c r="S762" s="275">
        <f>IF(AE79&gt;0,ROUND(AE79,0),0)</f>
        <v>2753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4"/>
        <v>1032359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5" customHeight="1" x14ac:dyDescent="0.3">
      <c r="A763" s="209" t="str">
        <f>RIGHT($C$83,3)&amp;"*"&amp;RIGHT($C$82,4)&amp;"*"&amp;AF$55&amp;"*"&amp;"A"</f>
        <v>175*2021*7220*A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4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5" customHeight="1" x14ac:dyDescent="0.3">
      <c r="A764" s="209" t="str">
        <f>RIGHT($C$83,3)&amp;"*"&amp;RIGHT($C$82,4)&amp;"*"&amp;AG$55&amp;"*"&amp;"A"</f>
        <v>175*2021*7230*A</v>
      </c>
      <c r="B764" s="275">
        <f>ROUND(AG59,0)</f>
        <v>96363</v>
      </c>
      <c r="C764" s="277">
        <f>ROUND(AG60,2)</f>
        <v>79.599999999999994</v>
      </c>
      <c r="D764" s="275">
        <f>ROUND(AG61,0)</f>
        <v>12897665</v>
      </c>
      <c r="E764" s="275">
        <f>ROUND(AG62,0)</f>
        <v>2194003</v>
      </c>
      <c r="F764" s="275">
        <f>ROUND(AG63,0)</f>
        <v>25404</v>
      </c>
      <c r="G764" s="275">
        <f>ROUND(AG64,0)</f>
        <v>746775</v>
      </c>
      <c r="H764" s="275">
        <f>ROUND(AG65,0)</f>
        <v>68322</v>
      </c>
      <c r="I764" s="275">
        <f>ROUND(AG66,0)</f>
        <v>279940</v>
      </c>
      <c r="J764" s="275">
        <f>ROUND(AG67,0)</f>
        <v>219611</v>
      </c>
      <c r="K764" s="275">
        <f>ROUND(AG68,0)</f>
        <v>0</v>
      </c>
      <c r="L764" s="275">
        <f>ROUND(AG69,0)</f>
        <v>183594</v>
      </c>
      <c r="M764" s="275">
        <f>ROUND(AG70,0)</f>
        <v>129897</v>
      </c>
      <c r="N764" s="275">
        <f>ROUND(AG75,0)</f>
        <v>141109247</v>
      </c>
      <c r="O764" s="275">
        <f>ROUND(AG73,0)</f>
        <v>21823870</v>
      </c>
      <c r="P764" s="275">
        <f>IF(AG76&gt;0,ROUND(AG76,0),0)</f>
        <v>17277</v>
      </c>
      <c r="Q764" s="275">
        <f>IF(AG77&gt;0,ROUND(AG77,0),0)</f>
        <v>3174</v>
      </c>
      <c r="R764" s="275">
        <f>IF(AG78&gt;0,ROUND(AG78,0),0)</f>
        <v>7698</v>
      </c>
      <c r="S764" s="275">
        <f>IF(AG79&gt;0,ROUND(AG79,0),0)</f>
        <v>275</v>
      </c>
      <c r="T764" s="277">
        <f>IF(AG80&gt;0,ROUND(AG80,2),0)</f>
        <v>33.32</v>
      </c>
      <c r="U764" s="275"/>
      <c r="V764" s="276"/>
      <c r="W764" s="275"/>
      <c r="X764" s="275"/>
      <c r="Y764" s="275">
        <f t="shared" si="24"/>
        <v>9110069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5" customHeight="1" x14ac:dyDescent="0.3">
      <c r="A765" s="209" t="str">
        <f>RIGHT($C$83,3)&amp;"*"&amp;RIGHT($C$82,4)&amp;"*"&amp;AH$55&amp;"*"&amp;"A"</f>
        <v>175*2021*7240*A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4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5" customHeight="1" x14ac:dyDescent="0.3">
      <c r="A766" s="209" t="str">
        <f>RIGHT($C$83,3)&amp;"*"&amp;RIGHT($C$82,4)&amp;"*"&amp;AI$55&amp;"*"&amp;"A"</f>
        <v>175*2021*7250*A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4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5" customHeight="1" x14ac:dyDescent="0.3">
      <c r="A767" s="209" t="str">
        <f>RIGHT($C$83,3)&amp;"*"&amp;RIGHT($C$82,4)&amp;"*"&amp;AJ$55&amp;"*"&amp;"A"</f>
        <v>175*2021*7260*A</v>
      </c>
      <c r="B767" s="275">
        <f>ROUND(AJ59,0)</f>
        <v>54232</v>
      </c>
      <c r="C767" s="277">
        <f>ROUND(AJ60,2)</f>
        <v>175.92</v>
      </c>
      <c r="D767" s="275">
        <f>ROUND(AJ61,0)</f>
        <v>28307236</v>
      </c>
      <c r="E767" s="275">
        <f>ROUND(AJ62,0)</f>
        <v>4945027</v>
      </c>
      <c r="F767" s="275">
        <f>ROUND(AJ63,0)</f>
        <v>590842</v>
      </c>
      <c r="G767" s="275">
        <f>ROUND(AJ64,0)</f>
        <v>1181427</v>
      </c>
      <c r="H767" s="275">
        <f>ROUND(AJ65,0)</f>
        <v>255652</v>
      </c>
      <c r="I767" s="275">
        <f>ROUND(AJ66,0)</f>
        <v>17584168</v>
      </c>
      <c r="J767" s="275">
        <f>ROUND(AJ67,0)</f>
        <v>1516796</v>
      </c>
      <c r="K767" s="275">
        <f>ROUND(AJ68,0)</f>
        <v>2877460</v>
      </c>
      <c r="L767" s="275">
        <f>ROUND(AJ69,0)</f>
        <v>293534</v>
      </c>
      <c r="M767" s="275">
        <f>ROUND(AJ70,0)</f>
        <v>1029534</v>
      </c>
      <c r="N767" s="275">
        <f>ROUND(AJ75,0)</f>
        <v>96333633</v>
      </c>
      <c r="O767" s="275">
        <f>ROUND(AJ73,0)</f>
        <v>3673240</v>
      </c>
      <c r="P767" s="275">
        <f>IF(AJ76&gt;0,ROUND(AJ76,0),0)</f>
        <v>2471</v>
      </c>
      <c r="Q767" s="275">
        <f>IF(AJ77&gt;0,ROUND(AJ77,0),0)</f>
        <v>0</v>
      </c>
      <c r="R767" s="275">
        <f>IF(AJ78&gt;0,ROUND(AJ78,0),0)</f>
        <v>3366</v>
      </c>
      <c r="S767" s="275">
        <f>IF(AJ79&gt;0,ROUND(AJ79,0),0)</f>
        <v>9585</v>
      </c>
      <c r="T767" s="277">
        <f>IF(AJ80&gt;0,ROUND(AJ80,2),0)</f>
        <v>25.57</v>
      </c>
      <c r="U767" s="275"/>
      <c r="V767" s="276"/>
      <c r="W767" s="275"/>
      <c r="X767" s="275"/>
      <c r="Y767" s="275">
        <f t="shared" si="24"/>
        <v>21301128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5" customHeight="1" x14ac:dyDescent="0.3">
      <c r="A768" s="209" t="str">
        <f>RIGHT($C$83,3)&amp;"*"&amp;RIGHT($C$82,4)&amp;"*"&amp;AK$55&amp;"*"&amp;"A"</f>
        <v>175*2021*7310*A</v>
      </c>
      <c r="B768" s="275">
        <f>ROUND(AK59,0)</f>
        <v>60775</v>
      </c>
      <c r="C768" s="277">
        <f>ROUND(AK60,2)</f>
        <v>33.130000000000003</v>
      </c>
      <c r="D768" s="275">
        <f>ROUND(AK61,0)</f>
        <v>3833856</v>
      </c>
      <c r="E768" s="275">
        <f>ROUND(AK62,0)</f>
        <v>883157</v>
      </c>
      <c r="F768" s="275">
        <f>ROUND(AK63,0)</f>
        <v>0</v>
      </c>
      <c r="G768" s="275">
        <f>ROUND(AK64,0)</f>
        <v>17585</v>
      </c>
      <c r="H768" s="275">
        <f>ROUND(AK65,0)</f>
        <v>63578</v>
      </c>
      <c r="I768" s="275">
        <f>ROUND(AK66,0)</f>
        <v>27819</v>
      </c>
      <c r="J768" s="275">
        <f>ROUND(AK67,0)</f>
        <v>18195</v>
      </c>
      <c r="K768" s="275">
        <f>ROUND(AK68,0)</f>
        <v>66071</v>
      </c>
      <c r="L768" s="275">
        <f>ROUND(AK69,0)</f>
        <v>6322</v>
      </c>
      <c r="M768" s="275">
        <f>ROUND(AK70,0)</f>
        <v>3112</v>
      </c>
      <c r="N768" s="275">
        <f>ROUND(AK75,0)</f>
        <v>13710063</v>
      </c>
      <c r="O768" s="275">
        <f>ROUND(AK73,0)</f>
        <v>802156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1.45</v>
      </c>
      <c r="U768" s="275"/>
      <c r="V768" s="276"/>
      <c r="W768" s="275"/>
      <c r="X768" s="275"/>
      <c r="Y768" s="275">
        <f t="shared" si="24"/>
        <v>1854683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5" customHeight="1" x14ac:dyDescent="0.3">
      <c r="A769" s="209" t="str">
        <f>RIGHT($C$83,3)&amp;"*"&amp;RIGHT($C$82,4)&amp;"*"&amp;AL$55&amp;"*"&amp;"A"</f>
        <v>175*2021*7320*A</v>
      </c>
      <c r="B769" s="275">
        <f>ROUND(AL59,0)</f>
        <v>58415</v>
      </c>
      <c r="C769" s="277">
        <f>ROUND(AL60,2)</f>
        <v>19.54</v>
      </c>
      <c r="D769" s="275">
        <f>ROUND(AL61,0)</f>
        <v>1928222</v>
      </c>
      <c r="E769" s="275">
        <f>ROUND(AL62,0)</f>
        <v>482594</v>
      </c>
      <c r="F769" s="275">
        <f>ROUND(AL63,0)</f>
        <v>0</v>
      </c>
      <c r="G769" s="275">
        <f>ROUND(AL64,0)</f>
        <v>-14299</v>
      </c>
      <c r="H769" s="275">
        <f>ROUND(AL65,0)</f>
        <v>31482</v>
      </c>
      <c r="I769" s="275">
        <f>ROUND(AL66,0)</f>
        <v>10342</v>
      </c>
      <c r="J769" s="275">
        <f>ROUND(AL67,0)</f>
        <v>1994</v>
      </c>
      <c r="K769" s="275">
        <f>ROUND(AL68,0)</f>
        <v>34796</v>
      </c>
      <c r="L769" s="275">
        <f>ROUND(AL69,0)</f>
        <v>743</v>
      </c>
      <c r="M769" s="275">
        <f>ROUND(AL70,0)</f>
        <v>7979</v>
      </c>
      <c r="N769" s="275">
        <f>ROUND(AL75,0)</f>
        <v>6391882</v>
      </c>
      <c r="O769" s="275">
        <f>ROUND(AL73,0)</f>
        <v>249300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4"/>
        <v>911323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5" customHeight="1" x14ac:dyDescent="0.3">
      <c r="A770" s="209" t="str">
        <f>RIGHT($C$83,3)&amp;"*"&amp;RIGHT($C$82,4)&amp;"*"&amp;AM$55&amp;"*"&amp;"A"</f>
        <v>175*2021*7330*A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4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5" customHeight="1" x14ac:dyDescent="0.3">
      <c r="A771" s="209" t="str">
        <f>RIGHT($C$83,3)&amp;"*"&amp;RIGHT($C$82,4)&amp;"*"&amp;AN$55&amp;"*"&amp;"A"</f>
        <v>175*2021*7340*A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4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5" customHeight="1" x14ac:dyDescent="0.3">
      <c r="A772" s="209" t="str">
        <f>RIGHT($C$83,3)&amp;"*"&amp;RIGHT($C$82,4)&amp;"*"&amp;AO$55&amp;"*"&amp;"A"</f>
        <v>175*2021*7350*A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4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5" customHeight="1" x14ac:dyDescent="0.3">
      <c r="A773" s="209" t="str">
        <f>RIGHT($C$83,3)&amp;"*"&amp;RIGHT($C$82,4)&amp;"*"&amp;AP$55&amp;"*"&amp;"A"</f>
        <v>175*2021*7380*A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>
        <f t="shared" si="24"/>
        <v>0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5" customHeight="1" x14ac:dyDescent="0.3">
      <c r="A774" s="209" t="str">
        <f>RIGHT($C$83,3)&amp;"*"&amp;RIGHT($C$82,4)&amp;"*"&amp;AQ$55&amp;"*"&amp;"A"</f>
        <v>175*2021*7390*A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4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5" customHeight="1" x14ac:dyDescent="0.3">
      <c r="A775" s="209" t="str">
        <f>RIGHT($C$83,3)&amp;"*"&amp;RIGHT($C$82,4)&amp;"*"&amp;AR$55&amp;"*"&amp;"A"</f>
        <v>175*2021*7400*A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4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5" customHeight="1" x14ac:dyDescent="0.3">
      <c r="A776" s="209" t="str">
        <f>RIGHT($C$83,3)&amp;"*"&amp;RIGHT($C$82,4)&amp;"*"&amp;AS$55&amp;"*"&amp;"A"</f>
        <v>175*2021*7410*A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4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5" customHeight="1" x14ac:dyDescent="0.3">
      <c r="A777" s="209" t="str">
        <f>RIGHT($C$83,3)&amp;"*"&amp;RIGHT($C$82,4)&amp;"*"&amp;AT$55&amp;"*"&amp;"A"</f>
        <v>175*2021*7420*A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4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5" customHeight="1" x14ac:dyDescent="0.3">
      <c r="A778" s="209" t="str">
        <f>RIGHT($C$83,3)&amp;"*"&amp;RIGHT($C$82,4)&amp;"*"&amp;AU$55&amp;"*"&amp;"A"</f>
        <v>175*2021*7430*A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4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5" customHeight="1" x14ac:dyDescent="0.3">
      <c r="A779" s="209" t="str">
        <f>RIGHT($C$83,3)&amp;"*"&amp;RIGHT($C$82,4)&amp;"*"&amp;AV$55&amp;"*"&amp;"A"</f>
        <v>175*2021*7490*A</v>
      </c>
      <c r="B779" s="275"/>
      <c r="C779" s="277">
        <f>ROUND(AV60,2)</f>
        <v>175.08</v>
      </c>
      <c r="D779" s="275">
        <f>ROUND(AV61,0)</f>
        <v>28998049</v>
      </c>
      <c r="E779" s="275">
        <f>ROUND(AV62,0)</f>
        <v>5341284</v>
      </c>
      <c r="F779" s="275">
        <f>ROUND(AV63,0)</f>
        <v>627814</v>
      </c>
      <c r="G779" s="275">
        <f>ROUND(AV64,0)</f>
        <v>1601974</v>
      </c>
      <c r="H779" s="275">
        <f>ROUND(AV65,0)</f>
        <v>134716</v>
      </c>
      <c r="I779" s="275">
        <f>ROUND(AV66,0)</f>
        <v>14179742</v>
      </c>
      <c r="J779" s="275">
        <f>ROUND(AV67,0)</f>
        <v>427838</v>
      </c>
      <c r="K779" s="275">
        <f>ROUND(AV68,0)</f>
        <v>2091120</v>
      </c>
      <c r="L779" s="275">
        <f>ROUND(AV69,0)</f>
        <v>196744</v>
      </c>
      <c r="M779" s="275">
        <f>ROUND(AV70,0)</f>
        <v>3045006</v>
      </c>
      <c r="N779" s="275">
        <f>ROUND(AV75,0)</f>
        <v>75305372</v>
      </c>
      <c r="O779" s="275">
        <f>ROUND(AV73,0)</f>
        <v>3750306</v>
      </c>
      <c r="P779" s="275">
        <f>IF(AV76&gt;0,ROUND(AV76,0),0)</f>
        <v>781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2195</v>
      </c>
      <c r="T779" s="277">
        <f>IF(AV80&gt;0,ROUND(AV80,2),0)</f>
        <v>13.14</v>
      </c>
      <c r="U779" s="275"/>
      <c r="V779" s="276"/>
      <c r="W779" s="275"/>
      <c r="X779" s="275"/>
      <c r="Y779" s="275">
        <f t="shared" si="24"/>
        <v>18622551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5" customHeight="1" x14ac:dyDescent="0.3">
      <c r="A780" s="209" t="str">
        <f>RIGHT($C$83,3)&amp;"*"&amp;RIGHT($C$82,4)&amp;"*"&amp;AW$55&amp;"*"&amp;"A"</f>
        <v>175*2021*8200*A</v>
      </c>
      <c r="B780" s="275"/>
      <c r="C780" s="277">
        <f>ROUND(AW60,2)</f>
        <v>6.99</v>
      </c>
      <c r="D780" s="275">
        <f>ROUND(AW61,0)</f>
        <v>520739</v>
      </c>
      <c r="E780" s="275">
        <f>ROUND(AW62,0)</f>
        <v>155022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-73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0.01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5" customHeight="1" x14ac:dyDescent="0.3">
      <c r="A781" s="209" t="str">
        <f>RIGHT($C$83,3)&amp;"*"&amp;RIGHT($C$82,4)&amp;"*"&amp;AX$55&amp;"*"&amp;"A"</f>
        <v>175*2021*8310*A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5" customHeight="1" x14ac:dyDescent="0.3">
      <c r="A782" s="209" t="str">
        <f>RIGHT($C$83,3)&amp;"*"&amp;RIGHT($C$82,4)&amp;"*"&amp;AY$55&amp;"*"&amp;"A"</f>
        <v>175*2021*8320*A</v>
      </c>
      <c r="B782" s="275">
        <f>ROUND(AY59,0)</f>
        <v>45034</v>
      </c>
      <c r="C782" s="277">
        <f>ROUND(AY60,2)</f>
        <v>1.45</v>
      </c>
      <c r="D782" s="275">
        <f>ROUND(AY61,0)</f>
        <v>56204</v>
      </c>
      <c r="E782" s="275">
        <f>ROUND(AY62,0)</f>
        <v>29597</v>
      </c>
      <c r="F782" s="275">
        <f>ROUND(AY63,0)</f>
        <v>0</v>
      </c>
      <c r="G782" s="275">
        <f>ROUND(AY64,0)</f>
        <v>90657</v>
      </c>
      <c r="H782" s="275">
        <f>ROUND(AY65,0)</f>
        <v>0</v>
      </c>
      <c r="I782" s="275">
        <f>ROUND(AY66,0)</f>
        <v>1275</v>
      </c>
      <c r="J782" s="275">
        <f>ROUND(AY67,0)</f>
        <v>0</v>
      </c>
      <c r="K782" s="275">
        <f>ROUND(AY68,0)</f>
        <v>0</v>
      </c>
      <c r="L782" s="275">
        <f>ROUND(AY69,0)</f>
        <v>100</v>
      </c>
      <c r="M782" s="275">
        <f>ROUND(AY70,0)</f>
        <v>205906</v>
      </c>
      <c r="N782" s="275"/>
      <c r="O782" s="275"/>
      <c r="P782" s="275">
        <f>IF(AY76&gt;0,ROUND(AY76,0),0)</f>
        <v>0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5" customHeight="1" x14ac:dyDescent="0.3">
      <c r="A783" s="209" t="str">
        <f>RIGHT($C$83,3)&amp;"*"&amp;RIGHT($C$82,4)&amp;"*"&amp;AZ$55&amp;"*"&amp;"A"</f>
        <v>175*2021*8330*A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5" customHeight="1" x14ac:dyDescent="0.3">
      <c r="A784" s="209" t="str">
        <f>RIGHT($C$83,3)&amp;"*"&amp;RIGHT($C$82,4)&amp;"*"&amp;BA$55&amp;"*"&amp;"A"</f>
        <v>175*2021*8350*A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0</v>
      </c>
      <c r="J784" s="275">
        <f>ROUND(BA67,0)</f>
        <v>0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0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5" customHeight="1" x14ac:dyDescent="0.3">
      <c r="A785" s="209" t="str">
        <f>RIGHT($C$83,3)&amp;"*"&amp;RIGHT($C$82,4)&amp;"*"&amp;BB$55&amp;"*"&amp;"A"</f>
        <v>175*2021*8360*A</v>
      </c>
      <c r="B785" s="275"/>
      <c r="C785" s="277">
        <f>ROUND(BB60,2)</f>
        <v>14.69</v>
      </c>
      <c r="D785" s="275">
        <f>ROUND(BB61,0)</f>
        <v>1446798</v>
      </c>
      <c r="E785" s="275">
        <f>ROUND(BB62,0)</f>
        <v>364617</v>
      </c>
      <c r="F785" s="275">
        <f>ROUND(BB63,0)</f>
        <v>0</v>
      </c>
      <c r="G785" s="275">
        <f>ROUND(BB64,0)</f>
        <v>8580</v>
      </c>
      <c r="H785" s="275">
        <f>ROUND(BB65,0)</f>
        <v>6352</v>
      </c>
      <c r="I785" s="275">
        <f>ROUND(BB66,0)</f>
        <v>2039</v>
      </c>
      <c r="J785" s="275">
        <f>ROUND(BB67,0)</f>
        <v>0</v>
      </c>
      <c r="K785" s="275">
        <f>ROUND(BB68,0)</f>
        <v>0</v>
      </c>
      <c r="L785" s="275">
        <f>ROUND(BB69,0)</f>
        <v>3551</v>
      </c>
      <c r="M785" s="275">
        <f>ROUND(BB70,0)</f>
        <v>131002</v>
      </c>
      <c r="N785" s="275"/>
      <c r="O785" s="275"/>
      <c r="P785" s="275">
        <f>IF(BB76&gt;0,ROUND(BB76,0),0)</f>
        <v>219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5" customHeight="1" x14ac:dyDescent="0.3">
      <c r="A786" s="209" t="str">
        <f>RIGHT($C$83,3)&amp;"*"&amp;RIGHT($C$82,4)&amp;"*"&amp;BC$55&amp;"*"&amp;"A"</f>
        <v>175*2021*8370*A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5" customHeight="1" x14ac:dyDescent="0.3">
      <c r="A787" s="209" t="str">
        <f>RIGHT($C$83,3)&amp;"*"&amp;RIGHT($C$82,4)&amp;"*"&amp;BD$55&amp;"*"&amp;"A"</f>
        <v>175*2021*8420*A</v>
      </c>
      <c r="B787" s="275"/>
      <c r="C787" s="277">
        <f>ROUND(BD60,2)</f>
        <v>0</v>
      </c>
      <c r="D787" s="275">
        <f>ROUND(BD61,0)</f>
        <v>0</v>
      </c>
      <c r="E787" s="275">
        <f>ROUND(BD62,0)</f>
        <v>0</v>
      </c>
      <c r="F787" s="275">
        <f>ROUND(BD63,0)</f>
        <v>0</v>
      </c>
      <c r="G787" s="275">
        <f>ROUND(BD64,0)</f>
        <v>0</v>
      </c>
      <c r="H787" s="275">
        <f>ROUND(BD65,0)</f>
        <v>0</v>
      </c>
      <c r="I787" s="275">
        <f>ROUND(BD66,0)</f>
        <v>0</v>
      </c>
      <c r="J787" s="275">
        <f>ROUND(BD67,0)</f>
        <v>0</v>
      </c>
      <c r="K787" s="275">
        <f>ROUND(BD68,0)</f>
        <v>0</v>
      </c>
      <c r="L787" s="275">
        <f>ROUND(BD69,0)</f>
        <v>0</v>
      </c>
      <c r="M787" s="275">
        <f>ROUND(BD70,0)</f>
        <v>0</v>
      </c>
      <c r="N787" s="275"/>
      <c r="O787" s="275"/>
      <c r="P787" s="275">
        <f>IF(BD76&gt;0,ROUND(BD76,0),0)</f>
        <v>0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5" customHeight="1" x14ac:dyDescent="0.3">
      <c r="A788" s="209" t="str">
        <f>RIGHT($C$83,3)&amp;"*"&amp;RIGHT($C$82,4)&amp;"*"&amp;BE$55&amp;"*"&amp;"A"</f>
        <v>175*2021*8430*A</v>
      </c>
      <c r="B788" s="275">
        <f>ROUND(BE59,0)</f>
        <v>181221</v>
      </c>
      <c r="C788" s="277">
        <f>ROUND(BE60,2)</f>
        <v>0</v>
      </c>
      <c r="D788" s="275">
        <f>ROUND(BE61,0)</f>
        <v>0</v>
      </c>
      <c r="E788" s="275">
        <f>ROUND(BE62,0)</f>
        <v>0</v>
      </c>
      <c r="F788" s="275">
        <f>ROUND(BE63,0)</f>
        <v>0</v>
      </c>
      <c r="G788" s="275">
        <f>ROUND(BE64,0)</f>
        <v>0</v>
      </c>
      <c r="H788" s="275">
        <f>ROUND(BE65,0)</f>
        <v>0</v>
      </c>
      <c r="I788" s="275">
        <f>ROUND(BE66,0)</f>
        <v>0</v>
      </c>
      <c r="J788" s="275">
        <f>ROUND(BE67,0)</f>
        <v>0</v>
      </c>
      <c r="K788" s="275">
        <f>ROUND(BE68,0)</f>
        <v>0</v>
      </c>
      <c r="L788" s="275">
        <f>ROUND(BE69,0)</f>
        <v>0</v>
      </c>
      <c r="M788" s="275">
        <f>ROUND(BE70,0)</f>
        <v>0</v>
      </c>
      <c r="N788" s="275"/>
      <c r="O788" s="275"/>
      <c r="P788" s="275">
        <f>IF(BE76&gt;0,ROUND(BE76,0),0)</f>
        <v>0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5" customHeight="1" x14ac:dyDescent="0.3">
      <c r="A789" s="209" t="str">
        <f>RIGHT($C$83,3)&amp;"*"&amp;RIGHT($C$82,4)&amp;"*"&amp;BF$55&amp;"*"&amp;"A"</f>
        <v>175*2021*8460*A</v>
      </c>
      <c r="B789" s="275"/>
      <c r="C789" s="277">
        <f>ROUND(BF60,2)</f>
        <v>0</v>
      </c>
      <c r="D789" s="275">
        <f>ROUND(BF61,0)</f>
        <v>0</v>
      </c>
      <c r="E789" s="275">
        <f>ROUND(BF62,0)</f>
        <v>0</v>
      </c>
      <c r="F789" s="275">
        <f>ROUND(BF63,0)</f>
        <v>0</v>
      </c>
      <c r="G789" s="275">
        <f>ROUND(BF64,0)</f>
        <v>0</v>
      </c>
      <c r="H789" s="275">
        <f>ROUND(BF65,0)</f>
        <v>0</v>
      </c>
      <c r="I789" s="275">
        <f>ROUND(BF66,0)</f>
        <v>0</v>
      </c>
      <c r="J789" s="275">
        <f>ROUND(BF67,0)</f>
        <v>0</v>
      </c>
      <c r="K789" s="275">
        <f>ROUND(BF68,0)</f>
        <v>0</v>
      </c>
      <c r="L789" s="275">
        <f>ROUND(BF69,0)</f>
        <v>0</v>
      </c>
      <c r="M789" s="275">
        <f>ROUND(BF70,0)</f>
        <v>0</v>
      </c>
      <c r="N789" s="275"/>
      <c r="O789" s="275"/>
      <c r="P789" s="275">
        <f>IF(BF76&gt;0,ROUND(BF76,0),0)</f>
        <v>0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5" customHeight="1" x14ac:dyDescent="0.3">
      <c r="A790" s="209" t="str">
        <f>RIGHT($C$83,3)&amp;"*"&amp;RIGHT($C$82,4)&amp;"*"&amp;BG$55&amp;"*"&amp;"A"</f>
        <v>175*2021*8470*A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0</v>
      </c>
      <c r="H790" s="275">
        <f>ROUND(BG65,0)</f>
        <v>0</v>
      </c>
      <c r="I790" s="275">
        <f>ROUND(BG66,0)</f>
        <v>0</v>
      </c>
      <c r="J790" s="275">
        <f>ROUND(BG67,0)</f>
        <v>0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5" customHeight="1" x14ac:dyDescent="0.3">
      <c r="A791" s="209" t="str">
        <f>RIGHT($C$83,3)&amp;"*"&amp;RIGHT($C$82,4)&amp;"*"&amp;BH$55&amp;"*"&amp;"A"</f>
        <v>175*2021*8480*A</v>
      </c>
      <c r="B791" s="275"/>
      <c r="C791" s="277">
        <f>ROUND(BH60,2)</f>
        <v>0</v>
      </c>
      <c r="D791" s="275">
        <f>ROUND(BH61,0)</f>
        <v>0</v>
      </c>
      <c r="E791" s="275">
        <f>ROUND(BH62,0)</f>
        <v>0</v>
      </c>
      <c r="F791" s="275">
        <f>ROUND(BH63,0)</f>
        <v>0</v>
      </c>
      <c r="G791" s="275">
        <f>ROUND(BH64,0)</f>
        <v>0</v>
      </c>
      <c r="H791" s="275">
        <f>ROUND(BH65,0)</f>
        <v>0</v>
      </c>
      <c r="I791" s="275">
        <f>ROUND(BH66,0)</f>
        <v>0</v>
      </c>
      <c r="J791" s="275">
        <f>ROUND(BH67,0)</f>
        <v>0</v>
      </c>
      <c r="K791" s="275">
        <f>ROUND(BH68,0)</f>
        <v>0</v>
      </c>
      <c r="L791" s="275">
        <f>ROUND(BH69,0)</f>
        <v>0</v>
      </c>
      <c r="M791" s="275">
        <f>ROUND(BH70,0)</f>
        <v>0</v>
      </c>
      <c r="N791" s="275"/>
      <c r="O791" s="275"/>
      <c r="P791" s="275">
        <f>IF(BH76&gt;0,ROUND(BH76,0),0)</f>
        <v>0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5" customHeight="1" x14ac:dyDescent="0.3">
      <c r="A792" s="209" t="str">
        <f>RIGHT($C$83,3)&amp;"*"&amp;RIGHT($C$82,4)&amp;"*"&amp;BI$55&amp;"*"&amp;"A"</f>
        <v>175*2021*8490*A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5" customHeight="1" x14ac:dyDescent="0.3">
      <c r="A793" s="209" t="str">
        <f>RIGHT($C$83,3)&amp;"*"&amp;RIGHT($C$82,4)&amp;"*"&amp;BJ$55&amp;"*"&amp;"A"</f>
        <v>175*2021*8510*A</v>
      </c>
      <c r="B793" s="275"/>
      <c r="C793" s="277">
        <f>ROUND(BJ60,2)</f>
        <v>0</v>
      </c>
      <c r="D793" s="275">
        <f>ROUND(BJ61,0)</f>
        <v>0</v>
      </c>
      <c r="E793" s="275">
        <f>ROUND(BJ62,0)</f>
        <v>0</v>
      </c>
      <c r="F793" s="275">
        <f>ROUND(BJ63,0)</f>
        <v>0</v>
      </c>
      <c r="G793" s="275">
        <f>ROUND(BJ64,0)</f>
        <v>0</v>
      </c>
      <c r="H793" s="275">
        <f>ROUND(BJ65,0)</f>
        <v>0</v>
      </c>
      <c r="I793" s="275">
        <f>ROUND(BJ66,0)</f>
        <v>0</v>
      </c>
      <c r="J793" s="275">
        <f>ROUND(BJ67,0)</f>
        <v>0</v>
      </c>
      <c r="K793" s="275">
        <f>ROUND(BJ68,0)</f>
        <v>0</v>
      </c>
      <c r="L793" s="275">
        <f>ROUND(BJ69,0)</f>
        <v>0</v>
      </c>
      <c r="M793" s="275">
        <f>ROUND(BJ70,0)</f>
        <v>0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5" customHeight="1" x14ac:dyDescent="0.3">
      <c r="A794" s="209" t="str">
        <f>RIGHT($C$83,3)&amp;"*"&amp;RIGHT($C$82,4)&amp;"*"&amp;BK$55&amp;"*"&amp;"A"</f>
        <v>175*2021*8530*A</v>
      </c>
      <c r="B794" s="275"/>
      <c r="C794" s="277">
        <f>ROUND(BK60,2)</f>
        <v>0</v>
      </c>
      <c r="D794" s="275">
        <f>ROUND(BK61,0)</f>
        <v>0</v>
      </c>
      <c r="E794" s="275">
        <f>ROUND(BK62,0)</f>
        <v>0</v>
      </c>
      <c r="F794" s="275">
        <f>ROUND(BK63,0)</f>
        <v>0</v>
      </c>
      <c r="G794" s="275">
        <f>ROUND(BK64,0)</f>
        <v>0</v>
      </c>
      <c r="H794" s="275">
        <f>ROUND(BK65,0)</f>
        <v>0</v>
      </c>
      <c r="I794" s="275">
        <f>ROUND(BK66,0)</f>
        <v>0</v>
      </c>
      <c r="J794" s="275">
        <f>ROUND(BK67,0)</f>
        <v>0</v>
      </c>
      <c r="K794" s="275">
        <f>ROUND(BK68,0)</f>
        <v>0</v>
      </c>
      <c r="L794" s="275">
        <f>ROUND(BK69,0)</f>
        <v>0</v>
      </c>
      <c r="M794" s="275">
        <f>ROUND(BK70,0)</f>
        <v>0</v>
      </c>
      <c r="N794" s="275"/>
      <c r="O794" s="275"/>
      <c r="P794" s="275">
        <f>IF(BK76&gt;0,ROUND(BK76,0),0)</f>
        <v>0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5" customHeight="1" x14ac:dyDescent="0.3">
      <c r="A795" s="209" t="str">
        <f>RIGHT($C$83,3)&amp;"*"&amp;RIGHT($C$82,4)&amp;"*"&amp;BL$55&amp;"*"&amp;"A"</f>
        <v>175*2021*8560*A</v>
      </c>
      <c r="B795" s="275"/>
      <c r="C795" s="277">
        <f>ROUND(BL60,2)</f>
        <v>26.91</v>
      </c>
      <c r="D795" s="275">
        <f>ROUND(BL61,0)</f>
        <v>1400739</v>
      </c>
      <c r="E795" s="275">
        <f>ROUND(BL62,0)</f>
        <v>554462</v>
      </c>
      <c r="F795" s="275">
        <f>ROUND(BL63,0)</f>
        <v>0</v>
      </c>
      <c r="G795" s="275">
        <f>ROUND(BL64,0)</f>
        <v>56415</v>
      </c>
      <c r="H795" s="275">
        <f>ROUND(BL65,0)</f>
        <v>0</v>
      </c>
      <c r="I795" s="275">
        <f>ROUND(BL66,0)</f>
        <v>68</v>
      </c>
      <c r="J795" s="275">
        <f>ROUND(BL67,0)</f>
        <v>0</v>
      </c>
      <c r="K795" s="275">
        <f>ROUND(BL68,0)</f>
        <v>0</v>
      </c>
      <c r="L795" s="275">
        <f>ROUND(BL69,0)</f>
        <v>0</v>
      </c>
      <c r="M795" s="275">
        <f>ROUND(BL70,0)</f>
        <v>0</v>
      </c>
      <c r="N795" s="275"/>
      <c r="O795" s="275"/>
      <c r="P795" s="275">
        <f>IF(BL76&gt;0,ROUND(BL76,0),0)</f>
        <v>0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5" customHeight="1" x14ac:dyDescent="0.3">
      <c r="A796" s="209" t="str">
        <f>RIGHT($C$83,3)&amp;"*"&amp;RIGHT($C$82,4)&amp;"*"&amp;BM$55&amp;"*"&amp;"A"</f>
        <v>175*2021*8590*A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5" customHeight="1" x14ac:dyDescent="0.3">
      <c r="A797" s="209" t="str">
        <f>RIGHT($C$83,3)&amp;"*"&amp;RIGHT($C$82,4)&amp;"*"&amp;BN$55&amp;"*"&amp;"A"</f>
        <v>175*2021*8610*A</v>
      </c>
      <c r="B797" s="275"/>
      <c r="C797" s="277">
        <f>ROUND(BN60,2)</f>
        <v>14.91</v>
      </c>
      <c r="D797" s="275">
        <f>ROUND(BN61,0)</f>
        <v>2888485</v>
      </c>
      <c r="E797" s="275">
        <f>ROUND(BN62,0)</f>
        <v>372477</v>
      </c>
      <c r="F797" s="275">
        <f>ROUND(BN63,0)</f>
        <v>352207</v>
      </c>
      <c r="G797" s="275">
        <f>ROUND(BN64,0)</f>
        <v>58525</v>
      </c>
      <c r="H797" s="275">
        <f>ROUND(BN65,0)</f>
        <v>42671</v>
      </c>
      <c r="I797" s="275">
        <f>ROUND(BN66,0)</f>
        <v>459356</v>
      </c>
      <c r="J797" s="275">
        <f>ROUND(BN67,0)</f>
        <v>463695</v>
      </c>
      <c r="K797" s="275">
        <f>ROUND(BN68,0)</f>
        <v>54329</v>
      </c>
      <c r="L797" s="275">
        <f>ROUND(BN69,0)</f>
        <v>1135618</v>
      </c>
      <c r="M797" s="275">
        <f>ROUND(BN70,0)</f>
        <v>960</v>
      </c>
      <c r="N797" s="275"/>
      <c r="O797" s="275"/>
      <c r="P797" s="275">
        <f>IF(BN76&gt;0,ROUND(BN76,0),0)</f>
        <v>3724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5" customHeight="1" x14ac:dyDescent="0.3">
      <c r="A798" s="209" t="str">
        <f>RIGHT($C$83,3)&amp;"*"&amp;RIGHT($C$82,4)&amp;"*"&amp;BO$55&amp;"*"&amp;"A"</f>
        <v>175*2021*8620*A</v>
      </c>
      <c r="B798" s="275"/>
      <c r="C798" s="277">
        <f>ROUND(BO60,2)</f>
        <v>0</v>
      </c>
      <c r="D798" s="275">
        <f>ROUND(BO61,0)</f>
        <v>0</v>
      </c>
      <c r="E798" s="275">
        <f>ROUND(BO62,0)</f>
        <v>0</v>
      </c>
      <c r="F798" s="275">
        <f>ROUND(BO63,0)</f>
        <v>0</v>
      </c>
      <c r="G798" s="275">
        <f>ROUND(BO64,0)</f>
        <v>0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0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5" customHeight="1" x14ac:dyDescent="0.3">
      <c r="A799" s="209" t="str">
        <f>RIGHT($C$83,3)&amp;"*"&amp;RIGHT($C$82,4)&amp;"*"&amp;BP$55&amp;"*"&amp;"A"</f>
        <v>175*2021*8630*A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0</v>
      </c>
      <c r="J799" s="275">
        <f>ROUND(BP67,0)</f>
        <v>0</v>
      </c>
      <c r="K799" s="275">
        <f>ROUND(BP68,0)</f>
        <v>0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5" customHeight="1" x14ac:dyDescent="0.3">
      <c r="A800" s="209" t="str">
        <f>RIGHT($C$83,3)&amp;"*"&amp;RIGHT($C$82,4)&amp;"*"&amp;BQ$55&amp;"*"&amp;"A"</f>
        <v>175*2021*8640*A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5" customHeight="1" x14ac:dyDescent="0.3">
      <c r="A801" s="209" t="str">
        <f>RIGHT($C$83,3)&amp;"*"&amp;RIGHT($C$82,4)&amp;"*"&amp;BR$55&amp;"*"&amp;"A"</f>
        <v>175*2021*8650*A</v>
      </c>
      <c r="B801" s="275"/>
      <c r="C801" s="277">
        <f>ROUND(BR60,2)</f>
        <v>0</v>
      </c>
      <c r="D801" s="275">
        <f>ROUND(BR61,0)</f>
        <v>0</v>
      </c>
      <c r="E801" s="275">
        <f>ROUND(BR62,0)</f>
        <v>0</v>
      </c>
      <c r="F801" s="275">
        <f>ROUND(BR63,0)</f>
        <v>0</v>
      </c>
      <c r="G801" s="275">
        <f>ROUND(BR64,0)</f>
        <v>0</v>
      </c>
      <c r="H801" s="275">
        <f>ROUND(BR65,0)</f>
        <v>0</v>
      </c>
      <c r="I801" s="275">
        <f>ROUND(BR66,0)</f>
        <v>0</v>
      </c>
      <c r="J801" s="275">
        <f>ROUND(BR67,0)</f>
        <v>0</v>
      </c>
      <c r="K801" s="275">
        <f>ROUND(BR68,0)</f>
        <v>0</v>
      </c>
      <c r="L801" s="275">
        <f>ROUND(BR69,0)</f>
        <v>0</v>
      </c>
      <c r="M801" s="275">
        <f>ROUND(BR70,0)</f>
        <v>0</v>
      </c>
      <c r="N801" s="275"/>
      <c r="O801" s="275"/>
      <c r="P801" s="275">
        <f>IF(BR76&gt;0,ROUND(BR76,0),0)</f>
        <v>0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5" customHeight="1" x14ac:dyDescent="0.3">
      <c r="A802" s="209" t="str">
        <f>RIGHT($C$83,3)&amp;"*"&amp;RIGHT($C$82,4)&amp;"*"&amp;BS$55&amp;"*"&amp;"A"</f>
        <v>175*2021*8660*A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5" customHeight="1" x14ac:dyDescent="0.3">
      <c r="A803" s="209" t="str">
        <f>RIGHT($C$83,3)&amp;"*"&amp;RIGHT($C$82,4)&amp;"*"&amp;BT$55&amp;"*"&amp;"A"</f>
        <v>175*2021*8670*A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5" customHeight="1" x14ac:dyDescent="0.3">
      <c r="A804" s="209" t="str">
        <f>RIGHT($C$83,3)&amp;"*"&amp;RIGHT($C$82,4)&amp;"*"&amp;BU$55&amp;"*"&amp;"A"</f>
        <v>175*2021*8680*A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5" customHeight="1" x14ac:dyDescent="0.3">
      <c r="A805" s="209" t="str">
        <f>RIGHT($C$83,3)&amp;"*"&amp;RIGHT($C$82,4)&amp;"*"&amp;BV$55&amp;"*"&amp;"A"</f>
        <v>175*2021*8690*A</v>
      </c>
      <c r="B805" s="275"/>
      <c r="C805" s="277">
        <f>ROUND(BV60,2)</f>
        <v>0</v>
      </c>
      <c r="D805" s="275">
        <f>ROUND(BV61,0)</f>
        <v>0</v>
      </c>
      <c r="E805" s="275">
        <f>ROUND(BV62,0)</f>
        <v>0</v>
      </c>
      <c r="F805" s="275">
        <f>ROUND(BV63,0)</f>
        <v>0</v>
      </c>
      <c r="G805" s="275">
        <f>ROUND(BV64,0)</f>
        <v>0</v>
      </c>
      <c r="H805" s="275">
        <f>ROUND(BV65,0)</f>
        <v>0</v>
      </c>
      <c r="I805" s="275">
        <f>ROUND(BV66,0)</f>
        <v>0</v>
      </c>
      <c r="J805" s="275">
        <f>ROUND(BV67,0)</f>
        <v>0</v>
      </c>
      <c r="K805" s="275">
        <f>ROUND(BV68,0)</f>
        <v>0</v>
      </c>
      <c r="L805" s="275">
        <f>ROUND(BV69,0)</f>
        <v>0</v>
      </c>
      <c r="M805" s="275">
        <f>ROUND(BV70,0)</f>
        <v>0</v>
      </c>
      <c r="N805" s="275"/>
      <c r="O805" s="275"/>
      <c r="P805" s="275">
        <f>IF(BV76&gt;0,ROUND(BV76,0),0)</f>
        <v>0</v>
      </c>
      <c r="Q805" s="275">
        <f>IF(BV77&gt;0,ROUND(BV77,0),0)</f>
        <v>0</v>
      </c>
      <c r="R805" s="275">
        <f>IF(BV78&gt;0,ROUND(BV78,0),0)</f>
        <v>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5" customHeight="1" x14ac:dyDescent="0.3">
      <c r="A806" s="209" t="str">
        <f>RIGHT($C$83,3)&amp;"*"&amp;RIGHT($C$82,4)&amp;"*"&amp;BW$55&amp;"*"&amp;"A"</f>
        <v>175*2021*8700*A</v>
      </c>
      <c r="B806" s="275"/>
      <c r="C806" s="277">
        <f>ROUND(BW60,2)</f>
        <v>0</v>
      </c>
      <c r="D806" s="275">
        <f>ROUND(BW61,0)</f>
        <v>0</v>
      </c>
      <c r="E806" s="275">
        <f>ROUND(BW62,0)</f>
        <v>0</v>
      </c>
      <c r="F806" s="275">
        <f>ROUND(BW63,0)</f>
        <v>0</v>
      </c>
      <c r="G806" s="275">
        <f>ROUND(BW64,0)</f>
        <v>0</v>
      </c>
      <c r="H806" s="275">
        <f>ROUND(BW65,0)</f>
        <v>0</v>
      </c>
      <c r="I806" s="275">
        <f>ROUND(BW66,0)</f>
        <v>0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5" customHeight="1" x14ac:dyDescent="0.3">
      <c r="A807" s="209" t="str">
        <f>RIGHT($C$83,3)&amp;"*"&amp;RIGHT($C$82,4)&amp;"*"&amp;BX$55&amp;"*"&amp;"A"</f>
        <v>175*2021*8710*A</v>
      </c>
      <c r="B807" s="275"/>
      <c r="C807" s="277">
        <f>ROUND(BX60,2)</f>
        <v>4.07</v>
      </c>
      <c r="D807" s="275">
        <f>ROUND(BX61,0)</f>
        <v>503036</v>
      </c>
      <c r="E807" s="275">
        <f>ROUND(BX62,0)</f>
        <v>108483</v>
      </c>
      <c r="F807" s="275">
        <f>ROUND(BX63,0)</f>
        <v>0</v>
      </c>
      <c r="G807" s="275">
        <f>ROUND(BX64,0)</f>
        <v>1498</v>
      </c>
      <c r="H807" s="275">
        <f>ROUND(BX65,0)</f>
        <v>1510</v>
      </c>
      <c r="I807" s="275">
        <f>ROUND(BX66,0)</f>
        <v>121</v>
      </c>
      <c r="J807" s="275">
        <f>ROUND(BX67,0)</f>
        <v>0</v>
      </c>
      <c r="K807" s="275">
        <f>ROUND(BX68,0)</f>
        <v>0</v>
      </c>
      <c r="L807" s="275">
        <f>ROUND(BX69,0)</f>
        <v>42</v>
      </c>
      <c r="M807" s="275">
        <f>ROUND(BX70,0)</f>
        <v>0</v>
      </c>
      <c r="N807" s="275"/>
      <c r="O807" s="275"/>
      <c r="P807" s="275">
        <f>IF(BX76&gt;0,ROUND(BX76,0),0)</f>
        <v>82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5" customHeight="1" x14ac:dyDescent="0.3">
      <c r="A808" s="209" t="str">
        <f>RIGHT($C$83,3)&amp;"*"&amp;RIGHT($C$82,4)&amp;"*"&amp;BY$55&amp;"*"&amp;"A"</f>
        <v>175*2021*8720*A</v>
      </c>
      <c r="B808" s="275"/>
      <c r="C808" s="277">
        <f>ROUND(BY60,2)</f>
        <v>5.04</v>
      </c>
      <c r="D808" s="275">
        <f>ROUND(BY61,0)</f>
        <v>827868</v>
      </c>
      <c r="E808" s="275">
        <f>ROUND(BY62,0)</f>
        <v>150106</v>
      </c>
      <c r="F808" s="275">
        <f>ROUND(BY63,0)</f>
        <v>0</v>
      </c>
      <c r="G808" s="275">
        <f>ROUND(BY64,0)</f>
        <v>340</v>
      </c>
      <c r="H808" s="275">
        <f>ROUND(BY65,0)</f>
        <v>1107</v>
      </c>
      <c r="I808" s="275">
        <f>ROUND(BY66,0)</f>
        <v>0</v>
      </c>
      <c r="J808" s="275">
        <f>ROUND(BY67,0)</f>
        <v>0</v>
      </c>
      <c r="K808" s="275">
        <f>ROUND(BY68,0)</f>
        <v>0</v>
      </c>
      <c r="L808" s="275">
        <f>ROUND(BY69,0)</f>
        <v>38</v>
      </c>
      <c r="M808" s="275">
        <f>ROUND(BY70,0)</f>
        <v>0</v>
      </c>
      <c r="N808" s="275"/>
      <c r="O808" s="275"/>
      <c r="P808" s="275">
        <f>IF(BY76&gt;0,ROUND(BY76,0),0)</f>
        <v>0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0.01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5" customHeight="1" x14ac:dyDescent="0.3">
      <c r="A809" s="209" t="str">
        <f>RIGHT($C$83,3)&amp;"*"&amp;RIGHT($C$82,4)&amp;"*"&amp;BZ$55&amp;"*"&amp;"A"</f>
        <v>175*2021*8730*A</v>
      </c>
      <c r="B809" s="275"/>
      <c r="C809" s="277">
        <f>ROUND(BZ60,2)</f>
        <v>23.9</v>
      </c>
      <c r="D809" s="275">
        <f>ROUND(BZ61,0)</f>
        <v>1843530</v>
      </c>
      <c r="E809" s="275">
        <f>ROUND(BZ62,0)</f>
        <v>509926</v>
      </c>
      <c r="F809" s="275">
        <f>ROUND(BZ63,0)</f>
        <v>0</v>
      </c>
      <c r="G809" s="275">
        <f>ROUND(BZ64,0)</f>
        <v>0</v>
      </c>
      <c r="H809" s="275">
        <f>ROUND(BZ65,0)</f>
        <v>471</v>
      </c>
      <c r="I809" s="275">
        <f>ROUND(BZ66,0)</f>
        <v>242</v>
      </c>
      <c r="J809" s="275">
        <f>ROUND(BZ67,0)</f>
        <v>0</v>
      </c>
      <c r="K809" s="275">
        <f>ROUND(BZ68,0)</f>
        <v>0</v>
      </c>
      <c r="L809" s="275">
        <f>ROUND(BZ69,0)</f>
        <v>20000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3.82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5" customHeight="1" x14ac:dyDescent="0.3">
      <c r="A810" s="209" t="str">
        <f>RIGHT($C$83,3)&amp;"*"&amp;RIGHT($C$82,4)&amp;"*"&amp;CA$55&amp;"*"&amp;"A"</f>
        <v>175*2021*8740*A</v>
      </c>
      <c r="B810" s="275"/>
      <c r="C810" s="277">
        <f>ROUND(CA60,2)</f>
        <v>0</v>
      </c>
      <c r="D810" s="275">
        <f>ROUND(CA61,0)</f>
        <v>0</v>
      </c>
      <c r="E810" s="275">
        <f>ROUND(CA62,0)</f>
        <v>0</v>
      </c>
      <c r="F810" s="275">
        <f>ROUND(CA63,0)</f>
        <v>0</v>
      </c>
      <c r="G810" s="275">
        <f>ROUND(CA64,0)</f>
        <v>0</v>
      </c>
      <c r="H810" s="275">
        <f>ROUND(CA65,0)</f>
        <v>0</v>
      </c>
      <c r="I810" s="275">
        <f>ROUND(CA66,0)</f>
        <v>0</v>
      </c>
      <c r="J810" s="275">
        <f>ROUND(CA67,0)</f>
        <v>0</v>
      </c>
      <c r="K810" s="275">
        <f>ROUND(CA68,0)</f>
        <v>0</v>
      </c>
      <c r="L810" s="275">
        <f>ROUND(CA69,0)</f>
        <v>0</v>
      </c>
      <c r="M810" s="275">
        <f>ROUND(CA70,0)</f>
        <v>0</v>
      </c>
      <c r="N810" s="275"/>
      <c r="O810" s="275"/>
      <c r="P810" s="275">
        <f>IF(CA76&gt;0,ROUND(CA76,0),0)</f>
        <v>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5" customHeight="1" x14ac:dyDescent="0.3">
      <c r="A811" s="209" t="str">
        <f>RIGHT($C$83,3)&amp;"*"&amp;RIGHT($C$82,4)&amp;"*"&amp;CB$55&amp;"*"&amp;"A"</f>
        <v>175*2021*8770*A</v>
      </c>
      <c r="B811" s="275"/>
      <c r="C811" s="277">
        <f>ROUND(CB60,2)</f>
        <v>2.04</v>
      </c>
      <c r="D811" s="275">
        <f>ROUND(CB61,0)</f>
        <v>171354</v>
      </c>
      <c r="E811" s="275">
        <f>ROUND(CB62,0)</f>
        <v>48923</v>
      </c>
      <c r="F811" s="275">
        <f>ROUND(CB63,0)</f>
        <v>0</v>
      </c>
      <c r="G811" s="275">
        <f>ROUND(CB64,0)</f>
        <v>5609</v>
      </c>
      <c r="H811" s="275">
        <f>ROUND(CB65,0)</f>
        <v>2470</v>
      </c>
      <c r="I811" s="275">
        <f>ROUND(CB66,0)</f>
        <v>-2718</v>
      </c>
      <c r="J811" s="275">
        <f>ROUND(CB67,0)</f>
        <v>196</v>
      </c>
      <c r="K811" s="275">
        <f>ROUND(CB68,0)</f>
        <v>0</v>
      </c>
      <c r="L811" s="275">
        <f>ROUND(CB69,0)</f>
        <v>11730</v>
      </c>
      <c r="M811" s="275">
        <f>ROUND(CB70,0)</f>
        <v>207823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5" customHeight="1" x14ac:dyDescent="0.3">
      <c r="A812" s="209" t="str">
        <f>RIGHT($C$83,3)&amp;"*"&amp;RIGHT($C$82,4)&amp;"*"&amp;CC$55&amp;"*"&amp;"A"</f>
        <v>175*2021*8790*A</v>
      </c>
      <c r="B812" s="275"/>
      <c r="C812" s="277">
        <f>ROUND(CC60,2)</f>
        <v>49.42</v>
      </c>
      <c r="D812" s="275">
        <f>ROUND(CC61,0)</f>
        <v>3974688</v>
      </c>
      <c r="E812" s="275">
        <f>ROUND(CC62,0)</f>
        <v>1179303</v>
      </c>
      <c r="F812" s="275">
        <f>ROUND(CC63,0)</f>
        <v>180295</v>
      </c>
      <c r="G812" s="275">
        <f>ROUND(CC64,0)</f>
        <v>157200</v>
      </c>
      <c r="H812" s="275">
        <f>ROUND(CC65,0)</f>
        <v>36864</v>
      </c>
      <c r="I812" s="275">
        <f>ROUND(CC66,0)</f>
        <v>92796486</v>
      </c>
      <c r="J812" s="275">
        <f>ROUND(CC67,0)</f>
        <v>6076424</v>
      </c>
      <c r="K812" s="275">
        <f>ROUND(CC68,0)</f>
        <v>130286</v>
      </c>
      <c r="L812" s="275">
        <f>ROUND(CC69,0)</f>
        <v>10011967</v>
      </c>
      <c r="M812" s="275">
        <f>ROUND(CC70,0)</f>
        <v>53546323</v>
      </c>
      <c r="N812" s="275"/>
      <c r="O812" s="275"/>
      <c r="P812" s="275">
        <f>IF(CC76&gt;0,ROUND(CC76,0),0)</f>
        <v>92614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3747</v>
      </c>
      <c r="T812" s="277">
        <f>IF(CC80&gt;0,ROUND(CC80,2),0)</f>
        <v>0.12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5" customHeight="1" x14ac:dyDescent="0.3">
      <c r="A813" s="209" t="str">
        <f>RIGHT($C$83,3)&amp;"*"&amp;RIGHT($C$82,4)&amp;"*"&amp;"9000"&amp;"*"&amp;"A"</f>
        <v>175*2021*9000*A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11906110</v>
      </c>
      <c r="V813" s="276">
        <f>ROUND(CD70,0)</f>
        <v>0</v>
      </c>
      <c r="W813" s="275">
        <f>ROUND(CE72,0)</f>
        <v>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5" customHeight="1" x14ac:dyDescent="0.3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5" customHeight="1" x14ac:dyDescent="0.3">
      <c r="B815" s="279" t="s">
        <v>1004</v>
      </c>
      <c r="C815" s="280">
        <f t="shared" ref="C815:K815" si="25">SUM(C734:C813)</f>
        <v>902.6099999999999</v>
      </c>
      <c r="D815" s="276">
        <f t="shared" si="25"/>
        <v>123025483</v>
      </c>
      <c r="E815" s="276">
        <f t="shared" si="25"/>
        <v>24179932</v>
      </c>
      <c r="F815" s="276">
        <f t="shared" si="25"/>
        <v>3920781</v>
      </c>
      <c r="G815" s="276">
        <f t="shared" si="25"/>
        <v>21357550</v>
      </c>
      <c r="H815" s="276">
        <f t="shared" si="25"/>
        <v>1053316</v>
      </c>
      <c r="I815" s="276">
        <f t="shared" si="25"/>
        <v>127949444</v>
      </c>
      <c r="J815" s="276">
        <f t="shared" si="25"/>
        <v>9593860</v>
      </c>
      <c r="K815" s="276">
        <f t="shared" si="25"/>
        <v>5337595</v>
      </c>
      <c r="L815" s="276">
        <f>SUM(L734:L813)+SUM(U734:U813)</f>
        <v>24226135</v>
      </c>
      <c r="M815" s="276">
        <f>SUM(M734:M813)+SUM(V734:V813)</f>
        <v>58352459</v>
      </c>
      <c r="N815" s="276">
        <f t="shared" ref="N815:Y815" si="26">SUM(N734:N813)</f>
        <v>910062919</v>
      </c>
      <c r="O815" s="276">
        <f t="shared" si="26"/>
        <v>273439049</v>
      </c>
      <c r="P815" s="276">
        <f t="shared" si="26"/>
        <v>181222</v>
      </c>
      <c r="Q815" s="276">
        <f t="shared" si="26"/>
        <v>45034</v>
      </c>
      <c r="R815" s="276">
        <f t="shared" si="26"/>
        <v>35776</v>
      </c>
      <c r="S815" s="276">
        <f t="shared" si="26"/>
        <v>870496</v>
      </c>
      <c r="T815" s="280">
        <f t="shared" si="26"/>
        <v>202.55999999999995</v>
      </c>
      <c r="U815" s="276">
        <f t="shared" si="26"/>
        <v>11906110</v>
      </c>
      <c r="V815" s="276">
        <f t="shared" si="26"/>
        <v>0</v>
      </c>
      <c r="W815" s="276">
        <f t="shared" si="26"/>
        <v>0</v>
      </c>
      <c r="X815" s="276">
        <f t="shared" si="26"/>
        <v>0</v>
      </c>
      <c r="Y815" s="276">
        <f t="shared" si="26"/>
        <v>87088000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5" customHeight="1" x14ac:dyDescent="0.3">
      <c r="B816" s="276" t="s">
        <v>1005</v>
      </c>
      <c r="C816" s="280">
        <f>CE60</f>
        <v>902.61270330101229</v>
      </c>
      <c r="D816" s="276">
        <f>CE61</f>
        <v>123025485.71000001</v>
      </c>
      <c r="E816" s="276">
        <f>CE62</f>
        <v>24179932</v>
      </c>
      <c r="F816" s="276">
        <f>CE63</f>
        <v>3920781.17</v>
      </c>
      <c r="G816" s="276">
        <f>CE64</f>
        <v>21357550.289999992</v>
      </c>
      <c r="H816" s="279">
        <f>CE65</f>
        <v>1053315.8</v>
      </c>
      <c r="I816" s="279">
        <f>CE66</f>
        <v>127949444.25</v>
      </c>
      <c r="J816" s="279">
        <f>CE67</f>
        <v>9593860</v>
      </c>
      <c r="K816" s="279">
        <f>CE68</f>
        <v>5337596.24</v>
      </c>
      <c r="L816" s="279">
        <f>CE69</f>
        <v>24226137.18</v>
      </c>
      <c r="M816" s="279">
        <f>CE70</f>
        <v>58352458.350000001</v>
      </c>
      <c r="N816" s="276">
        <f>CE75</f>
        <v>911922506.80000007</v>
      </c>
      <c r="O816" s="276">
        <f>CE73</f>
        <v>273439048.70999998</v>
      </c>
      <c r="P816" s="276">
        <f>CE76</f>
        <v>181220.55499999999</v>
      </c>
      <c r="Q816" s="276">
        <f>CE77</f>
        <v>45034</v>
      </c>
      <c r="R816" s="276">
        <f>CE78</f>
        <v>35776</v>
      </c>
      <c r="S816" s="276">
        <f>CE79</f>
        <v>870495.55999999994</v>
      </c>
      <c r="T816" s="280">
        <f>CE80</f>
        <v>202.55664106814294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87087999.530000016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123025485.71000001</v>
      </c>
      <c r="E817" s="180">
        <f>C379</f>
        <v>24179931.339999996</v>
      </c>
      <c r="F817" s="180">
        <f>C380</f>
        <v>3920781.17</v>
      </c>
      <c r="G817" s="240">
        <f>C381</f>
        <v>21357550.289999992</v>
      </c>
      <c r="H817" s="240">
        <f>C382</f>
        <v>1053315.8</v>
      </c>
      <c r="I817" s="240">
        <f>C383</f>
        <v>127949444.25</v>
      </c>
      <c r="J817" s="240">
        <f>C384</f>
        <v>9593858.0199999996</v>
      </c>
      <c r="K817" s="240">
        <f>C385</f>
        <v>5337596.24</v>
      </c>
      <c r="L817" s="240">
        <f>C386+C387+C388+C389</f>
        <v>24226137.18</v>
      </c>
      <c r="M817" s="240">
        <f>C370</f>
        <v>58352458.349999994</v>
      </c>
      <c r="N817" s="180">
        <f>D361</f>
        <v>911922506.80000007</v>
      </c>
      <c r="O817" s="180">
        <f>C359</f>
        <v>273439048.71000004</v>
      </c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1BC5E-A738-4851-B52B-A90F243A23C6}">
  <sheetPr syncVertical="1" syncRef="A76" transitionEvaluation="1" transitionEntry="1">
    <pageSetUpPr autoPageBreaks="0" fitToPage="1"/>
  </sheetPr>
  <dimension ref="A1:CF817"/>
  <sheetViews>
    <sheetView topLeftCell="A76" workbookViewId="0">
      <selection activeCell="C83" sqref="C83"/>
    </sheetView>
  </sheetViews>
  <sheetFormatPr defaultColWidth="11.75" defaultRowHeight="12.65" customHeight="1" x14ac:dyDescent="0.3"/>
  <cols>
    <col min="1" max="1" width="29.58203125" style="319" customWidth="1"/>
    <col min="2" max="2" width="15.58203125" style="319" customWidth="1"/>
    <col min="3" max="3" width="14.75" style="319" customWidth="1"/>
    <col min="4" max="4" width="13.25" style="319" customWidth="1"/>
    <col min="5" max="16384" width="11.75" style="319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319" t="s">
        <v>1260</v>
      </c>
      <c r="C16" s="236"/>
      <c r="F16" s="282" t="s">
        <v>1259</v>
      </c>
    </row>
    <row r="17" spans="1:6" ht="12.75" customHeight="1" x14ac:dyDescent="0.3">
      <c r="A17" s="319" t="s">
        <v>1230</v>
      </c>
      <c r="C17" s="282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319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791507.45000000007</v>
      </c>
      <c r="D47" s="184">
        <v>0</v>
      </c>
      <c r="E47" s="184">
        <v>1940988.5200000003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1337543.83</v>
      </c>
      <c r="Q47" s="184">
        <v>0</v>
      </c>
      <c r="R47" s="184">
        <v>0</v>
      </c>
      <c r="S47" s="184">
        <v>0</v>
      </c>
      <c r="T47" s="184">
        <v>610639.88</v>
      </c>
      <c r="U47" s="184">
        <v>0</v>
      </c>
      <c r="V47" s="184">
        <v>0</v>
      </c>
      <c r="W47" s="184">
        <v>0</v>
      </c>
      <c r="X47" s="184">
        <v>0</v>
      </c>
      <c r="Y47" s="184">
        <v>52860.14</v>
      </c>
      <c r="Z47" s="184">
        <v>0</v>
      </c>
      <c r="AA47" s="184">
        <v>0</v>
      </c>
      <c r="AB47" s="184">
        <v>692599.35000000009</v>
      </c>
      <c r="AC47" s="184">
        <v>365688.52999999997</v>
      </c>
      <c r="AD47" s="184">
        <v>0</v>
      </c>
      <c r="AE47" s="184">
        <v>439709.71</v>
      </c>
      <c r="AF47" s="184">
        <v>0</v>
      </c>
      <c r="AG47" s="184">
        <v>2150993.0199999996</v>
      </c>
      <c r="AH47" s="184">
        <v>0</v>
      </c>
      <c r="AI47" s="184">
        <v>0</v>
      </c>
      <c r="AJ47" s="184">
        <v>4604195.4000000004</v>
      </c>
      <c r="AK47" s="184">
        <v>801275.31</v>
      </c>
      <c r="AL47" s="184">
        <v>462035.69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4818096.1500000004</v>
      </c>
      <c r="AW47" s="184">
        <v>214132.04</v>
      </c>
      <c r="AX47" s="184">
        <v>0</v>
      </c>
      <c r="AY47" s="184">
        <v>8945.7400000000016</v>
      </c>
      <c r="AZ47" s="184">
        <v>0</v>
      </c>
      <c r="BA47" s="184">
        <v>0</v>
      </c>
      <c r="BB47" s="184">
        <v>339075.30000000005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280698.56000000006</v>
      </c>
      <c r="BM47" s="184">
        <v>0</v>
      </c>
      <c r="BN47" s="184">
        <v>305545.50999999995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91668.609999999986</v>
      </c>
      <c r="BY47" s="184">
        <v>144693.17000000001</v>
      </c>
      <c r="BZ47" s="184">
        <v>360669.19</v>
      </c>
      <c r="CA47" s="184">
        <v>0</v>
      </c>
      <c r="CB47" s="184">
        <v>42382.67</v>
      </c>
      <c r="CC47" s="184">
        <v>5496198.8299999991</v>
      </c>
      <c r="CD47" s="195"/>
      <c r="CE47" s="195">
        <f>SUM(C47:CC47)</f>
        <v>26352142.600000001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597921.54999999993</v>
      </c>
      <c r="D51" s="184">
        <v>0</v>
      </c>
      <c r="E51" s="184">
        <v>951308.6100000001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1011882.9399999998</v>
      </c>
      <c r="Q51" s="184">
        <v>0</v>
      </c>
      <c r="R51" s="184">
        <v>0</v>
      </c>
      <c r="S51" s="184">
        <v>0</v>
      </c>
      <c r="T51" s="184">
        <v>170740.88999999998</v>
      </c>
      <c r="U51" s="184">
        <v>0</v>
      </c>
      <c r="V51" s="184">
        <v>0</v>
      </c>
      <c r="W51" s="184">
        <v>0</v>
      </c>
      <c r="X51" s="184">
        <v>1390.07</v>
      </c>
      <c r="Y51" s="184">
        <v>72843.03</v>
      </c>
      <c r="Z51" s="184">
        <v>0</v>
      </c>
      <c r="AA51" s="184">
        <v>0</v>
      </c>
      <c r="AB51" s="184">
        <v>38780.910000000003</v>
      </c>
      <c r="AC51" s="184">
        <v>99922.37000000001</v>
      </c>
      <c r="AD51" s="184">
        <v>0</v>
      </c>
      <c r="AE51" s="184">
        <v>331783.17999999993</v>
      </c>
      <c r="AF51" s="184">
        <v>0</v>
      </c>
      <c r="AG51" s="184">
        <v>650348.19999999995</v>
      </c>
      <c r="AH51" s="184">
        <v>0</v>
      </c>
      <c r="AI51" s="184">
        <v>0</v>
      </c>
      <c r="AJ51" s="184">
        <v>2802188.91</v>
      </c>
      <c r="AK51" s="184">
        <v>421139.04</v>
      </c>
      <c r="AL51" s="184">
        <v>62426.020000000011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690386.62</v>
      </c>
      <c r="AW51" s="184">
        <v>0</v>
      </c>
      <c r="AX51" s="184">
        <v>0</v>
      </c>
      <c r="AY51" s="184">
        <v>0</v>
      </c>
      <c r="AZ51" s="184">
        <v>0</v>
      </c>
      <c r="BA51" s="184">
        <v>0</v>
      </c>
      <c r="BB51" s="184">
        <v>4455.53</v>
      </c>
      <c r="BC51" s="184">
        <v>0</v>
      </c>
      <c r="BD51" s="184">
        <v>0</v>
      </c>
      <c r="BE51" s="184">
        <v>0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685848.3600000001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1659.94</v>
      </c>
      <c r="BY51" s="184">
        <v>4596.05</v>
      </c>
      <c r="BZ51" s="184">
        <v>0</v>
      </c>
      <c r="CA51" s="184">
        <v>0</v>
      </c>
      <c r="CB51" s="184">
        <v>20662.14</v>
      </c>
      <c r="CC51" s="184">
        <v>3234765.7200000016</v>
      </c>
      <c r="CD51" s="195"/>
      <c r="CE51" s="195">
        <f>SUM(C51:CD51)</f>
        <v>11855050.080000002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>
        <v>1908</v>
      </c>
      <c r="D59" s="184">
        <v>0</v>
      </c>
      <c r="E59" s="184">
        <v>10508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1355585</v>
      </c>
      <c r="Q59" s="185"/>
      <c r="R59" s="185"/>
      <c r="S59" s="248"/>
      <c r="T59" s="248"/>
      <c r="U59" s="224"/>
      <c r="V59" s="185"/>
      <c r="W59" s="185"/>
      <c r="X59" s="185"/>
      <c r="Y59" s="185">
        <v>14955</v>
      </c>
      <c r="Z59" s="185"/>
      <c r="AA59" s="185"/>
      <c r="AB59" s="248"/>
      <c r="AC59" s="185"/>
      <c r="AD59" s="185"/>
      <c r="AE59" s="185">
        <v>50193</v>
      </c>
      <c r="AF59" s="185"/>
      <c r="AG59" s="185">
        <v>30942</v>
      </c>
      <c r="AH59" s="185"/>
      <c r="AI59" s="185"/>
      <c r="AJ59" s="185"/>
      <c r="AK59" s="185">
        <v>62176</v>
      </c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36378</v>
      </c>
      <c r="AZ59" s="185"/>
      <c r="BA59" s="248"/>
      <c r="BB59" s="248"/>
      <c r="BC59" s="248"/>
      <c r="BD59" s="248"/>
      <c r="BE59" s="185">
        <v>181562.17744259659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35.173897255455628</v>
      </c>
      <c r="D60" s="187">
        <v>0</v>
      </c>
      <c r="E60" s="187">
        <v>90.908616425902935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50.18110136298889</v>
      </c>
      <c r="Q60" s="221">
        <v>0</v>
      </c>
      <c r="R60" s="221">
        <v>0</v>
      </c>
      <c r="S60" s="221">
        <v>0</v>
      </c>
      <c r="T60" s="221">
        <v>25.422403421175019</v>
      </c>
      <c r="U60" s="221">
        <v>0</v>
      </c>
      <c r="V60" s="221">
        <v>0</v>
      </c>
      <c r="W60" s="221">
        <v>0</v>
      </c>
      <c r="X60" s="221">
        <v>0</v>
      </c>
      <c r="Y60" s="221">
        <v>2.2912054791381911</v>
      </c>
      <c r="Z60" s="221">
        <v>0</v>
      </c>
      <c r="AA60" s="221">
        <v>0</v>
      </c>
      <c r="AB60" s="221">
        <v>28.869769174127427</v>
      </c>
      <c r="AC60" s="221">
        <v>15.677919175934532</v>
      </c>
      <c r="AD60" s="221">
        <v>0</v>
      </c>
      <c r="AE60" s="221">
        <v>18.594670545397989</v>
      </c>
      <c r="AF60" s="221">
        <v>0</v>
      </c>
      <c r="AG60" s="221">
        <v>86.138351358063218</v>
      </c>
      <c r="AH60" s="221">
        <v>0</v>
      </c>
      <c r="AI60" s="221">
        <v>0</v>
      </c>
      <c r="AJ60" s="221">
        <v>177.14231641409012</v>
      </c>
      <c r="AK60" s="221">
        <v>32.811593831121691</v>
      </c>
      <c r="AL60" s="221">
        <v>19.561701367183332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177.12773148258526</v>
      </c>
      <c r="AW60" s="221">
        <v>9.9663123274018766</v>
      </c>
      <c r="AX60" s="221">
        <v>0</v>
      </c>
      <c r="AY60" s="221">
        <v>0.46699589034698691</v>
      </c>
      <c r="AZ60" s="221">
        <v>0</v>
      </c>
      <c r="BA60" s="221">
        <v>0</v>
      </c>
      <c r="BB60" s="221">
        <v>14.516710271984012</v>
      </c>
      <c r="BC60" s="221">
        <v>0</v>
      </c>
      <c r="BD60" s="221">
        <v>0</v>
      </c>
      <c r="BE60" s="221">
        <v>0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13.961619861101147</v>
      </c>
      <c r="BM60" s="221">
        <v>0</v>
      </c>
      <c r="BN60" s="221">
        <v>11.444563697062389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3.7321363008586119</v>
      </c>
      <c r="BY60" s="221">
        <v>5.054618492458272</v>
      </c>
      <c r="BZ60" s="221">
        <v>20.594738353343185</v>
      </c>
      <c r="CA60" s="221">
        <v>0</v>
      </c>
      <c r="CB60" s="221">
        <v>1.9918595887682389</v>
      </c>
      <c r="CC60" s="221">
        <v>248.43090133583141</v>
      </c>
      <c r="CD60" s="249" t="s">
        <v>221</v>
      </c>
      <c r="CE60" s="251">
        <f t="shared" ref="CE60:CE70" si="0">SUM(C60:CD60)</f>
        <v>1090.0617334123201</v>
      </c>
    </row>
    <row r="61" spans="1:84" ht="12.65" customHeight="1" x14ac:dyDescent="0.3">
      <c r="A61" s="171" t="s">
        <v>235</v>
      </c>
      <c r="B61" s="175"/>
      <c r="C61" s="184">
        <v>3533059.02</v>
      </c>
      <c r="D61" s="184">
        <v>0</v>
      </c>
      <c r="E61" s="184">
        <v>8394014.1099999994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8675861.1500000004</v>
      </c>
      <c r="Q61" s="185">
        <v>0</v>
      </c>
      <c r="R61" s="185">
        <v>0</v>
      </c>
      <c r="S61" s="185">
        <v>0</v>
      </c>
      <c r="T61" s="185">
        <v>2708558.9799999995</v>
      </c>
      <c r="U61" s="185">
        <v>0</v>
      </c>
      <c r="V61" s="185">
        <v>0</v>
      </c>
      <c r="W61" s="185">
        <v>0</v>
      </c>
      <c r="X61" s="185">
        <v>0</v>
      </c>
      <c r="Y61" s="185">
        <v>214873.13999999998</v>
      </c>
      <c r="Z61" s="185">
        <v>0</v>
      </c>
      <c r="AA61" s="185">
        <v>0</v>
      </c>
      <c r="AB61" s="185">
        <v>3165676.1500000004</v>
      </c>
      <c r="AC61" s="185">
        <v>1521562.7</v>
      </c>
      <c r="AD61" s="185">
        <v>0</v>
      </c>
      <c r="AE61" s="185">
        <v>1843342.62</v>
      </c>
      <c r="AF61" s="185">
        <v>0</v>
      </c>
      <c r="AG61" s="185">
        <v>12039399.59</v>
      </c>
      <c r="AH61" s="185">
        <v>0</v>
      </c>
      <c r="AI61" s="185">
        <v>0</v>
      </c>
      <c r="AJ61" s="185">
        <v>26063110.18</v>
      </c>
      <c r="AK61" s="185">
        <v>3573841.52</v>
      </c>
      <c r="AL61" s="185">
        <v>1936678.74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27634503.790000003</v>
      </c>
      <c r="AW61" s="185">
        <v>736160.1</v>
      </c>
      <c r="AX61" s="185">
        <v>0</v>
      </c>
      <c r="AY61" s="185">
        <v>17883.64</v>
      </c>
      <c r="AZ61" s="185">
        <v>0</v>
      </c>
      <c r="BA61" s="185">
        <v>0</v>
      </c>
      <c r="BB61" s="185">
        <v>1457898.2400000002</v>
      </c>
      <c r="BC61" s="185">
        <v>0</v>
      </c>
      <c r="BD61" s="185">
        <v>0</v>
      </c>
      <c r="BE61" s="185">
        <v>0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743612.5</v>
      </c>
      <c r="BM61" s="185">
        <v>0</v>
      </c>
      <c r="BN61" s="185">
        <v>1710467.4100000001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416609.91</v>
      </c>
      <c r="BY61" s="185">
        <v>809207.09999999986</v>
      </c>
      <c r="BZ61" s="185">
        <v>1320715.1500000001</v>
      </c>
      <c r="CA61" s="185">
        <v>0</v>
      </c>
      <c r="CB61" s="185">
        <v>151250.82</v>
      </c>
      <c r="CC61" s="185">
        <v>21827642.370000001</v>
      </c>
      <c r="CD61" s="249" t="s">
        <v>221</v>
      </c>
      <c r="CE61" s="195">
        <f t="shared" si="0"/>
        <v>130495928.92999999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791507</v>
      </c>
      <c r="D62" s="195">
        <f t="shared" si="1"/>
        <v>0</v>
      </c>
      <c r="E62" s="195">
        <f t="shared" si="1"/>
        <v>1940989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1337544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610640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52860</v>
      </c>
      <c r="Z62" s="195">
        <f t="shared" si="1"/>
        <v>0</v>
      </c>
      <c r="AA62" s="195">
        <f t="shared" si="1"/>
        <v>0</v>
      </c>
      <c r="AB62" s="195">
        <f t="shared" si="1"/>
        <v>692599</v>
      </c>
      <c r="AC62" s="195">
        <f t="shared" si="1"/>
        <v>365689</v>
      </c>
      <c r="AD62" s="195">
        <f t="shared" si="1"/>
        <v>0</v>
      </c>
      <c r="AE62" s="195">
        <f t="shared" si="1"/>
        <v>439710</v>
      </c>
      <c r="AF62" s="195">
        <f t="shared" si="1"/>
        <v>0</v>
      </c>
      <c r="AG62" s="195">
        <f t="shared" si="1"/>
        <v>2150993</v>
      </c>
      <c r="AH62" s="195">
        <f t="shared" si="1"/>
        <v>0</v>
      </c>
      <c r="AI62" s="195">
        <f t="shared" si="1"/>
        <v>0</v>
      </c>
      <c r="AJ62" s="195">
        <f t="shared" si="1"/>
        <v>4604195</v>
      </c>
      <c r="AK62" s="195">
        <f t="shared" si="1"/>
        <v>801275</v>
      </c>
      <c r="AL62" s="195">
        <f t="shared" si="1"/>
        <v>462036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4818096</v>
      </c>
      <c r="AW62" s="195">
        <f t="shared" si="1"/>
        <v>214132</v>
      </c>
      <c r="AX62" s="195">
        <f t="shared" si="1"/>
        <v>0</v>
      </c>
      <c r="AY62" s="195">
        <f>ROUND(AY47+AY48,0)</f>
        <v>8946</v>
      </c>
      <c r="AZ62" s="195">
        <f>ROUND(AZ47+AZ48,0)</f>
        <v>0</v>
      </c>
      <c r="BA62" s="195">
        <f>ROUND(BA47+BA48,0)</f>
        <v>0</v>
      </c>
      <c r="BB62" s="195">
        <f t="shared" si="1"/>
        <v>339075</v>
      </c>
      <c r="BC62" s="195">
        <f t="shared" si="1"/>
        <v>0</v>
      </c>
      <c r="BD62" s="195">
        <f t="shared" si="1"/>
        <v>0</v>
      </c>
      <c r="BE62" s="195">
        <f t="shared" si="1"/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280699</v>
      </c>
      <c r="BM62" s="195">
        <f t="shared" si="1"/>
        <v>0</v>
      </c>
      <c r="BN62" s="195">
        <f t="shared" si="1"/>
        <v>305546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91669</v>
      </c>
      <c r="BY62" s="195">
        <f t="shared" si="2"/>
        <v>144693</v>
      </c>
      <c r="BZ62" s="195">
        <f t="shared" si="2"/>
        <v>360669</v>
      </c>
      <c r="CA62" s="195">
        <f t="shared" si="2"/>
        <v>0</v>
      </c>
      <c r="CB62" s="195">
        <f t="shared" si="2"/>
        <v>42383</v>
      </c>
      <c r="CC62" s="195">
        <f t="shared" si="2"/>
        <v>5496199</v>
      </c>
      <c r="CD62" s="249" t="s">
        <v>221</v>
      </c>
      <c r="CE62" s="195">
        <f t="shared" si="0"/>
        <v>26352144</v>
      </c>
      <c r="CF62" s="252"/>
    </row>
    <row r="63" spans="1:84" ht="12.65" customHeight="1" x14ac:dyDescent="0.3">
      <c r="A63" s="171" t="s">
        <v>236</v>
      </c>
      <c r="B63" s="175"/>
      <c r="C63" s="184">
        <v>730217.7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1069078.8899999999</v>
      </c>
      <c r="Q63" s="185">
        <v>0</v>
      </c>
      <c r="R63" s="185">
        <v>0</v>
      </c>
      <c r="S63" s="185">
        <v>0</v>
      </c>
      <c r="T63" s="185">
        <v>3914.4</v>
      </c>
      <c r="U63" s="185">
        <v>0</v>
      </c>
      <c r="V63" s="185">
        <v>10098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258304.38999999998</v>
      </c>
      <c r="AH63" s="185">
        <v>0</v>
      </c>
      <c r="AI63" s="185">
        <v>0</v>
      </c>
      <c r="AJ63" s="185">
        <v>590089.70000000007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665624.01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586599.02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1086431.18</v>
      </c>
      <c r="CD63" s="249" t="s">
        <v>221</v>
      </c>
      <c r="CE63" s="195">
        <f t="shared" si="0"/>
        <v>5000357.29</v>
      </c>
      <c r="CF63" s="252"/>
    </row>
    <row r="64" spans="1:84" ht="12.65" customHeight="1" x14ac:dyDescent="0.3">
      <c r="A64" s="171" t="s">
        <v>237</v>
      </c>
      <c r="B64" s="175"/>
      <c r="C64" s="184">
        <v>247282.9</v>
      </c>
      <c r="D64" s="184">
        <v>0</v>
      </c>
      <c r="E64" s="185">
        <v>545470.41999999993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280380.37</v>
      </c>
      <c r="Q64" s="185">
        <v>0</v>
      </c>
      <c r="R64" s="185">
        <v>0</v>
      </c>
      <c r="S64" s="185">
        <v>0</v>
      </c>
      <c r="T64" s="185">
        <v>2447456.6</v>
      </c>
      <c r="U64" s="185">
        <v>0</v>
      </c>
      <c r="V64" s="185">
        <v>0</v>
      </c>
      <c r="W64" s="185">
        <v>0</v>
      </c>
      <c r="X64" s="185">
        <v>0</v>
      </c>
      <c r="Y64" s="185">
        <v>2863.8499999999995</v>
      </c>
      <c r="Z64" s="185">
        <v>0</v>
      </c>
      <c r="AA64" s="185">
        <v>0</v>
      </c>
      <c r="AB64" s="185">
        <v>18229089.539999999</v>
      </c>
      <c r="AC64" s="185">
        <v>180246.48</v>
      </c>
      <c r="AD64" s="185">
        <v>0</v>
      </c>
      <c r="AE64" s="185">
        <v>11321.71</v>
      </c>
      <c r="AF64" s="185">
        <v>0</v>
      </c>
      <c r="AG64" s="185">
        <v>659668.46</v>
      </c>
      <c r="AH64" s="185">
        <v>0</v>
      </c>
      <c r="AI64" s="185">
        <v>0</v>
      </c>
      <c r="AJ64" s="185">
        <v>606958.72</v>
      </c>
      <c r="AK64" s="185">
        <v>43553.19</v>
      </c>
      <c r="AL64" s="185">
        <v>88146.65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1285203.3500000001</v>
      </c>
      <c r="AW64" s="185">
        <v>0</v>
      </c>
      <c r="AX64" s="185">
        <v>0</v>
      </c>
      <c r="AY64" s="185">
        <v>16818.91</v>
      </c>
      <c r="AZ64" s="185">
        <v>0</v>
      </c>
      <c r="BA64" s="185">
        <v>0</v>
      </c>
      <c r="BB64" s="185">
        <v>11975.57</v>
      </c>
      <c r="BC64" s="185">
        <v>0</v>
      </c>
      <c r="BD64" s="185">
        <v>0</v>
      </c>
      <c r="BE64" s="185">
        <v>0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51533.470000000008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0</v>
      </c>
      <c r="BY64" s="185">
        <v>1789.39</v>
      </c>
      <c r="BZ64" s="185">
        <v>0</v>
      </c>
      <c r="CA64" s="185">
        <v>0</v>
      </c>
      <c r="CB64" s="185">
        <v>2969.23</v>
      </c>
      <c r="CC64" s="185">
        <v>910135.18</v>
      </c>
      <c r="CD64" s="249" t="s">
        <v>221</v>
      </c>
      <c r="CE64" s="195">
        <f t="shared" si="0"/>
        <v>25622863.990000002</v>
      </c>
      <c r="CF64" s="252"/>
    </row>
    <row r="65" spans="1:84" ht="12.65" customHeight="1" x14ac:dyDescent="0.3">
      <c r="A65" s="171" t="s">
        <v>238</v>
      </c>
      <c r="B65" s="175"/>
      <c r="C65" s="184">
        <v>58229.31</v>
      </c>
      <c r="D65" s="184">
        <v>0</v>
      </c>
      <c r="E65" s="184">
        <v>124498.34999999999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91815.44</v>
      </c>
      <c r="Q65" s="185">
        <v>0</v>
      </c>
      <c r="R65" s="185">
        <v>0</v>
      </c>
      <c r="S65" s="185">
        <v>0</v>
      </c>
      <c r="T65" s="185">
        <v>30711.55</v>
      </c>
      <c r="U65" s="185">
        <v>0</v>
      </c>
      <c r="V65" s="185">
        <v>0</v>
      </c>
      <c r="W65" s="185">
        <v>0</v>
      </c>
      <c r="X65" s="185">
        <v>35.950000000000003</v>
      </c>
      <c r="Y65" s="185">
        <v>4701.45</v>
      </c>
      <c r="Z65" s="185">
        <v>0</v>
      </c>
      <c r="AA65" s="185">
        <v>0</v>
      </c>
      <c r="AB65" s="185">
        <v>6945.13</v>
      </c>
      <c r="AC65" s="185">
        <v>2992.7400000000007</v>
      </c>
      <c r="AD65" s="185">
        <v>0</v>
      </c>
      <c r="AE65" s="185">
        <v>49088.340000000011</v>
      </c>
      <c r="AF65" s="185">
        <v>0</v>
      </c>
      <c r="AG65" s="185">
        <v>64263.27</v>
      </c>
      <c r="AH65" s="185">
        <v>0</v>
      </c>
      <c r="AI65" s="185">
        <v>0</v>
      </c>
      <c r="AJ65" s="185">
        <v>235661.63</v>
      </c>
      <c r="AK65" s="185">
        <v>57200.53</v>
      </c>
      <c r="AL65" s="185">
        <v>28661.03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129732.96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6251.14</v>
      </c>
      <c r="BC65" s="185">
        <v>0</v>
      </c>
      <c r="BD65" s="185">
        <v>0</v>
      </c>
      <c r="BE65" s="185">
        <v>0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33822.129999999997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2315.64</v>
      </c>
      <c r="BY65" s="185">
        <v>1087.1100000000001</v>
      </c>
      <c r="BZ65" s="185">
        <v>611.57000000000005</v>
      </c>
      <c r="CA65" s="185">
        <v>0</v>
      </c>
      <c r="CB65" s="185">
        <v>2192.2399999999998</v>
      </c>
      <c r="CC65" s="185">
        <v>29477.91</v>
      </c>
      <c r="CD65" s="249" t="s">
        <v>221</v>
      </c>
      <c r="CE65" s="195">
        <f t="shared" si="0"/>
        <v>960295.42</v>
      </c>
      <c r="CF65" s="252"/>
    </row>
    <row r="66" spans="1:84" ht="12.65" customHeight="1" x14ac:dyDescent="0.3">
      <c r="A66" s="171" t="s">
        <v>239</v>
      </c>
      <c r="B66" s="175"/>
      <c r="C66" s="184">
        <v>35268</v>
      </c>
      <c r="D66" s="184">
        <v>0</v>
      </c>
      <c r="E66" s="184">
        <v>135306.04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2621322.14</v>
      </c>
      <c r="Q66" s="185">
        <v>0</v>
      </c>
      <c r="R66" s="185">
        <v>0</v>
      </c>
      <c r="S66" s="184">
        <v>0</v>
      </c>
      <c r="T66" s="184">
        <v>202021.7</v>
      </c>
      <c r="U66" s="185">
        <v>0</v>
      </c>
      <c r="V66" s="185">
        <v>0</v>
      </c>
      <c r="W66" s="185">
        <v>0</v>
      </c>
      <c r="X66" s="185">
        <v>0</v>
      </c>
      <c r="Y66" s="185">
        <v>4394.18</v>
      </c>
      <c r="Z66" s="185">
        <v>0</v>
      </c>
      <c r="AA66" s="185">
        <v>0</v>
      </c>
      <c r="AB66" s="185">
        <v>534125.43999999994</v>
      </c>
      <c r="AC66" s="185">
        <v>16163</v>
      </c>
      <c r="AD66" s="185">
        <v>0</v>
      </c>
      <c r="AE66" s="185">
        <v>-174071.6</v>
      </c>
      <c r="AF66" s="185">
        <v>0</v>
      </c>
      <c r="AG66" s="185">
        <v>512672.43</v>
      </c>
      <c r="AH66" s="185">
        <v>0</v>
      </c>
      <c r="AI66" s="185">
        <v>0</v>
      </c>
      <c r="AJ66" s="185">
        <v>15967293.07</v>
      </c>
      <c r="AK66" s="185">
        <v>-213661.07</v>
      </c>
      <c r="AL66" s="185">
        <v>-288821.87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12311504.890000001</v>
      </c>
      <c r="AW66" s="185">
        <v>0</v>
      </c>
      <c r="AX66" s="185">
        <v>0</v>
      </c>
      <c r="AY66" s="185">
        <v>23069.4</v>
      </c>
      <c r="AZ66" s="185">
        <v>0</v>
      </c>
      <c r="BA66" s="185">
        <v>0</v>
      </c>
      <c r="BB66" s="185">
        <v>14231.6</v>
      </c>
      <c r="BC66" s="185">
        <v>0</v>
      </c>
      <c r="BD66" s="185">
        <v>0</v>
      </c>
      <c r="BE66" s="185">
        <v>0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396690.52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211.2</v>
      </c>
      <c r="BY66" s="185">
        <v>0</v>
      </c>
      <c r="BZ66" s="185">
        <v>3156</v>
      </c>
      <c r="CA66" s="185">
        <v>0</v>
      </c>
      <c r="CB66" s="185">
        <v>12718</v>
      </c>
      <c r="CC66" s="185">
        <v>62628121.579999991</v>
      </c>
      <c r="CD66" s="249" t="s">
        <v>221</v>
      </c>
      <c r="CE66" s="195">
        <f t="shared" si="0"/>
        <v>94741714.649999991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597922</v>
      </c>
      <c r="D67" s="195">
        <f>ROUND(D51+D52,0)</f>
        <v>0</v>
      </c>
      <c r="E67" s="195">
        <f t="shared" ref="E67:BP67" si="3">ROUND(E51+E52,0)</f>
        <v>951309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1011883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170741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1390</v>
      </c>
      <c r="Y67" s="195">
        <f t="shared" si="3"/>
        <v>72843</v>
      </c>
      <c r="Z67" s="195">
        <f t="shared" si="3"/>
        <v>0</v>
      </c>
      <c r="AA67" s="195">
        <f t="shared" si="3"/>
        <v>0</v>
      </c>
      <c r="AB67" s="195">
        <f t="shared" si="3"/>
        <v>38781</v>
      </c>
      <c r="AC67" s="195">
        <f t="shared" si="3"/>
        <v>99922</v>
      </c>
      <c r="AD67" s="195">
        <f t="shared" si="3"/>
        <v>0</v>
      </c>
      <c r="AE67" s="195">
        <f t="shared" si="3"/>
        <v>331783</v>
      </c>
      <c r="AF67" s="195">
        <f t="shared" si="3"/>
        <v>0</v>
      </c>
      <c r="AG67" s="195">
        <f t="shared" si="3"/>
        <v>650348</v>
      </c>
      <c r="AH67" s="195">
        <f t="shared" si="3"/>
        <v>0</v>
      </c>
      <c r="AI67" s="195">
        <f t="shared" si="3"/>
        <v>0</v>
      </c>
      <c r="AJ67" s="195">
        <f t="shared" si="3"/>
        <v>2802189</v>
      </c>
      <c r="AK67" s="195">
        <f t="shared" si="3"/>
        <v>421139</v>
      </c>
      <c r="AL67" s="195">
        <f t="shared" si="3"/>
        <v>62426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690387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4456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685848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1660</v>
      </c>
      <c r="BY67" s="195">
        <f t="shared" si="4"/>
        <v>4596</v>
      </c>
      <c r="BZ67" s="195">
        <f t="shared" si="4"/>
        <v>0</v>
      </c>
      <c r="CA67" s="195">
        <f t="shared" si="4"/>
        <v>0</v>
      </c>
      <c r="CB67" s="195">
        <f t="shared" si="4"/>
        <v>20662</v>
      </c>
      <c r="CC67" s="195">
        <f t="shared" si="4"/>
        <v>3234766</v>
      </c>
      <c r="CD67" s="249" t="s">
        <v>221</v>
      </c>
      <c r="CE67" s="195">
        <f t="shared" si="0"/>
        <v>11855051</v>
      </c>
      <c r="CF67" s="252"/>
    </row>
    <row r="68" spans="1:84" ht="12.65" customHeight="1" x14ac:dyDescent="0.3">
      <c r="A68" s="171" t="s">
        <v>240</v>
      </c>
      <c r="B68" s="175"/>
      <c r="C68" s="184">
        <v>6736.22</v>
      </c>
      <c r="D68" s="184">
        <v>0</v>
      </c>
      <c r="E68" s="184">
        <v>12494.01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2.78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2217083.7999999998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1834090.9500000002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55951.920000000013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595151.9</v>
      </c>
      <c r="CD68" s="249" t="s">
        <v>221</v>
      </c>
      <c r="CE68" s="195">
        <f t="shared" si="0"/>
        <v>4721511.58</v>
      </c>
      <c r="CF68" s="252"/>
    </row>
    <row r="69" spans="1:84" ht="12.65" customHeight="1" x14ac:dyDescent="0.3">
      <c r="A69" s="171" t="s">
        <v>241</v>
      </c>
      <c r="B69" s="175"/>
      <c r="C69" s="184">
        <v>21577.140000000029</v>
      </c>
      <c r="D69" s="184">
        <v>0</v>
      </c>
      <c r="E69" s="185">
        <v>3794.9299999999785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64068.460000000021</v>
      </c>
      <c r="Q69" s="185">
        <v>0</v>
      </c>
      <c r="R69" s="224">
        <v>0</v>
      </c>
      <c r="S69" s="185">
        <v>0</v>
      </c>
      <c r="T69" s="184">
        <v>49007.979999999981</v>
      </c>
      <c r="U69" s="185">
        <v>0</v>
      </c>
      <c r="V69" s="185">
        <v>0</v>
      </c>
      <c r="W69" s="184">
        <v>0</v>
      </c>
      <c r="X69" s="185">
        <v>0</v>
      </c>
      <c r="Y69" s="185">
        <v>0</v>
      </c>
      <c r="Z69" s="185">
        <v>0</v>
      </c>
      <c r="AA69" s="185">
        <v>0</v>
      </c>
      <c r="AB69" s="185">
        <v>1828.5699999999824</v>
      </c>
      <c r="AC69" s="185">
        <v>563535.51</v>
      </c>
      <c r="AD69" s="185">
        <v>0</v>
      </c>
      <c r="AE69" s="185">
        <v>1101.9000000000087</v>
      </c>
      <c r="AF69" s="185">
        <v>0</v>
      </c>
      <c r="AG69" s="185">
        <v>60145.35</v>
      </c>
      <c r="AH69" s="185">
        <v>0</v>
      </c>
      <c r="AI69" s="185">
        <v>0</v>
      </c>
      <c r="AJ69" s="185">
        <v>490431.33999999973</v>
      </c>
      <c r="AK69" s="185">
        <v>4249.9599999999773</v>
      </c>
      <c r="AL69" s="185">
        <v>1033.7000000000116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139587.32999999984</v>
      </c>
      <c r="AW69" s="185">
        <v>1908.38</v>
      </c>
      <c r="AX69" s="185">
        <v>0</v>
      </c>
      <c r="AY69" s="185">
        <v>725.53999999999951</v>
      </c>
      <c r="AZ69" s="185">
        <v>0</v>
      </c>
      <c r="BA69" s="185">
        <v>0</v>
      </c>
      <c r="BB69" s="185">
        <v>948.42999999999938</v>
      </c>
      <c r="BC69" s="185">
        <v>0</v>
      </c>
      <c r="BD69" s="185">
        <v>0</v>
      </c>
      <c r="BE69" s="185">
        <v>0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727616.86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0</v>
      </c>
      <c r="BY69" s="185">
        <v>0</v>
      </c>
      <c r="BZ69" s="185">
        <v>-200.32999999999845</v>
      </c>
      <c r="CA69" s="185">
        <v>0</v>
      </c>
      <c r="CB69" s="185">
        <v>1910.33</v>
      </c>
      <c r="CC69" s="185">
        <v>12362460.880000001</v>
      </c>
      <c r="CD69" s="317">
        <v>9942273.9199999981</v>
      </c>
      <c r="CE69" s="195">
        <f t="shared" si="0"/>
        <v>24438006.18</v>
      </c>
      <c r="CF69" s="252"/>
    </row>
    <row r="70" spans="1:84" ht="12.65" customHeight="1" x14ac:dyDescent="0.3">
      <c r="A70" s="171" t="s">
        <v>242</v>
      </c>
      <c r="B70" s="175"/>
      <c r="C70" s="184">
        <v>0</v>
      </c>
      <c r="D70" s="184">
        <v>0</v>
      </c>
      <c r="E70" s="184">
        <v>1369.72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15330.77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76590.09</v>
      </c>
      <c r="Z70" s="185">
        <v>0</v>
      </c>
      <c r="AA70" s="185">
        <v>0</v>
      </c>
      <c r="AB70" s="185">
        <v>15047.67</v>
      </c>
      <c r="AC70" s="185">
        <v>0</v>
      </c>
      <c r="AD70" s="185">
        <v>0</v>
      </c>
      <c r="AE70" s="185">
        <v>826.0300000000002</v>
      </c>
      <c r="AF70" s="185">
        <v>0</v>
      </c>
      <c r="AG70" s="185">
        <v>155708.84</v>
      </c>
      <c r="AH70" s="185">
        <v>0</v>
      </c>
      <c r="AI70" s="185">
        <v>0</v>
      </c>
      <c r="AJ70" s="185">
        <v>1508908.3899999997</v>
      </c>
      <c r="AK70" s="185">
        <v>9100.76</v>
      </c>
      <c r="AL70" s="185">
        <v>525.75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2562265.56</v>
      </c>
      <c r="AW70" s="185">
        <v>1908.38</v>
      </c>
      <c r="AX70" s="185">
        <v>0</v>
      </c>
      <c r="AY70" s="185">
        <v>53647.53</v>
      </c>
      <c r="AZ70" s="185">
        <v>0</v>
      </c>
      <c r="BA70" s="185">
        <v>0</v>
      </c>
      <c r="BB70" s="185">
        <v>43219.9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2644.8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210613.18000000002</v>
      </c>
      <c r="CC70" s="185">
        <v>20545377.649999999</v>
      </c>
      <c r="CD70" s="188">
        <v>0</v>
      </c>
      <c r="CE70" s="195">
        <f t="shared" si="0"/>
        <v>25203085.02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6021799.2899999991</v>
      </c>
      <c r="D71" s="195">
        <f t="shared" ref="D71:AI71" si="5">SUM(D61:D69)-D70</f>
        <v>0</v>
      </c>
      <c r="E71" s="195">
        <f t="shared" si="5"/>
        <v>12106506.139999997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15136622.680000002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6223052.209999999</v>
      </c>
      <c r="U71" s="195">
        <f t="shared" si="5"/>
        <v>0</v>
      </c>
      <c r="V71" s="195">
        <f t="shared" si="5"/>
        <v>10098</v>
      </c>
      <c r="W71" s="195">
        <f t="shared" si="5"/>
        <v>0</v>
      </c>
      <c r="X71" s="195">
        <f t="shared" si="5"/>
        <v>1425.95</v>
      </c>
      <c r="Y71" s="195">
        <f t="shared" si="5"/>
        <v>275945.53000000003</v>
      </c>
      <c r="Z71" s="195">
        <f t="shared" si="5"/>
        <v>0</v>
      </c>
      <c r="AA71" s="195">
        <f t="shared" si="5"/>
        <v>0</v>
      </c>
      <c r="AB71" s="195">
        <f t="shared" si="5"/>
        <v>22653999.939999998</v>
      </c>
      <c r="AC71" s="195">
        <f t="shared" si="5"/>
        <v>2750111.4299999997</v>
      </c>
      <c r="AD71" s="195">
        <f t="shared" si="5"/>
        <v>0</v>
      </c>
      <c r="AE71" s="195">
        <f t="shared" si="5"/>
        <v>2501449.94</v>
      </c>
      <c r="AF71" s="195">
        <f t="shared" si="5"/>
        <v>0</v>
      </c>
      <c r="AG71" s="195">
        <f t="shared" si="5"/>
        <v>16240085.65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52068104.04999999</v>
      </c>
      <c r="AK71" s="195">
        <f t="shared" si="6"/>
        <v>4678497.37</v>
      </c>
      <c r="AL71" s="195">
        <f t="shared" si="6"/>
        <v>2289634.5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46946464.720000006</v>
      </c>
      <c r="AW71" s="195">
        <f t="shared" si="6"/>
        <v>950292.1</v>
      </c>
      <c r="AX71" s="195">
        <f t="shared" si="6"/>
        <v>0</v>
      </c>
      <c r="AY71" s="195">
        <f t="shared" si="6"/>
        <v>13795.960000000006</v>
      </c>
      <c r="AZ71" s="195">
        <f t="shared" si="6"/>
        <v>0</v>
      </c>
      <c r="BA71" s="195">
        <f t="shared" si="6"/>
        <v>0</v>
      </c>
      <c r="BB71" s="195">
        <f t="shared" si="6"/>
        <v>1791616.0800000003</v>
      </c>
      <c r="BC71" s="195">
        <f t="shared" si="6"/>
        <v>0</v>
      </c>
      <c r="BD71" s="195">
        <f t="shared" si="6"/>
        <v>0</v>
      </c>
      <c r="BE71" s="195">
        <f t="shared" si="6"/>
        <v>0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1024311.5</v>
      </c>
      <c r="BM71" s="195">
        <f t="shared" si="6"/>
        <v>0</v>
      </c>
      <c r="BN71" s="195">
        <f t="shared" si="6"/>
        <v>4551430.53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512465.75</v>
      </c>
      <c r="BY71" s="195">
        <f t="shared" si="7"/>
        <v>961372.59999999986</v>
      </c>
      <c r="BZ71" s="195">
        <f t="shared" si="7"/>
        <v>1684951.3900000001</v>
      </c>
      <c r="CA71" s="195">
        <f t="shared" si="7"/>
        <v>0</v>
      </c>
      <c r="CB71" s="195">
        <f t="shared" si="7"/>
        <v>23472.439999999973</v>
      </c>
      <c r="CC71" s="195">
        <f t="shared" si="7"/>
        <v>87625008.349999994</v>
      </c>
      <c r="CD71" s="245">
        <f>CD69-CD70</f>
        <v>9942273.9199999981</v>
      </c>
      <c r="CE71" s="195">
        <f>SUM(CE61:CE69)-CE70</f>
        <v>298984788.01999998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22377377.939999998</v>
      </c>
      <c r="D73" s="184">
        <v>0</v>
      </c>
      <c r="E73" s="185">
        <v>62049053.140000001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71845150.560000002</v>
      </c>
      <c r="Q73" s="185">
        <v>0</v>
      </c>
      <c r="R73" s="185">
        <v>0</v>
      </c>
      <c r="S73" s="185">
        <v>0</v>
      </c>
      <c r="T73" s="185">
        <v>3427162</v>
      </c>
      <c r="U73" s="185">
        <v>19848352.239999998</v>
      </c>
      <c r="V73" s="185">
        <v>172422</v>
      </c>
      <c r="W73" s="185">
        <v>4247849.75</v>
      </c>
      <c r="X73" s="185">
        <v>3979503.8</v>
      </c>
      <c r="Y73" s="185">
        <v>4086132.0000000005</v>
      </c>
      <c r="Z73" s="185">
        <v>617667.85</v>
      </c>
      <c r="AA73" s="185">
        <v>105260</v>
      </c>
      <c r="AB73" s="185">
        <v>25275207.32</v>
      </c>
      <c r="AC73" s="185">
        <v>9737825</v>
      </c>
      <c r="AD73" s="185">
        <v>0</v>
      </c>
      <c r="AE73" s="185">
        <v>525963</v>
      </c>
      <c r="AF73" s="185">
        <v>0</v>
      </c>
      <c r="AG73" s="185">
        <v>21130313.439999998</v>
      </c>
      <c r="AH73" s="185">
        <v>0</v>
      </c>
      <c r="AI73" s="185">
        <v>0</v>
      </c>
      <c r="AJ73" s="185">
        <v>3683323</v>
      </c>
      <c r="AK73" s="185">
        <v>477991.00000000006</v>
      </c>
      <c r="AL73" s="185">
        <v>220788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3804094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257611436.03999999</v>
      </c>
      <c r="CF73" s="252"/>
    </row>
    <row r="74" spans="1:84" ht="12.65" customHeight="1" x14ac:dyDescent="0.3">
      <c r="A74" s="171" t="s">
        <v>246</v>
      </c>
      <c r="B74" s="175"/>
      <c r="C74" s="184">
        <v>167734</v>
      </c>
      <c r="D74" s="184">
        <v>0</v>
      </c>
      <c r="E74" s="185">
        <v>6336731.459999999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172047882.25</v>
      </c>
      <c r="Q74" s="185">
        <v>0</v>
      </c>
      <c r="R74" s="185">
        <v>0</v>
      </c>
      <c r="S74" s="185">
        <v>0</v>
      </c>
      <c r="T74" s="185">
        <v>9975984.1799999997</v>
      </c>
      <c r="U74" s="185">
        <v>19023711</v>
      </c>
      <c r="V74" s="185">
        <v>304652.99999999994</v>
      </c>
      <c r="W74" s="185">
        <v>15367829.550000001</v>
      </c>
      <c r="X74" s="185">
        <v>7126532.4499999993</v>
      </c>
      <c r="Y74" s="185">
        <v>23621412.5</v>
      </c>
      <c r="Z74" s="185">
        <v>1248369.5</v>
      </c>
      <c r="AA74" s="185">
        <v>1004096</v>
      </c>
      <c r="AB74" s="185">
        <v>80056521.469999984</v>
      </c>
      <c r="AC74" s="185">
        <v>117268</v>
      </c>
      <c r="AD74" s="185">
        <v>0</v>
      </c>
      <c r="AE74" s="185">
        <v>5958000</v>
      </c>
      <c r="AF74" s="185">
        <v>0</v>
      </c>
      <c r="AG74" s="185">
        <v>103995952.11</v>
      </c>
      <c r="AH74" s="185">
        <v>0</v>
      </c>
      <c r="AI74" s="185">
        <v>0</v>
      </c>
      <c r="AJ74" s="185">
        <v>86243462.150000006</v>
      </c>
      <c r="AK74" s="185">
        <v>12273662.9</v>
      </c>
      <c r="AL74" s="185">
        <v>6004924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48898921.089999996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185">
        <v>169701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314">
        <v>884207</v>
      </c>
      <c r="CD74" s="249" t="s">
        <v>221</v>
      </c>
      <c r="CE74" s="195">
        <f t="shared" si="8"/>
        <v>600827555.61000001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22545111.939999998</v>
      </c>
      <c r="D75" s="195">
        <f t="shared" si="9"/>
        <v>0</v>
      </c>
      <c r="E75" s="195">
        <f t="shared" si="9"/>
        <v>68385784.599999994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243893032.81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13403146.18</v>
      </c>
      <c r="U75" s="195">
        <f t="shared" si="9"/>
        <v>38872063.239999995</v>
      </c>
      <c r="V75" s="195">
        <f t="shared" si="9"/>
        <v>477074.99999999994</v>
      </c>
      <c r="W75" s="195">
        <f t="shared" si="9"/>
        <v>19615679.300000001</v>
      </c>
      <c r="X75" s="195">
        <f t="shared" si="9"/>
        <v>11106036.25</v>
      </c>
      <c r="Y75" s="195">
        <f t="shared" si="9"/>
        <v>27707544.5</v>
      </c>
      <c r="Z75" s="195">
        <f t="shared" si="9"/>
        <v>1866037.35</v>
      </c>
      <c r="AA75" s="195">
        <f t="shared" si="9"/>
        <v>1109356</v>
      </c>
      <c r="AB75" s="195">
        <f t="shared" si="9"/>
        <v>105331728.78999999</v>
      </c>
      <c r="AC75" s="195">
        <f t="shared" si="9"/>
        <v>9855093</v>
      </c>
      <c r="AD75" s="195">
        <f t="shared" si="9"/>
        <v>0</v>
      </c>
      <c r="AE75" s="195">
        <f t="shared" si="9"/>
        <v>6483963</v>
      </c>
      <c r="AF75" s="195">
        <f t="shared" si="9"/>
        <v>0</v>
      </c>
      <c r="AG75" s="195">
        <f t="shared" si="9"/>
        <v>125126265.55</v>
      </c>
      <c r="AH75" s="195">
        <f t="shared" si="9"/>
        <v>0</v>
      </c>
      <c r="AI75" s="195">
        <f t="shared" si="9"/>
        <v>0</v>
      </c>
      <c r="AJ75" s="195">
        <f t="shared" si="9"/>
        <v>89926785.150000006</v>
      </c>
      <c r="AK75" s="195">
        <f t="shared" si="9"/>
        <v>12751653.9</v>
      </c>
      <c r="AL75" s="195">
        <f t="shared" si="9"/>
        <v>6225712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52703015.089999996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195">
        <f t="shared" ref="BB75" si="10">SUM(BB73:BB74)</f>
        <v>169701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195">
        <f t="shared" ref="CC75" si="11">SUM(CC73:CC74)</f>
        <v>884207</v>
      </c>
      <c r="CD75" s="249" t="s">
        <v>221</v>
      </c>
      <c r="CE75" s="195">
        <f t="shared" si="8"/>
        <v>858438991.64999998</v>
      </c>
      <c r="CF75" s="252"/>
    </row>
    <row r="76" spans="1:84" ht="12.65" customHeight="1" x14ac:dyDescent="0.3">
      <c r="A76" s="171" t="s">
        <v>248</v>
      </c>
      <c r="B76" s="175"/>
      <c r="C76" s="318">
        <v>17108.02</v>
      </c>
      <c r="D76" s="184"/>
      <c r="E76" s="185">
        <v>36645.9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13758.90769011472</v>
      </c>
      <c r="Q76" s="185"/>
      <c r="R76" s="185"/>
      <c r="S76" s="185"/>
      <c r="T76" s="185">
        <v>4532.9553420149396</v>
      </c>
      <c r="U76" s="185"/>
      <c r="V76" s="185"/>
      <c r="W76" s="185"/>
      <c r="X76" s="185"/>
      <c r="Y76" s="185"/>
      <c r="Z76" s="185"/>
      <c r="AA76" s="185"/>
      <c r="AB76" s="185"/>
      <c r="AC76" s="185">
        <v>621.80490875244163</v>
      </c>
      <c r="AD76" s="185"/>
      <c r="AE76" s="185">
        <v>9229.07</v>
      </c>
      <c r="AF76" s="185"/>
      <c r="AG76" s="185">
        <v>23115.403814153411</v>
      </c>
      <c r="AH76" s="185"/>
      <c r="AI76" s="185"/>
      <c r="AJ76" s="185">
        <v>24269.66</v>
      </c>
      <c r="AK76" s="185">
        <v>9223.1200000000008</v>
      </c>
      <c r="AL76" s="185">
        <v>7589.42</v>
      </c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24936.431802062987</v>
      </c>
      <c r="AW76" s="185"/>
      <c r="AX76" s="185"/>
      <c r="AY76" s="185"/>
      <c r="AZ76" s="185"/>
      <c r="BA76" s="185"/>
      <c r="BB76" s="185">
        <v>787.87388549804689</v>
      </c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>
        <v>2211.46</v>
      </c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>
        <v>71.98</v>
      </c>
      <c r="BZ76" s="185"/>
      <c r="CA76" s="185">
        <v>127.89</v>
      </c>
      <c r="CB76" s="185">
        <v>7332.28</v>
      </c>
      <c r="CC76" s="185"/>
      <c r="CD76" s="249" t="s">
        <v>221</v>
      </c>
      <c r="CE76" s="195">
        <f t="shared" si="8"/>
        <v>181562.17744259659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>
        <v>2406</v>
      </c>
      <c r="D77" s="184"/>
      <c r="E77" s="184">
        <v>31494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>
        <v>6</v>
      </c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2472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36378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318">
        <v>3118.5066777663355</v>
      </c>
      <c r="D78" s="184">
        <v>0</v>
      </c>
      <c r="E78" s="184">
        <v>31950.32957197693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8817.479629452524</v>
      </c>
      <c r="Q78" s="184">
        <v>0</v>
      </c>
      <c r="R78" s="184">
        <v>0</v>
      </c>
      <c r="S78" s="184">
        <v>0</v>
      </c>
      <c r="T78" s="184">
        <v>0</v>
      </c>
      <c r="U78" s="184">
        <v>0</v>
      </c>
      <c r="V78" s="184">
        <v>0</v>
      </c>
      <c r="W78" s="184">
        <v>0</v>
      </c>
      <c r="X78" s="184">
        <v>0</v>
      </c>
      <c r="Y78" s="184">
        <v>0</v>
      </c>
      <c r="Z78" s="184">
        <v>0</v>
      </c>
      <c r="AA78" s="184">
        <v>0</v>
      </c>
      <c r="AB78" s="184">
        <v>0</v>
      </c>
      <c r="AC78" s="184">
        <v>0</v>
      </c>
      <c r="AD78" s="184">
        <v>0</v>
      </c>
      <c r="AE78" s="184">
        <v>0</v>
      </c>
      <c r="AF78" s="184">
        <v>0</v>
      </c>
      <c r="AG78" s="184">
        <v>13671.645576014793</v>
      </c>
      <c r="AH78" s="184">
        <v>0</v>
      </c>
      <c r="AI78" s="184">
        <v>0</v>
      </c>
      <c r="AJ78" s="184">
        <v>5978.353356196254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63536.314811406839</v>
      </c>
      <c r="CF78" s="195"/>
    </row>
    <row r="79" spans="1:84" ht="12.65" customHeight="1" x14ac:dyDescent="0.3">
      <c r="A79" s="171" t="s">
        <v>251</v>
      </c>
      <c r="B79" s="175"/>
      <c r="C79" s="225">
        <v>37194</v>
      </c>
      <c r="D79" s="225"/>
      <c r="E79" s="184">
        <v>163701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39484</v>
      </c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>
        <v>91</v>
      </c>
      <c r="AC79" s="184"/>
      <c r="AD79" s="184"/>
      <c r="AE79" s="184">
        <v>1379</v>
      </c>
      <c r="AF79" s="184"/>
      <c r="AG79" s="184"/>
      <c r="AH79" s="184"/>
      <c r="AI79" s="184"/>
      <c r="AJ79" s="184">
        <v>1230</v>
      </c>
      <c r="AK79" s="184">
        <v>1503</v>
      </c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244582</v>
      </c>
      <c r="CF79" s="195">
        <f>BA59</f>
        <v>0</v>
      </c>
    </row>
    <row r="80" spans="1:84" ht="14" x14ac:dyDescent="0.3">
      <c r="A80" s="171" t="s">
        <v>252</v>
      </c>
      <c r="B80" s="175"/>
      <c r="C80" s="286">
        <v>22.952616435211972</v>
      </c>
      <c r="D80" s="286">
        <v>0</v>
      </c>
      <c r="E80" s="286">
        <v>59.066934923415481</v>
      </c>
      <c r="F80" s="286">
        <v>0</v>
      </c>
      <c r="G80" s="286">
        <v>0</v>
      </c>
      <c r="H80" s="286">
        <v>0</v>
      </c>
      <c r="I80" s="286">
        <v>0</v>
      </c>
      <c r="J80" s="286">
        <v>0</v>
      </c>
      <c r="K80" s="286">
        <v>0</v>
      </c>
      <c r="L80" s="286">
        <v>0</v>
      </c>
      <c r="M80" s="286">
        <v>0</v>
      </c>
      <c r="N80" s="286">
        <v>0</v>
      </c>
      <c r="O80" s="286">
        <v>0</v>
      </c>
      <c r="P80" s="286">
        <v>24.725534243188289</v>
      </c>
      <c r="Q80" s="286">
        <v>0</v>
      </c>
      <c r="R80" s="286">
        <v>0</v>
      </c>
      <c r="S80" s="286">
        <v>0</v>
      </c>
      <c r="T80" s="286">
        <v>13.262108902292862</v>
      </c>
      <c r="U80" s="286">
        <v>0</v>
      </c>
      <c r="V80" s="286">
        <v>0</v>
      </c>
      <c r="W80" s="286">
        <v>0</v>
      </c>
      <c r="X80" s="286">
        <v>0</v>
      </c>
      <c r="Y80" s="286">
        <v>0</v>
      </c>
      <c r="Z80" s="286">
        <v>0</v>
      </c>
      <c r="AA80" s="286">
        <v>0</v>
      </c>
      <c r="AB80" s="286">
        <v>0</v>
      </c>
      <c r="AC80" s="286">
        <v>0</v>
      </c>
      <c r="AD80" s="286">
        <v>0</v>
      </c>
      <c r="AE80" s="286">
        <v>0</v>
      </c>
      <c r="AF80" s="286">
        <v>0</v>
      </c>
      <c r="AG80" s="286">
        <v>35.132218488338047</v>
      </c>
      <c r="AH80" s="286">
        <v>0</v>
      </c>
      <c r="AI80" s="286">
        <v>0</v>
      </c>
      <c r="AJ80" s="286">
        <v>23.902957530972198</v>
      </c>
      <c r="AK80" s="286">
        <v>0.74445479441856788</v>
      </c>
      <c r="AL80" s="286">
        <v>0</v>
      </c>
      <c r="AM80" s="286">
        <v>0</v>
      </c>
      <c r="AN80" s="286">
        <v>0</v>
      </c>
      <c r="AO80" s="286">
        <v>0</v>
      </c>
      <c r="AP80" s="286">
        <v>0</v>
      </c>
      <c r="AQ80" s="286">
        <v>0</v>
      </c>
      <c r="AR80" s="286">
        <v>0</v>
      </c>
      <c r="AS80" s="286">
        <v>0</v>
      </c>
      <c r="AT80" s="286">
        <v>0</v>
      </c>
      <c r="AU80" s="286">
        <v>0</v>
      </c>
      <c r="AV80" s="286">
        <v>13.675128080318476</v>
      </c>
      <c r="AW80" s="286">
        <v>0.26255273969006127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86">
        <v>5.9931506841105278E-3</v>
      </c>
      <c r="BZ80" s="286">
        <v>2.6640753421008116</v>
      </c>
      <c r="CA80" s="254"/>
      <c r="CB80" s="254"/>
      <c r="CC80" s="286">
        <v>2.9748465749349524</v>
      </c>
      <c r="CD80" s="249" t="s">
        <v>221</v>
      </c>
      <c r="CE80" s="255">
        <f t="shared" si="8"/>
        <v>199.36942120556583</v>
      </c>
      <c r="CF80" s="255"/>
    </row>
    <row r="81" spans="1:8" ht="12.65" customHeight="1" x14ac:dyDescent="0.3">
      <c r="A81" s="208" t="s">
        <v>253</v>
      </c>
      <c r="B81" s="208"/>
      <c r="C81" s="208"/>
      <c r="D81" s="208"/>
      <c r="E81" s="208"/>
    </row>
    <row r="82" spans="1:8" ht="12.65" customHeight="1" x14ac:dyDescent="0.3">
      <c r="A82" s="171" t="s">
        <v>254</v>
      </c>
      <c r="B82" s="172"/>
      <c r="C82" s="281" t="s">
        <v>1288</v>
      </c>
      <c r="D82" s="256"/>
      <c r="E82" s="175"/>
    </row>
    <row r="83" spans="1:8" ht="12.65" customHeight="1" x14ac:dyDescent="0.3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8" ht="12.65" customHeight="1" x14ac:dyDescent="0.3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8" ht="12.65" customHeight="1" x14ac:dyDescent="0.3">
      <c r="A85" s="173" t="s">
        <v>1251</v>
      </c>
      <c r="B85" s="172"/>
      <c r="C85" s="230" t="s">
        <v>1268</v>
      </c>
      <c r="D85" s="205"/>
      <c r="E85" s="204"/>
    </row>
    <row r="86" spans="1:8" ht="12.65" customHeight="1" x14ac:dyDescent="0.3">
      <c r="A86" s="173" t="s">
        <v>1252</v>
      </c>
      <c r="B86" s="172" t="s">
        <v>256</v>
      </c>
      <c r="C86" s="230" t="s">
        <v>1268</v>
      </c>
      <c r="D86" s="205"/>
      <c r="E86" s="204"/>
      <c r="G86" s="315" t="s">
        <v>1277</v>
      </c>
      <c r="H86" s="315" t="s">
        <v>1280</v>
      </c>
    </row>
    <row r="87" spans="1:8" ht="12.65" customHeight="1" x14ac:dyDescent="0.3">
      <c r="A87" s="173" t="s">
        <v>258</v>
      </c>
      <c r="B87" s="172" t="s">
        <v>256</v>
      </c>
      <c r="C87" s="231" t="s">
        <v>1270</v>
      </c>
      <c r="D87" s="205"/>
      <c r="E87" s="204"/>
      <c r="G87" s="315" t="s">
        <v>1277</v>
      </c>
      <c r="H87" s="315" t="s">
        <v>1280</v>
      </c>
    </row>
    <row r="88" spans="1:8" ht="12.65" customHeight="1" x14ac:dyDescent="0.3">
      <c r="A88" s="173" t="s">
        <v>259</v>
      </c>
      <c r="B88" s="172" t="s">
        <v>256</v>
      </c>
      <c r="C88" s="230" t="s">
        <v>1271</v>
      </c>
      <c r="D88" s="205"/>
      <c r="E88" s="204"/>
      <c r="G88" s="315" t="s">
        <v>1278</v>
      </c>
      <c r="H88" s="315" t="s">
        <v>1280</v>
      </c>
    </row>
    <row r="89" spans="1:8" ht="12.65" customHeight="1" x14ac:dyDescent="0.3">
      <c r="A89" s="173" t="s">
        <v>260</v>
      </c>
      <c r="B89" s="172" t="s">
        <v>256</v>
      </c>
      <c r="C89" s="230" t="s">
        <v>1272</v>
      </c>
      <c r="D89" s="205"/>
      <c r="E89" s="204"/>
      <c r="G89" s="316" t="s">
        <v>1279</v>
      </c>
      <c r="H89" s="316" t="s">
        <v>1281</v>
      </c>
    </row>
    <row r="90" spans="1:8" ht="12.65" customHeight="1" x14ac:dyDescent="0.3">
      <c r="A90" s="173" t="s">
        <v>261</v>
      </c>
      <c r="B90" s="172" t="s">
        <v>256</v>
      </c>
      <c r="C90" s="230" t="s">
        <v>1273</v>
      </c>
      <c r="D90" s="205"/>
      <c r="E90" s="204"/>
    </row>
    <row r="91" spans="1:8" ht="12.65" customHeight="1" x14ac:dyDescent="0.3">
      <c r="A91" s="173" t="s">
        <v>262</v>
      </c>
      <c r="B91" s="172" t="s">
        <v>256</v>
      </c>
      <c r="C91" s="230" t="s">
        <v>1274</v>
      </c>
      <c r="D91" s="205"/>
      <c r="E91" s="204"/>
    </row>
    <row r="92" spans="1:8" ht="12.65" customHeight="1" x14ac:dyDescent="0.3">
      <c r="A92" s="173" t="s">
        <v>263</v>
      </c>
      <c r="B92" s="172" t="s">
        <v>256</v>
      </c>
      <c r="C92" s="230" t="s">
        <v>1275</v>
      </c>
      <c r="D92" s="256"/>
      <c r="E92" s="175"/>
    </row>
    <row r="93" spans="1:8" ht="12.65" customHeight="1" x14ac:dyDescent="0.3">
      <c r="A93" s="173" t="s">
        <v>264</v>
      </c>
      <c r="B93" s="172" t="s">
        <v>256</v>
      </c>
      <c r="C93" s="226" t="s">
        <v>1276</v>
      </c>
      <c r="D93" s="256"/>
      <c r="E93" s="175"/>
    </row>
    <row r="94" spans="1:8" ht="12.65" customHeight="1" x14ac:dyDescent="0.3">
      <c r="A94" s="173"/>
      <c r="B94" s="173"/>
      <c r="C94" s="191"/>
      <c r="D94" s="175"/>
      <c r="E94" s="175"/>
    </row>
    <row r="95" spans="1:8" ht="12.65" customHeight="1" x14ac:dyDescent="0.3">
      <c r="A95" s="208" t="s">
        <v>265</v>
      </c>
      <c r="B95" s="208"/>
      <c r="C95" s="208"/>
      <c r="D95" s="208"/>
      <c r="E95" s="208"/>
    </row>
    <row r="96" spans="1:8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3304</v>
      </c>
      <c r="D111" s="174">
        <v>12527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22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60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82</v>
      </c>
    </row>
    <row r="128" spans="1:5" ht="12.65" customHeight="1" x14ac:dyDescent="0.3">
      <c r="A128" s="173" t="s">
        <v>292</v>
      </c>
      <c r="B128" s="172" t="s">
        <v>256</v>
      </c>
      <c r="C128" s="189">
        <v>82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0</v>
      </c>
      <c r="C138" s="189">
        <v>1990.6650396583282</v>
      </c>
      <c r="D138" s="174">
        <v>1313.3349603416718</v>
      </c>
      <c r="E138" s="175">
        <f>SUM(B138:D138)</f>
        <v>3304</v>
      </c>
    </row>
    <row r="139" spans="1:6" ht="12.65" customHeight="1" x14ac:dyDescent="0.3">
      <c r="A139" s="173" t="s">
        <v>215</v>
      </c>
      <c r="B139" s="174">
        <v>0</v>
      </c>
      <c r="C139" s="189">
        <v>7794.1271199506627</v>
      </c>
      <c r="D139" s="174">
        <v>4732.8728800493373</v>
      </c>
      <c r="E139" s="175">
        <f>SUM(B139:D139)</f>
        <v>12527</v>
      </c>
    </row>
    <row r="140" spans="1:6" ht="12.65" customHeight="1" x14ac:dyDescent="0.3">
      <c r="A140" s="173" t="s">
        <v>298</v>
      </c>
      <c r="B140" s="174">
        <v>35.011761441933317</v>
      </c>
      <c r="C140" s="174">
        <v>48302.127777295951</v>
      </c>
      <c r="D140" s="174">
        <v>38941.860461262113</v>
      </c>
      <c r="E140" s="175">
        <f>SUM(B140:D140)</f>
        <v>87279</v>
      </c>
    </row>
    <row r="141" spans="1:6" ht="12.65" customHeight="1" x14ac:dyDescent="0.3">
      <c r="A141" s="173" t="s">
        <v>245</v>
      </c>
      <c r="B141" s="174">
        <v>1004</v>
      </c>
      <c r="C141" s="189">
        <v>150223236.49430278</v>
      </c>
      <c r="D141" s="174">
        <v>107435350.19569734</v>
      </c>
      <c r="E141" s="175">
        <f>SUM(B141:D141)</f>
        <v>257659590.69000012</v>
      </c>
      <c r="F141" s="199"/>
    </row>
    <row r="142" spans="1:6" ht="12.65" customHeight="1" x14ac:dyDescent="0.3">
      <c r="A142" s="173" t="s">
        <v>246</v>
      </c>
      <c r="B142" s="174">
        <v>241020.53256296349</v>
      </c>
      <c r="C142" s="189">
        <v>332511249.9728415</v>
      </c>
      <c r="D142" s="174">
        <v>268075285.58459556</v>
      </c>
      <c r="E142" s="175">
        <f>SUM(B142:D142)</f>
        <v>600827556.09000003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6877862.9899999993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10506323.439999999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8957227.0099999979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10729.84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26352143.279999997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4702653.66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18857.920000000002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4721511.58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3201229.46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3201229.46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140735.81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3627396.36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3768132.17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2972912.2899999996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2972912.2899999996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774202</v>
      </c>
      <c r="C195" s="189">
        <v>0</v>
      </c>
      <c r="D195" s="174">
        <v>0</v>
      </c>
      <c r="E195" s="175">
        <f t="shared" ref="E195:E203" si="12">SUM(B195:C195)-D195</f>
        <v>774202</v>
      </c>
    </row>
    <row r="196" spans="1:8" ht="12.65" customHeight="1" x14ac:dyDescent="0.3">
      <c r="A196" s="173" t="s">
        <v>333</v>
      </c>
      <c r="B196" s="174">
        <v>472407.19</v>
      </c>
      <c r="C196" s="189">
        <v>0</v>
      </c>
      <c r="D196" s="174">
        <v>0</v>
      </c>
      <c r="E196" s="175">
        <f t="shared" si="12"/>
        <v>472407.19</v>
      </c>
    </row>
    <row r="197" spans="1:8" ht="12.65" customHeight="1" x14ac:dyDescent="0.3">
      <c r="A197" s="173" t="s">
        <v>334</v>
      </c>
      <c r="B197" s="174">
        <v>141185554.5</v>
      </c>
      <c r="C197" s="189">
        <v>2485563.16</v>
      </c>
      <c r="D197" s="174">
        <v>0</v>
      </c>
      <c r="E197" s="175">
        <f t="shared" si="12"/>
        <v>143671117.66</v>
      </c>
    </row>
    <row r="198" spans="1:8" ht="12.65" customHeight="1" x14ac:dyDescent="0.3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2"/>
        <v>0</v>
      </c>
    </row>
    <row r="199" spans="1:8" ht="12.65" customHeight="1" x14ac:dyDescent="0.3">
      <c r="A199" s="173" t="s">
        <v>336</v>
      </c>
      <c r="B199" s="174">
        <v>3354415.9800000004</v>
      </c>
      <c r="C199" s="189">
        <v>32120.78</v>
      </c>
      <c r="D199" s="174">
        <v>0</v>
      </c>
      <c r="E199" s="175">
        <f t="shared" si="12"/>
        <v>3386536.7600000002</v>
      </c>
    </row>
    <row r="200" spans="1:8" ht="12.65" customHeight="1" x14ac:dyDescent="0.3">
      <c r="A200" s="173" t="s">
        <v>337</v>
      </c>
      <c r="B200" s="174">
        <v>33164957.98</v>
      </c>
      <c r="C200" s="189">
        <v>4185249.379999999</v>
      </c>
      <c r="D200" s="174">
        <v>0</v>
      </c>
      <c r="E200" s="175">
        <f t="shared" si="12"/>
        <v>37350207.359999999</v>
      </c>
    </row>
    <row r="201" spans="1:8" ht="12.65" customHeight="1" x14ac:dyDescent="0.3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2"/>
        <v>0</v>
      </c>
    </row>
    <row r="202" spans="1:8" ht="12.65" customHeight="1" x14ac:dyDescent="0.3">
      <c r="A202" s="173" t="s">
        <v>339</v>
      </c>
      <c r="B202" s="174">
        <v>6233435.4400000004</v>
      </c>
      <c r="C202" s="189">
        <v>4749928.1499999994</v>
      </c>
      <c r="D202" s="174">
        <v>0</v>
      </c>
      <c r="E202" s="175">
        <f t="shared" si="12"/>
        <v>10983363.59</v>
      </c>
    </row>
    <row r="203" spans="1:8" ht="12.65" customHeight="1" x14ac:dyDescent="0.3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2"/>
        <v>0</v>
      </c>
    </row>
    <row r="204" spans="1:8" ht="12.65" customHeight="1" x14ac:dyDescent="0.3">
      <c r="A204" s="173" t="s">
        <v>203</v>
      </c>
      <c r="B204" s="175">
        <f>SUM(B195:B203)</f>
        <v>185184973.08999997</v>
      </c>
      <c r="C204" s="191">
        <f>SUM(C195:C203)</f>
        <v>11452861.469999999</v>
      </c>
      <c r="D204" s="175">
        <f>SUM(D195:D203)</f>
        <v>0</v>
      </c>
      <c r="E204" s="175">
        <f>SUM(E195:E203)</f>
        <v>196637834.55999997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394963.38</v>
      </c>
      <c r="C209" s="189">
        <v>10909.910000000002</v>
      </c>
      <c r="D209" s="174">
        <v>0</v>
      </c>
      <c r="E209" s="175">
        <f t="shared" ref="E209:E216" si="13">SUM(B209:C209)-D209</f>
        <v>405873.29</v>
      </c>
      <c r="H209" s="259"/>
    </row>
    <row r="210" spans="1:8" ht="12.65" customHeight="1" x14ac:dyDescent="0.3">
      <c r="A210" s="173" t="s">
        <v>334</v>
      </c>
      <c r="B210" s="174">
        <v>50405686.129999995</v>
      </c>
      <c r="C210" s="189">
        <v>4780047.789999987</v>
      </c>
      <c r="D210" s="174">
        <v>0</v>
      </c>
      <c r="E210" s="175">
        <f t="shared" si="13"/>
        <v>55185733.919999979</v>
      </c>
      <c r="H210" s="259"/>
    </row>
    <row r="211" spans="1:8" ht="12.65" customHeight="1" x14ac:dyDescent="0.3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3"/>
        <v>0</v>
      </c>
      <c r="H211" s="259"/>
    </row>
    <row r="212" spans="1:8" ht="12.65" customHeight="1" x14ac:dyDescent="0.3">
      <c r="A212" s="173" t="s">
        <v>336</v>
      </c>
      <c r="B212" s="174">
        <v>3066226.34</v>
      </c>
      <c r="C212" s="189">
        <v>95247.649999999645</v>
      </c>
      <c r="D212" s="174">
        <v>0</v>
      </c>
      <c r="E212" s="175">
        <f t="shared" si="13"/>
        <v>3161473.9899999993</v>
      </c>
      <c r="H212" s="259"/>
    </row>
    <row r="213" spans="1:8" ht="12.65" customHeight="1" x14ac:dyDescent="0.3">
      <c r="A213" s="173" t="s">
        <v>337</v>
      </c>
      <c r="B213" s="174">
        <v>24402919.539999999</v>
      </c>
      <c r="C213" s="189">
        <v>2630046.3599999906</v>
      </c>
      <c r="D213" s="174">
        <v>0</v>
      </c>
      <c r="E213" s="175">
        <f t="shared" si="13"/>
        <v>27032965.899999991</v>
      </c>
      <c r="H213" s="259"/>
    </row>
    <row r="214" spans="1:8" ht="12.65" customHeight="1" x14ac:dyDescent="0.3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3"/>
        <v>0</v>
      </c>
      <c r="H214" s="259"/>
    </row>
    <row r="215" spans="1:8" ht="12.65" customHeight="1" x14ac:dyDescent="0.3">
      <c r="A215" s="173" t="s">
        <v>339</v>
      </c>
      <c r="B215" s="174">
        <v>2476496.41</v>
      </c>
      <c r="C215" s="189">
        <v>830749.97000000102</v>
      </c>
      <c r="D215" s="174">
        <v>0</v>
      </c>
      <c r="E215" s="175">
        <f t="shared" si="13"/>
        <v>3307246.3800000013</v>
      </c>
      <c r="H215" s="259"/>
    </row>
    <row r="216" spans="1:8" ht="12.65" customHeight="1" x14ac:dyDescent="0.3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3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80746291.799999982</v>
      </c>
      <c r="C217" s="191">
        <f>SUM(C208:C216)</f>
        <v>8347001.6799999774</v>
      </c>
      <c r="D217" s="175">
        <f>SUM(D208:D216)</f>
        <v>0</v>
      </c>
      <c r="E217" s="175">
        <f>SUM(E208:E216)</f>
        <v>89093293.479999959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52" t="s">
        <v>1255</v>
      </c>
      <c r="C220" s="352"/>
      <c r="D220" s="208"/>
      <c r="E220" s="208"/>
    </row>
    <row r="221" spans="1:8" ht="12.65" customHeight="1" x14ac:dyDescent="0.3">
      <c r="A221" s="271" t="s">
        <v>1255</v>
      </c>
      <c r="B221" s="208"/>
      <c r="C221" s="189">
        <v>5398311.4900000002</v>
      </c>
      <c r="D221" s="172">
        <f>C221</f>
        <v>5398311.4900000002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184854.79049437164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382675117.50535309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7665.3854160195597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29834646.443868317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115507735.34860526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528210019.47373712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3576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1904181.6644598227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5863560.3355401764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7767741.9999999991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5122306.4862630488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5122306.4862630488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546498379.45000017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609791997.32000017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36692460.020000011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3186858.5699999798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881285.98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644178884.75000024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774201.99999999988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472407.19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143671117.66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3386536.76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37350207.360000007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10983363.59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196637834.56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89093293.480000004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107544541.08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838484.62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838484.62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752561910.45000029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1846.12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2215731.7300000004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2217577.8500000006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0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750344332.60000002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752561910.45000005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752561910.45000029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257659590.69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600827555.61000001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858487146.29999995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v>5046666.49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525555604.28999996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7597437.2499999991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538199708.02999997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320287438.26999998</v>
      </c>
      <c r="E368" s="175"/>
    </row>
    <row r="369" spans="1:6" ht="12.65" customHeight="1" x14ac:dyDescent="0.3">
      <c r="A369" s="257" t="s">
        <v>436</v>
      </c>
      <c r="B369" s="257"/>
      <c r="C369" s="257"/>
      <c r="D369" s="257"/>
      <c r="E369" s="257"/>
    </row>
    <row r="370" spans="1:6" ht="12.65" customHeight="1" x14ac:dyDescent="0.3">
      <c r="A370" s="173" t="s">
        <v>437</v>
      </c>
      <c r="B370" s="172" t="s">
        <v>256</v>
      </c>
      <c r="C370" s="189">
        <v>25203085.02</v>
      </c>
      <c r="D370" s="175"/>
      <c r="E370" s="175"/>
    </row>
    <row r="371" spans="1:6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6" ht="12.65" customHeight="1" x14ac:dyDescent="0.3">
      <c r="A372" s="173" t="s">
        <v>439</v>
      </c>
      <c r="B372" s="175"/>
      <c r="C372" s="191"/>
      <c r="D372" s="175">
        <f>SUM(C370:C371)</f>
        <v>25203085.02</v>
      </c>
      <c r="E372" s="175"/>
    </row>
    <row r="373" spans="1:6" ht="12.65" customHeight="1" x14ac:dyDescent="0.3">
      <c r="A373" s="173" t="s">
        <v>440</v>
      </c>
      <c r="B373" s="175"/>
      <c r="C373" s="191"/>
      <c r="D373" s="175">
        <f>D368+D372</f>
        <v>345490523.28999996</v>
      </c>
      <c r="E373" s="175"/>
    </row>
    <row r="374" spans="1:6" ht="12.65" customHeight="1" x14ac:dyDescent="0.3">
      <c r="A374" s="173"/>
      <c r="B374" s="175"/>
      <c r="C374" s="191"/>
      <c r="D374" s="175"/>
      <c r="E374" s="175"/>
    </row>
    <row r="375" spans="1:6" ht="12.65" customHeight="1" x14ac:dyDescent="0.3">
      <c r="A375" s="173"/>
      <c r="B375" s="175"/>
      <c r="C375" s="191"/>
      <c r="D375" s="175"/>
      <c r="E375" s="175"/>
    </row>
    <row r="376" spans="1:6" ht="12.65" customHeight="1" x14ac:dyDescent="0.3">
      <c r="A376" s="173"/>
      <c r="B376" s="175"/>
      <c r="C376" s="191"/>
      <c r="D376" s="175"/>
      <c r="E376" s="175"/>
    </row>
    <row r="377" spans="1:6" ht="12.65" customHeight="1" x14ac:dyDescent="0.3">
      <c r="A377" s="257" t="s">
        <v>441</v>
      </c>
      <c r="B377" s="257"/>
      <c r="C377" s="257"/>
      <c r="D377" s="257"/>
      <c r="E377" s="257"/>
      <c r="F377" s="319" t="s">
        <v>1283</v>
      </c>
    </row>
    <row r="378" spans="1:6" ht="12.65" customHeight="1" x14ac:dyDescent="0.3">
      <c r="A378" s="173" t="s">
        <v>442</v>
      </c>
      <c r="B378" s="172" t="s">
        <v>256</v>
      </c>
      <c r="C378" s="189">
        <v>130495928.92999999</v>
      </c>
      <c r="D378" s="175"/>
      <c r="E378" s="175"/>
      <c r="F378" s="320">
        <f t="shared" ref="F378:F385" si="14">ROUNDDOWN(C378-CE61,0)</f>
        <v>0</v>
      </c>
    </row>
    <row r="379" spans="1:6" ht="12.65" customHeight="1" x14ac:dyDescent="0.3">
      <c r="A379" s="173" t="s">
        <v>3</v>
      </c>
      <c r="B379" s="172" t="s">
        <v>256</v>
      </c>
      <c r="C379" s="189">
        <v>26352142.600000001</v>
      </c>
      <c r="D379" s="175"/>
      <c r="E379" s="175"/>
      <c r="F379" s="320">
        <f t="shared" si="14"/>
        <v>-1</v>
      </c>
    </row>
    <row r="380" spans="1:6" ht="12.65" customHeight="1" x14ac:dyDescent="0.3">
      <c r="A380" s="173" t="s">
        <v>236</v>
      </c>
      <c r="B380" s="172" t="s">
        <v>256</v>
      </c>
      <c r="C380" s="189">
        <v>5000357.29</v>
      </c>
      <c r="D380" s="175"/>
      <c r="E380" s="175"/>
      <c r="F380" s="320">
        <f t="shared" si="14"/>
        <v>0</v>
      </c>
    </row>
    <row r="381" spans="1:6" ht="12.65" customHeight="1" x14ac:dyDescent="0.3">
      <c r="A381" s="173" t="s">
        <v>443</v>
      </c>
      <c r="B381" s="172" t="s">
        <v>256</v>
      </c>
      <c r="C381" s="189">
        <v>25622863.990000002</v>
      </c>
      <c r="D381" s="175"/>
      <c r="E381" s="175"/>
      <c r="F381" s="320">
        <f t="shared" si="14"/>
        <v>0</v>
      </c>
    </row>
    <row r="382" spans="1:6" ht="12.65" customHeight="1" x14ac:dyDescent="0.3">
      <c r="A382" s="173" t="s">
        <v>444</v>
      </c>
      <c r="B382" s="172" t="s">
        <v>256</v>
      </c>
      <c r="C382" s="189">
        <v>960295.42</v>
      </c>
      <c r="D382" s="175"/>
      <c r="E382" s="175"/>
      <c r="F382" s="320">
        <f t="shared" si="14"/>
        <v>0</v>
      </c>
    </row>
    <row r="383" spans="1:6" ht="12.65" customHeight="1" x14ac:dyDescent="0.3">
      <c r="A383" s="173" t="s">
        <v>445</v>
      </c>
      <c r="B383" s="172" t="s">
        <v>256</v>
      </c>
      <c r="C383" s="189">
        <v>94741714.649999991</v>
      </c>
      <c r="D383" s="175"/>
      <c r="E383" s="175"/>
      <c r="F383" s="320">
        <f t="shared" si="14"/>
        <v>0</v>
      </c>
    </row>
    <row r="384" spans="1:6" ht="12.65" customHeight="1" x14ac:dyDescent="0.3">
      <c r="A384" s="173" t="s">
        <v>6</v>
      </c>
      <c r="B384" s="172" t="s">
        <v>256</v>
      </c>
      <c r="C384" s="189">
        <v>11855050.080000002</v>
      </c>
      <c r="D384" s="175"/>
      <c r="E384" s="175"/>
      <c r="F384" s="320">
        <f t="shared" si="14"/>
        <v>0</v>
      </c>
    </row>
    <row r="385" spans="1:6" ht="12.65" customHeight="1" x14ac:dyDescent="0.3">
      <c r="A385" s="173" t="s">
        <v>446</v>
      </c>
      <c r="B385" s="172" t="s">
        <v>256</v>
      </c>
      <c r="C385" s="189">
        <v>4721511.58</v>
      </c>
      <c r="D385" s="175"/>
      <c r="E385" s="175"/>
      <c r="F385" s="320">
        <f t="shared" si="14"/>
        <v>0</v>
      </c>
    </row>
    <row r="386" spans="1:6" ht="12.65" customHeight="1" x14ac:dyDescent="0.3">
      <c r="A386" s="173" t="s">
        <v>447</v>
      </c>
      <c r="B386" s="172" t="s">
        <v>256</v>
      </c>
      <c r="C386" s="189">
        <v>3201229.459999999</v>
      </c>
      <c r="D386" s="175"/>
      <c r="E386" s="175"/>
      <c r="F386" s="320">
        <f>ROUNDDOWN(SUM(C386:C389)-CE69,0)</f>
        <v>0</v>
      </c>
    </row>
    <row r="387" spans="1:6" ht="12.65" customHeight="1" x14ac:dyDescent="0.3">
      <c r="A387" s="173" t="s">
        <v>448</v>
      </c>
      <c r="B387" s="172" t="s">
        <v>256</v>
      </c>
      <c r="C387" s="189">
        <v>3768132.1700000004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2972912.2899999996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14495732.260000002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324187870.71999997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21302652.569999993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21302652.569999993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21302652.569999993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Mary Bridge Children's Hospital   H-0     FYE 12/31/2020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3304</v>
      </c>
      <c r="C414" s="194">
        <f>E138</f>
        <v>3304</v>
      </c>
      <c r="D414" s="179"/>
    </row>
    <row r="415" spans="1:5" ht="12.65" customHeight="1" x14ac:dyDescent="0.3">
      <c r="A415" s="179" t="s">
        <v>464</v>
      </c>
      <c r="B415" s="179">
        <f>D111</f>
        <v>12527</v>
      </c>
      <c r="C415" s="179">
        <f>E139</f>
        <v>12527</v>
      </c>
      <c r="D415" s="194">
        <f>SUM(C59:H59)+N59</f>
        <v>12416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319" t="s">
        <v>469</v>
      </c>
      <c r="B423" s="319">
        <f>C114</f>
        <v>0</v>
      </c>
    </row>
    <row r="424" spans="1:7" ht="12.65" customHeight="1" x14ac:dyDescent="0.3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5">C378</f>
        <v>130495928.92999999</v>
      </c>
      <c r="C427" s="179">
        <f t="shared" ref="C427:C434" si="16">CE61</f>
        <v>130495928.92999999</v>
      </c>
      <c r="D427" s="179"/>
    </row>
    <row r="428" spans="1:7" ht="12.65" customHeight="1" x14ac:dyDescent="0.3">
      <c r="A428" s="179" t="s">
        <v>3</v>
      </c>
      <c r="B428" s="179">
        <f t="shared" si="15"/>
        <v>26352142.600000001</v>
      </c>
      <c r="C428" s="179">
        <f t="shared" si="16"/>
        <v>26352144</v>
      </c>
      <c r="D428" s="179">
        <f>D173</f>
        <v>26352143.279999997</v>
      </c>
    </row>
    <row r="429" spans="1:7" ht="12.65" customHeight="1" x14ac:dyDescent="0.3">
      <c r="A429" s="179" t="s">
        <v>236</v>
      </c>
      <c r="B429" s="179">
        <f t="shared" si="15"/>
        <v>5000357.29</v>
      </c>
      <c r="C429" s="179">
        <f t="shared" si="16"/>
        <v>5000357.29</v>
      </c>
      <c r="D429" s="179"/>
    </row>
    <row r="430" spans="1:7" ht="12.65" customHeight="1" x14ac:dyDescent="0.3">
      <c r="A430" s="179" t="s">
        <v>237</v>
      </c>
      <c r="B430" s="179">
        <f t="shared" si="15"/>
        <v>25622863.990000002</v>
      </c>
      <c r="C430" s="179">
        <f t="shared" si="16"/>
        <v>25622863.990000002</v>
      </c>
      <c r="D430" s="179"/>
    </row>
    <row r="431" spans="1:7" ht="12.65" customHeight="1" x14ac:dyDescent="0.3">
      <c r="A431" s="179" t="s">
        <v>444</v>
      </c>
      <c r="B431" s="179">
        <f t="shared" si="15"/>
        <v>960295.42</v>
      </c>
      <c r="C431" s="179">
        <f t="shared" si="16"/>
        <v>960295.42</v>
      </c>
      <c r="D431" s="179"/>
    </row>
    <row r="432" spans="1:7" ht="12.65" customHeight="1" x14ac:dyDescent="0.3">
      <c r="A432" s="179" t="s">
        <v>445</v>
      </c>
      <c r="B432" s="179">
        <f t="shared" si="15"/>
        <v>94741714.649999991</v>
      </c>
      <c r="C432" s="179">
        <f t="shared" si="16"/>
        <v>94741714.649999991</v>
      </c>
      <c r="D432" s="179"/>
    </row>
    <row r="433" spans="1:7" ht="12.65" customHeight="1" x14ac:dyDescent="0.3">
      <c r="A433" s="179" t="s">
        <v>6</v>
      </c>
      <c r="B433" s="179">
        <f t="shared" si="15"/>
        <v>11855050.080000002</v>
      </c>
      <c r="C433" s="179">
        <f t="shared" si="16"/>
        <v>11855051</v>
      </c>
      <c r="D433" s="179">
        <f>C217</f>
        <v>8347001.6799999774</v>
      </c>
    </row>
    <row r="434" spans="1:7" ht="12.65" customHeight="1" x14ac:dyDescent="0.3">
      <c r="A434" s="179" t="s">
        <v>474</v>
      </c>
      <c r="B434" s="179">
        <f t="shared" si="15"/>
        <v>4721511.58</v>
      </c>
      <c r="C434" s="179">
        <f t="shared" si="16"/>
        <v>4721511.58</v>
      </c>
      <c r="D434" s="179">
        <f>D177</f>
        <v>4721511.58</v>
      </c>
    </row>
    <row r="435" spans="1:7" ht="12.65" customHeight="1" x14ac:dyDescent="0.3">
      <c r="A435" s="179" t="s">
        <v>447</v>
      </c>
      <c r="B435" s="179">
        <f t="shared" si="15"/>
        <v>3201229.459999999</v>
      </c>
      <c r="C435" s="179"/>
      <c r="D435" s="179">
        <f>D181</f>
        <v>3201229.46</v>
      </c>
    </row>
    <row r="436" spans="1:7" ht="12.65" customHeight="1" x14ac:dyDescent="0.3">
      <c r="A436" s="179" t="s">
        <v>475</v>
      </c>
      <c r="B436" s="179">
        <f t="shared" si="15"/>
        <v>3768132.1700000004</v>
      </c>
      <c r="C436" s="179"/>
      <c r="D436" s="179">
        <f>D186</f>
        <v>3768132.17</v>
      </c>
    </row>
    <row r="437" spans="1:7" ht="12.65" customHeight="1" x14ac:dyDescent="0.3">
      <c r="A437" s="194" t="s">
        <v>449</v>
      </c>
      <c r="B437" s="194">
        <f t="shared" si="15"/>
        <v>2972912.2899999996</v>
      </c>
      <c r="C437" s="194"/>
      <c r="D437" s="194">
        <f>D190</f>
        <v>2972912.2899999996</v>
      </c>
    </row>
    <row r="438" spans="1:7" ht="12.65" customHeight="1" x14ac:dyDescent="0.3">
      <c r="A438" s="194" t="s">
        <v>476</v>
      </c>
      <c r="B438" s="194">
        <f>C386+C387+C388</f>
        <v>9942273.9199999981</v>
      </c>
      <c r="C438" s="194">
        <f>CD69</f>
        <v>9942273.9199999981</v>
      </c>
      <c r="D438" s="194">
        <f>D181+D186+D190</f>
        <v>9942273.9199999999</v>
      </c>
    </row>
    <row r="439" spans="1:7" ht="12.65" customHeight="1" x14ac:dyDescent="0.3">
      <c r="A439" s="179" t="s">
        <v>451</v>
      </c>
      <c r="B439" s="194">
        <f>C389</f>
        <v>14495732.260000002</v>
      </c>
      <c r="C439" s="194">
        <f>SUM(C69:CC69)</f>
        <v>14495732.26</v>
      </c>
      <c r="D439" s="179"/>
    </row>
    <row r="440" spans="1:7" ht="12.65" customHeight="1" x14ac:dyDescent="0.3">
      <c r="A440" s="179" t="s">
        <v>477</v>
      </c>
      <c r="B440" s="194">
        <f>B438+B439</f>
        <v>24438006.18</v>
      </c>
      <c r="C440" s="194">
        <f>CE69</f>
        <v>24438006.18</v>
      </c>
      <c r="D440" s="179"/>
    </row>
    <row r="441" spans="1:7" ht="12.65" customHeight="1" x14ac:dyDescent="0.3">
      <c r="A441" s="179" t="s">
        <v>478</v>
      </c>
      <c r="B441" s="179">
        <f>D390</f>
        <v>324187870.71999997</v>
      </c>
      <c r="C441" s="179">
        <f>SUM(C427:C437)+C440</f>
        <v>324187873.03999996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5398311.4900000002</v>
      </c>
      <c r="C444" s="179">
        <f>C363</f>
        <v>5046666.49</v>
      </c>
      <c r="D444" s="179"/>
    </row>
    <row r="445" spans="1:7" ht="12.65" customHeight="1" x14ac:dyDescent="0.3">
      <c r="A445" s="179" t="s">
        <v>343</v>
      </c>
      <c r="B445" s="179">
        <f>D229</f>
        <v>528210019.47373712</v>
      </c>
      <c r="C445" s="179">
        <f>C364</f>
        <v>525555604.28999996</v>
      </c>
      <c r="D445" s="179"/>
    </row>
    <row r="446" spans="1:7" ht="12.65" customHeight="1" x14ac:dyDescent="0.3">
      <c r="A446" s="179" t="s">
        <v>351</v>
      </c>
      <c r="B446" s="179">
        <f>D236</f>
        <v>7767741.9999999991</v>
      </c>
      <c r="C446" s="179">
        <f>C365</f>
        <v>7597437.2499999991</v>
      </c>
      <c r="D446" s="179"/>
    </row>
    <row r="447" spans="1:7" ht="12.65" customHeight="1" x14ac:dyDescent="0.3">
      <c r="A447" s="179" t="s">
        <v>356</v>
      </c>
      <c r="B447" s="179">
        <f>D240</f>
        <v>5122306.4862630488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546498379.45000017</v>
      </c>
      <c r="C448" s="179">
        <f>D367</f>
        <v>538199708.02999997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319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319">
        <f>C231</f>
        <v>3576</v>
      </c>
    </row>
    <row r="454" spans="1:7" ht="12.65" customHeight="1" x14ac:dyDescent="0.3">
      <c r="A454" s="179" t="s">
        <v>168</v>
      </c>
      <c r="B454" s="179">
        <f>C233</f>
        <v>1904181.6644598227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5863560.3355401764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25203085.02</v>
      </c>
      <c r="C458" s="194">
        <f>CE70</f>
        <v>25203085.02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257659590.69</v>
      </c>
      <c r="C463" s="194">
        <f>CE73</f>
        <v>257611436.03999999</v>
      </c>
      <c r="D463" s="194">
        <f>E141+E147+E153</f>
        <v>257659590.69000012</v>
      </c>
    </row>
    <row r="464" spans="1:7" ht="12.65" customHeight="1" x14ac:dyDescent="0.3">
      <c r="A464" s="179" t="s">
        <v>246</v>
      </c>
      <c r="B464" s="194">
        <f>C360</f>
        <v>600827555.61000001</v>
      </c>
      <c r="C464" s="194">
        <f>CE74</f>
        <v>600827555.61000001</v>
      </c>
      <c r="D464" s="194">
        <f>E142+E148+E154</f>
        <v>600827556.09000003</v>
      </c>
    </row>
    <row r="465" spans="1:7" ht="12.65" customHeight="1" x14ac:dyDescent="0.3">
      <c r="A465" s="179" t="s">
        <v>247</v>
      </c>
      <c r="B465" s="194">
        <f>D361</f>
        <v>858487146.29999995</v>
      </c>
      <c r="C465" s="194">
        <f>CE75</f>
        <v>858438991.64999998</v>
      </c>
      <c r="D465" s="194">
        <f>D463+D464</f>
        <v>858487146.78000021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7">C267</f>
        <v>774201.99999999988</v>
      </c>
      <c r="C468" s="179">
        <f>E195</f>
        <v>774202</v>
      </c>
      <c r="D468" s="179"/>
    </row>
    <row r="469" spans="1:7" ht="12.65" customHeight="1" x14ac:dyDescent="0.3">
      <c r="A469" s="179" t="s">
        <v>333</v>
      </c>
      <c r="B469" s="179">
        <f t="shared" si="17"/>
        <v>472407.19</v>
      </c>
      <c r="C469" s="179">
        <f>E196</f>
        <v>472407.19</v>
      </c>
      <c r="D469" s="179"/>
    </row>
    <row r="470" spans="1:7" ht="12.65" customHeight="1" x14ac:dyDescent="0.3">
      <c r="A470" s="179" t="s">
        <v>334</v>
      </c>
      <c r="B470" s="179">
        <f t="shared" si="17"/>
        <v>143671117.66</v>
      </c>
      <c r="C470" s="179">
        <f>E197</f>
        <v>143671117.66</v>
      </c>
      <c r="D470" s="179"/>
    </row>
    <row r="471" spans="1:7" ht="12.65" customHeight="1" x14ac:dyDescent="0.3">
      <c r="A471" s="179" t="s">
        <v>494</v>
      </c>
      <c r="B471" s="179">
        <f t="shared" si="17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7"/>
        <v>3386536.76</v>
      </c>
      <c r="C472" s="179">
        <f>E199</f>
        <v>3386536.7600000002</v>
      </c>
      <c r="D472" s="179"/>
    </row>
    <row r="473" spans="1:7" ht="12.65" customHeight="1" x14ac:dyDescent="0.3">
      <c r="A473" s="179" t="s">
        <v>495</v>
      </c>
      <c r="B473" s="179">
        <f t="shared" si="17"/>
        <v>37350207.360000007</v>
      </c>
      <c r="C473" s="179">
        <f>SUM(E200:E201)</f>
        <v>37350207.359999999</v>
      </c>
      <c r="D473" s="179"/>
    </row>
    <row r="474" spans="1:7" ht="12.65" customHeight="1" x14ac:dyDescent="0.3">
      <c r="A474" s="179" t="s">
        <v>339</v>
      </c>
      <c r="B474" s="179">
        <f t="shared" si="17"/>
        <v>10983363.59</v>
      </c>
      <c r="C474" s="179">
        <f>E202</f>
        <v>10983363.59</v>
      </c>
      <c r="D474" s="179"/>
    </row>
    <row r="475" spans="1:7" ht="12.65" customHeight="1" x14ac:dyDescent="0.3">
      <c r="A475" s="179" t="s">
        <v>340</v>
      </c>
      <c r="B475" s="179">
        <f t="shared" si="17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196637834.56</v>
      </c>
      <c r="C476" s="179">
        <f>E204</f>
        <v>196637834.55999997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89093293.480000004</v>
      </c>
      <c r="C478" s="179">
        <f>E217</f>
        <v>89093293.479999959</v>
      </c>
      <c r="D478" s="179"/>
    </row>
    <row r="480" spans="1:7" ht="12.65" customHeight="1" x14ac:dyDescent="0.3">
      <c r="A480" s="319" t="s">
        <v>497</v>
      </c>
    </row>
    <row r="481" spans="1:12" ht="12.65" customHeight="1" x14ac:dyDescent="0.3">
      <c r="A481" s="319" t="s">
        <v>498</v>
      </c>
      <c r="C481" s="319">
        <f>D341</f>
        <v>752561910.45000029</v>
      </c>
    </row>
    <row r="482" spans="1:12" ht="12.65" customHeight="1" x14ac:dyDescent="0.3">
      <c r="A482" s="319" t="s">
        <v>499</v>
      </c>
      <c r="C482" s="319">
        <f>D339</f>
        <v>752561910.45000005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319" t="str">
        <f>C83</f>
        <v>175</v>
      </c>
      <c r="B493" s="261" t="str">
        <f>RIGHT('PY2019'!C82,4)</f>
        <v>2019</v>
      </c>
      <c r="C493" s="261" t="str">
        <f>RIGHT(C82,4)</f>
        <v>2020</v>
      </c>
      <c r="D493" s="261" t="str">
        <f>RIGHT('PY2019'!C82,4)</f>
        <v>2019</v>
      </c>
      <c r="E493" s="261" t="str">
        <f>RIGHT(C82,4)</f>
        <v>2020</v>
      </c>
      <c r="F493" s="261" t="str">
        <f>RIGHT('PY2018'!C82,4)</f>
        <v>2018</v>
      </c>
      <c r="G493" s="261" t="str">
        <f>RIGHT(C82,4)</f>
        <v>2020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319" t="s">
        <v>512</v>
      </c>
      <c r="B496" s="240">
        <f>'PY2019'!C71</f>
        <v>7103552.0300000003</v>
      </c>
      <c r="C496" s="240">
        <f>C71</f>
        <v>6021799.2899999991</v>
      </c>
      <c r="D496" s="240">
        <f>'PY2019'!C59</f>
        <v>2711</v>
      </c>
      <c r="E496" s="319">
        <f>C59</f>
        <v>1908</v>
      </c>
      <c r="F496" s="263">
        <f t="shared" ref="F496:G511" si="18">IF(B496=0,"",IF(D496=0,"",B496/D496))</f>
        <v>2620.2700221320547</v>
      </c>
      <c r="G496" s="264">
        <f t="shared" si="18"/>
        <v>3156.0792924528296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319" t="s">
        <v>513</v>
      </c>
      <c r="B497" s="240">
        <f>'PY2019'!D71</f>
        <v>0</v>
      </c>
      <c r="C497" s="240">
        <f>D71</f>
        <v>0</v>
      </c>
      <c r="D497" s="240">
        <f>'PY2019'!D59</f>
        <v>0</v>
      </c>
      <c r="E497" s="319">
        <f>D59</f>
        <v>0</v>
      </c>
      <c r="F497" s="263" t="str">
        <f t="shared" si="18"/>
        <v/>
      </c>
      <c r="G497" s="263" t="str">
        <f t="shared" si="18"/>
        <v/>
      </c>
      <c r="H497" s="265" t="str">
        <f t="shared" ref="H497:H550" si="19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319" t="s">
        <v>514</v>
      </c>
      <c r="B498" s="240">
        <f>'PY2019'!E71</f>
        <v>12666882.240000002</v>
      </c>
      <c r="C498" s="240">
        <f>E71</f>
        <v>12106506.139999997</v>
      </c>
      <c r="D498" s="240">
        <f>'PY2019'!E59</f>
        <v>13060</v>
      </c>
      <c r="E498" s="319">
        <f>E59</f>
        <v>10508</v>
      </c>
      <c r="F498" s="263">
        <f t="shared" si="18"/>
        <v>969.89909954058214</v>
      </c>
      <c r="G498" s="263">
        <f t="shared" si="18"/>
        <v>1152.1227769318612</v>
      </c>
      <c r="H498" s="265" t="str">
        <f t="shared" si="19"/>
        <v/>
      </c>
      <c r="I498" s="267"/>
      <c r="K498" s="261"/>
      <c r="L498" s="261"/>
    </row>
    <row r="499" spans="1:12" ht="12.65" customHeight="1" x14ac:dyDescent="0.3">
      <c r="A499" s="319" t="s">
        <v>515</v>
      </c>
      <c r="B499" s="240">
        <f>'PY2019'!F71</f>
        <v>0</v>
      </c>
      <c r="C499" s="240">
        <f>F71</f>
        <v>0</v>
      </c>
      <c r="D499" s="240">
        <f>'PY2019'!F59</f>
        <v>0</v>
      </c>
      <c r="E499" s="319">
        <f>F59</f>
        <v>0</v>
      </c>
      <c r="F499" s="263" t="str">
        <f t="shared" si="18"/>
        <v/>
      </c>
      <c r="G499" s="263" t="str">
        <f t="shared" si="18"/>
        <v/>
      </c>
      <c r="H499" s="265" t="str">
        <f t="shared" si="19"/>
        <v/>
      </c>
      <c r="I499" s="267"/>
      <c r="K499" s="261"/>
      <c r="L499" s="261"/>
    </row>
    <row r="500" spans="1:12" ht="12.65" customHeight="1" x14ac:dyDescent="0.3">
      <c r="A500" s="319" t="s">
        <v>516</v>
      </c>
      <c r="B500" s="240">
        <f>'PY2019'!G71</f>
        <v>0</v>
      </c>
      <c r="C500" s="240">
        <f>G71</f>
        <v>0</v>
      </c>
      <c r="D500" s="240">
        <f>'PY2019'!G59</f>
        <v>0</v>
      </c>
      <c r="E500" s="319">
        <f>G59</f>
        <v>0</v>
      </c>
      <c r="F500" s="263" t="str">
        <f t="shared" si="18"/>
        <v/>
      </c>
      <c r="G500" s="263" t="str">
        <f t="shared" si="18"/>
        <v/>
      </c>
      <c r="H500" s="265" t="str">
        <f t="shared" si="19"/>
        <v/>
      </c>
      <c r="I500" s="267"/>
      <c r="K500" s="261"/>
      <c r="L500" s="261"/>
    </row>
    <row r="501" spans="1:12" ht="12.65" customHeight="1" x14ac:dyDescent="0.3">
      <c r="A501" s="319" t="s">
        <v>517</v>
      </c>
      <c r="B501" s="240">
        <f>'PY2019'!H71</f>
        <v>0</v>
      </c>
      <c r="C501" s="240">
        <f>H71</f>
        <v>0</v>
      </c>
      <c r="D501" s="240">
        <f>'PY2019'!H59</f>
        <v>0</v>
      </c>
      <c r="E501" s="319">
        <f>H59</f>
        <v>0</v>
      </c>
      <c r="F501" s="263" t="str">
        <f t="shared" si="18"/>
        <v/>
      </c>
      <c r="G501" s="263" t="str">
        <f t="shared" si="18"/>
        <v/>
      </c>
      <c r="H501" s="265" t="str">
        <f t="shared" si="19"/>
        <v/>
      </c>
      <c r="I501" s="267"/>
      <c r="K501" s="261"/>
      <c r="L501" s="261"/>
    </row>
    <row r="502" spans="1:12" ht="12.65" customHeight="1" x14ac:dyDescent="0.3">
      <c r="A502" s="319" t="s">
        <v>518</v>
      </c>
      <c r="B502" s="240">
        <f>'PY2019'!I71</f>
        <v>0</v>
      </c>
      <c r="C502" s="240">
        <f>I71</f>
        <v>0</v>
      </c>
      <c r="D502" s="240">
        <f>'PY2019'!I59</f>
        <v>0</v>
      </c>
      <c r="E502" s="319">
        <f>I59</f>
        <v>0</v>
      </c>
      <c r="F502" s="263" t="str">
        <f t="shared" si="18"/>
        <v/>
      </c>
      <c r="G502" s="263" t="str">
        <f t="shared" si="18"/>
        <v/>
      </c>
      <c r="H502" s="265" t="str">
        <f t="shared" si="19"/>
        <v/>
      </c>
      <c r="I502" s="267"/>
      <c r="K502" s="261"/>
      <c r="L502" s="261"/>
    </row>
    <row r="503" spans="1:12" ht="12.65" customHeight="1" x14ac:dyDescent="0.3">
      <c r="A503" s="319" t="s">
        <v>519</v>
      </c>
      <c r="B503" s="240">
        <f>'PY2019'!J71</f>
        <v>0</v>
      </c>
      <c r="C503" s="240">
        <f>J71</f>
        <v>0</v>
      </c>
      <c r="D503" s="240">
        <f>'PY2019'!J59</f>
        <v>0</v>
      </c>
      <c r="E503" s="319">
        <f>J59</f>
        <v>0</v>
      </c>
      <c r="F503" s="263" t="str">
        <f t="shared" si="18"/>
        <v/>
      </c>
      <c r="G503" s="263" t="str">
        <f t="shared" si="18"/>
        <v/>
      </c>
      <c r="H503" s="265" t="str">
        <f t="shared" si="19"/>
        <v/>
      </c>
      <c r="I503" s="267"/>
      <c r="K503" s="261"/>
      <c r="L503" s="261"/>
    </row>
    <row r="504" spans="1:12" ht="12.65" customHeight="1" x14ac:dyDescent="0.3">
      <c r="A504" s="319" t="s">
        <v>520</v>
      </c>
      <c r="B504" s="240">
        <f>'PY2019'!K71</f>
        <v>0</v>
      </c>
      <c r="C504" s="240">
        <f>K71</f>
        <v>0</v>
      </c>
      <c r="D504" s="240">
        <f>'PY2019'!K59</f>
        <v>0</v>
      </c>
      <c r="E504" s="319">
        <f>K59</f>
        <v>0</v>
      </c>
      <c r="F504" s="263" t="str">
        <f t="shared" si="18"/>
        <v/>
      </c>
      <c r="G504" s="263" t="str">
        <f t="shared" si="18"/>
        <v/>
      </c>
      <c r="H504" s="265" t="str">
        <f t="shared" si="19"/>
        <v/>
      </c>
      <c r="I504" s="267"/>
      <c r="K504" s="261"/>
      <c r="L504" s="261"/>
    </row>
    <row r="505" spans="1:12" ht="12.65" customHeight="1" x14ac:dyDescent="0.3">
      <c r="A505" s="319" t="s">
        <v>521</v>
      </c>
      <c r="B505" s="240">
        <f>'PY2019'!L71</f>
        <v>0</v>
      </c>
      <c r="C505" s="240">
        <f>L71</f>
        <v>0</v>
      </c>
      <c r="D505" s="240">
        <f>'PY2019'!L59</f>
        <v>0</v>
      </c>
      <c r="E505" s="319">
        <f>L59</f>
        <v>0</v>
      </c>
      <c r="F505" s="263" t="str">
        <f t="shared" si="18"/>
        <v/>
      </c>
      <c r="G505" s="263" t="str">
        <f t="shared" si="18"/>
        <v/>
      </c>
      <c r="H505" s="265" t="str">
        <f t="shared" si="19"/>
        <v/>
      </c>
      <c r="I505" s="267"/>
      <c r="K505" s="261"/>
      <c r="L505" s="261"/>
    </row>
    <row r="506" spans="1:12" ht="12.65" customHeight="1" x14ac:dyDescent="0.3">
      <c r="A506" s="319" t="s">
        <v>522</v>
      </c>
      <c r="B506" s="240">
        <f>'PY2019'!M71</f>
        <v>0</v>
      </c>
      <c r="C506" s="240">
        <f>M71</f>
        <v>0</v>
      </c>
      <c r="D506" s="240">
        <f>'PY2019'!M59</f>
        <v>0</v>
      </c>
      <c r="E506" s="319">
        <f>M59</f>
        <v>0</v>
      </c>
      <c r="F506" s="263" t="str">
        <f t="shared" si="18"/>
        <v/>
      </c>
      <c r="G506" s="263" t="str">
        <f t="shared" si="18"/>
        <v/>
      </c>
      <c r="H506" s="265" t="str">
        <f t="shared" si="19"/>
        <v/>
      </c>
      <c r="I506" s="267"/>
      <c r="K506" s="261"/>
      <c r="L506" s="261"/>
    </row>
    <row r="507" spans="1:12" ht="12.65" customHeight="1" x14ac:dyDescent="0.3">
      <c r="A507" s="319" t="s">
        <v>523</v>
      </c>
      <c r="B507" s="240">
        <f>'PY2019'!N71</f>
        <v>0</v>
      </c>
      <c r="C507" s="240">
        <f>N71</f>
        <v>0</v>
      </c>
      <c r="D507" s="240">
        <f>'PY2019'!N59</f>
        <v>0</v>
      </c>
      <c r="E507" s="319">
        <f>N59</f>
        <v>0</v>
      </c>
      <c r="F507" s="263" t="str">
        <f t="shared" si="18"/>
        <v/>
      </c>
      <c r="G507" s="263" t="str">
        <f t="shared" si="18"/>
        <v/>
      </c>
      <c r="H507" s="265" t="str">
        <f t="shared" si="19"/>
        <v/>
      </c>
      <c r="I507" s="267"/>
      <c r="K507" s="261"/>
      <c r="L507" s="261"/>
    </row>
    <row r="508" spans="1:12" ht="12.65" customHeight="1" x14ac:dyDescent="0.3">
      <c r="A508" s="319" t="s">
        <v>524</v>
      </c>
      <c r="B508" s="240">
        <f>'PY2019'!O71</f>
        <v>0</v>
      </c>
      <c r="C508" s="240">
        <f>O71</f>
        <v>0</v>
      </c>
      <c r="D508" s="240">
        <f>'PY2019'!O59</f>
        <v>0</v>
      </c>
      <c r="E508" s="319">
        <f>O59</f>
        <v>0</v>
      </c>
      <c r="F508" s="263" t="str">
        <f t="shared" si="18"/>
        <v/>
      </c>
      <c r="G508" s="263" t="str">
        <f t="shared" si="18"/>
        <v/>
      </c>
      <c r="H508" s="265" t="str">
        <f t="shared" si="19"/>
        <v/>
      </c>
      <c r="I508" s="267"/>
      <c r="K508" s="261"/>
      <c r="L508" s="261"/>
    </row>
    <row r="509" spans="1:12" ht="12.65" customHeight="1" x14ac:dyDescent="0.3">
      <c r="A509" s="319" t="s">
        <v>525</v>
      </c>
      <c r="B509" s="240">
        <f>'PY2019'!P71</f>
        <v>14384365.08</v>
      </c>
      <c r="C509" s="240">
        <f>P71</f>
        <v>15136622.680000002</v>
      </c>
      <c r="D509" s="240">
        <f>'PY2019'!P59</f>
        <v>24</v>
      </c>
      <c r="E509" s="319">
        <f>P59</f>
        <v>1355585</v>
      </c>
      <c r="F509" s="263">
        <f t="shared" si="18"/>
        <v>599348.54500000004</v>
      </c>
      <c r="G509" s="263">
        <f t="shared" si="18"/>
        <v>11.166118450705785</v>
      </c>
      <c r="H509" s="265">
        <f t="shared" si="19"/>
        <v>-0.99998136957444239</v>
      </c>
      <c r="I509" s="267"/>
      <c r="K509" s="261"/>
      <c r="L509" s="261"/>
    </row>
    <row r="510" spans="1:12" ht="12.65" customHeight="1" x14ac:dyDescent="0.3">
      <c r="A510" s="319" t="s">
        <v>526</v>
      </c>
      <c r="B510" s="240">
        <f>'PY2019'!Q71</f>
        <v>0</v>
      </c>
      <c r="C510" s="240">
        <f>Q71</f>
        <v>0</v>
      </c>
      <c r="D510" s="240">
        <f>'PY2019'!Q59</f>
        <v>0</v>
      </c>
      <c r="E510" s="319">
        <f>Q59</f>
        <v>0</v>
      </c>
      <c r="F510" s="263" t="str">
        <f t="shared" si="18"/>
        <v/>
      </c>
      <c r="G510" s="263" t="str">
        <f t="shared" si="18"/>
        <v/>
      </c>
      <c r="H510" s="265" t="str">
        <f t="shared" si="19"/>
        <v/>
      </c>
      <c r="I510" s="267"/>
      <c r="K510" s="261"/>
      <c r="L510" s="261"/>
    </row>
    <row r="511" spans="1:12" ht="12.65" customHeight="1" x14ac:dyDescent="0.3">
      <c r="A511" s="319" t="s">
        <v>527</v>
      </c>
      <c r="B511" s="240">
        <f>'PY2019'!R71</f>
        <v>0</v>
      </c>
      <c r="C511" s="240">
        <f>R71</f>
        <v>0</v>
      </c>
      <c r="D511" s="240">
        <f>'PY2019'!R59</f>
        <v>0</v>
      </c>
      <c r="E511" s="319">
        <f>R59</f>
        <v>0</v>
      </c>
      <c r="F511" s="263" t="str">
        <f t="shared" si="18"/>
        <v/>
      </c>
      <c r="G511" s="263" t="str">
        <f t="shared" si="18"/>
        <v/>
      </c>
      <c r="H511" s="265" t="str">
        <f t="shared" si="19"/>
        <v/>
      </c>
      <c r="I511" s="267"/>
      <c r="K511" s="261"/>
      <c r="L511" s="261"/>
    </row>
    <row r="512" spans="1:12" ht="12.65" customHeight="1" x14ac:dyDescent="0.3">
      <c r="A512" s="319" t="s">
        <v>528</v>
      </c>
      <c r="B512" s="240">
        <f>'PY2019'!S71</f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20">IF(B512=0,"",IF(D512=0,"",B512/D512))</f>
        <v/>
      </c>
      <c r="G512" s="263" t="str">
        <f t="shared" si="20"/>
        <v/>
      </c>
      <c r="H512" s="265" t="str">
        <f t="shared" si="19"/>
        <v/>
      </c>
      <c r="I512" s="267"/>
      <c r="K512" s="261"/>
      <c r="L512" s="261"/>
    </row>
    <row r="513" spans="1:12" ht="12.65" customHeight="1" x14ac:dyDescent="0.3">
      <c r="A513" s="319" t="s">
        <v>1246</v>
      </c>
      <c r="B513" s="240">
        <f>'PY2019'!T71</f>
        <v>5882288.8100000005</v>
      </c>
      <c r="C513" s="240">
        <f>T71</f>
        <v>6223052.209999999</v>
      </c>
      <c r="D513" s="181" t="s">
        <v>529</v>
      </c>
      <c r="E513" s="181" t="s">
        <v>529</v>
      </c>
      <c r="F513" s="263" t="str">
        <f t="shared" si="20"/>
        <v/>
      </c>
      <c r="G513" s="263" t="str">
        <f t="shared" si="20"/>
        <v/>
      </c>
      <c r="H513" s="265" t="str">
        <f t="shared" si="19"/>
        <v/>
      </c>
      <c r="I513" s="267"/>
      <c r="K513" s="261"/>
      <c r="L513" s="261"/>
    </row>
    <row r="514" spans="1:12" ht="12.65" customHeight="1" x14ac:dyDescent="0.3">
      <c r="A514" s="319" t="s">
        <v>530</v>
      </c>
      <c r="B514" s="240">
        <f>'PY2019'!U71</f>
        <v>0</v>
      </c>
      <c r="C514" s="240">
        <f>U71</f>
        <v>0</v>
      </c>
      <c r="D514" s="240">
        <f>'PY2019'!U59</f>
        <v>0</v>
      </c>
      <c r="E514" s="319">
        <f>U59</f>
        <v>0</v>
      </c>
      <c r="F514" s="263" t="str">
        <f t="shared" si="20"/>
        <v/>
      </c>
      <c r="G514" s="263" t="str">
        <f t="shared" si="20"/>
        <v/>
      </c>
      <c r="H514" s="265" t="str">
        <f t="shared" si="19"/>
        <v/>
      </c>
      <c r="I514" s="267"/>
      <c r="K514" s="261"/>
      <c r="L514" s="261"/>
    </row>
    <row r="515" spans="1:12" ht="12.65" customHeight="1" x14ac:dyDescent="0.3">
      <c r="A515" s="319" t="s">
        <v>531</v>
      </c>
      <c r="B515" s="240">
        <f>'PY2019'!V71</f>
        <v>9786</v>
      </c>
      <c r="C515" s="240">
        <f>V71</f>
        <v>10098</v>
      </c>
      <c r="D515" s="240">
        <f>'PY2019'!V59</f>
        <v>0</v>
      </c>
      <c r="E515" s="319">
        <f>V59</f>
        <v>0</v>
      </c>
      <c r="F515" s="263" t="str">
        <f t="shared" si="20"/>
        <v/>
      </c>
      <c r="G515" s="263" t="str">
        <f t="shared" si="20"/>
        <v/>
      </c>
      <c r="H515" s="265" t="str">
        <f t="shared" si="19"/>
        <v/>
      </c>
      <c r="I515" s="267"/>
      <c r="K515" s="261"/>
      <c r="L515" s="261"/>
    </row>
    <row r="516" spans="1:12" ht="12.65" customHeight="1" x14ac:dyDescent="0.3">
      <c r="A516" s="319" t="s">
        <v>532</v>
      </c>
      <c r="B516" s="240">
        <f>'PY2019'!W71</f>
        <v>0</v>
      </c>
      <c r="C516" s="240">
        <f>W71</f>
        <v>0</v>
      </c>
      <c r="D516" s="240">
        <f>'PY2019'!W59</f>
        <v>0</v>
      </c>
      <c r="E516" s="319">
        <f>W59</f>
        <v>0</v>
      </c>
      <c r="F516" s="263" t="str">
        <f t="shared" si="20"/>
        <v/>
      </c>
      <c r="G516" s="263" t="str">
        <f t="shared" si="20"/>
        <v/>
      </c>
      <c r="H516" s="265" t="str">
        <f t="shared" si="19"/>
        <v/>
      </c>
      <c r="I516" s="267"/>
      <c r="K516" s="261"/>
      <c r="L516" s="261"/>
    </row>
    <row r="517" spans="1:12" ht="12.65" customHeight="1" x14ac:dyDescent="0.3">
      <c r="A517" s="319" t="s">
        <v>533</v>
      </c>
      <c r="B517" s="240">
        <f>'PY2019'!X71</f>
        <v>383.89</v>
      </c>
      <c r="C517" s="240">
        <f>X71</f>
        <v>1425.95</v>
      </c>
      <c r="D517" s="240">
        <f>'PY2019'!X59</f>
        <v>0</v>
      </c>
      <c r="E517" s="319">
        <f>X59</f>
        <v>0</v>
      </c>
      <c r="F517" s="263" t="str">
        <f t="shared" si="20"/>
        <v/>
      </c>
      <c r="G517" s="263" t="str">
        <f t="shared" si="20"/>
        <v/>
      </c>
      <c r="H517" s="265" t="str">
        <f t="shared" si="19"/>
        <v/>
      </c>
      <c r="I517" s="267"/>
      <c r="K517" s="261"/>
      <c r="L517" s="261"/>
    </row>
    <row r="518" spans="1:12" ht="12.65" customHeight="1" x14ac:dyDescent="0.3">
      <c r="A518" s="319" t="s">
        <v>534</v>
      </c>
      <c r="B518" s="240">
        <f>'PY2019'!Y71</f>
        <v>302439.95999999996</v>
      </c>
      <c r="C518" s="240">
        <f>Y71</f>
        <v>275945.53000000003</v>
      </c>
      <c r="D518" s="240">
        <f>'PY2019'!Y59</f>
        <v>0</v>
      </c>
      <c r="E518" s="319">
        <f>Y59</f>
        <v>14955</v>
      </c>
      <c r="F518" s="263" t="str">
        <f t="shared" si="20"/>
        <v/>
      </c>
      <c r="G518" s="263">
        <f t="shared" si="20"/>
        <v>18.451723838181213</v>
      </c>
      <c r="H518" s="265" t="str">
        <f t="shared" si="19"/>
        <v/>
      </c>
      <c r="I518" s="267"/>
      <c r="K518" s="261"/>
      <c r="L518" s="261"/>
    </row>
    <row r="519" spans="1:12" ht="12.65" customHeight="1" x14ac:dyDescent="0.3">
      <c r="A519" s="319" t="s">
        <v>535</v>
      </c>
      <c r="B519" s="240">
        <f>'PY2019'!Z71</f>
        <v>0</v>
      </c>
      <c r="C519" s="240">
        <f>Z71</f>
        <v>0</v>
      </c>
      <c r="D519" s="240">
        <f>'PY2019'!Z59</f>
        <v>0</v>
      </c>
      <c r="E519" s="319">
        <f>Z59</f>
        <v>0</v>
      </c>
      <c r="F519" s="263" t="str">
        <f t="shared" si="20"/>
        <v/>
      </c>
      <c r="G519" s="263" t="str">
        <f t="shared" si="20"/>
        <v/>
      </c>
      <c r="H519" s="265" t="str">
        <f t="shared" si="19"/>
        <v/>
      </c>
      <c r="I519" s="267"/>
      <c r="K519" s="261"/>
      <c r="L519" s="261"/>
    </row>
    <row r="520" spans="1:12" ht="12.65" customHeight="1" x14ac:dyDescent="0.3">
      <c r="A520" s="319" t="s">
        <v>536</v>
      </c>
      <c r="B520" s="240">
        <f>'PY2019'!AA71</f>
        <v>0</v>
      </c>
      <c r="C520" s="240">
        <f>AA71</f>
        <v>0</v>
      </c>
      <c r="D520" s="240">
        <f>'PY2019'!AA59</f>
        <v>0</v>
      </c>
      <c r="E520" s="319">
        <f>AA59</f>
        <v>0</v>
      </c>
      <c r="F520" s="263" t="str">
        <f t="shared" si="20"/>
        <v/>
      </c>
      <c r="G520" s="263" t="str">
        <f t="shared" si="20"/>
        <v/>
      </c>
      <c r="H520" s="265" t="str">
        <f t="shared" si="19"/>
        <v/>
      </c>
      <c r="I520" s="267"/>
      <c r="K520" s="261"/>
      <c r="L520" s="261"/>
    </row>
    <row r="521" spans="1:12" ht="12.65" customHeight="1" x14ac:dyDescent="0.3">
      <c r="A521" s="319" t="s">
        <v>537</v>
      </c>
      <c r="B521" s="240">
        <f>'PY2019'!AB71</f>
        <v>12564034.180000002</v>
      </c>
      <c r="C521" s="240">
        <f>AB71</f>
        <v>22653999.939999998</v>
      </c>
      <c r="D521" s="181" t="s">
        <v>529</v>
      </c>
      <c r="E521" s="181" t="s">
        <v>529</v>
      </c>
      <c r="F521" s="263" t="str">
        <f t="shared" si="20"/>
        <v/>
      </c>
      <c r="G521" s="263" t="str">
        <f t="shared" si="20"/>
        <v/>
      </c>
      <c r="H521" s="265" t="str">
        <f t="shared" si="19"/>
        <v/>
      </c>
      <c r="I521" s="267"/>
      <c r="K521" s="261"/>
      <c r="L521" s="261"/>
    </row>
    <row r="522" spans="1:12" ht="12.65" customHeight="1" x14ac:dyDescent="0.3">
      <c r="A522" s="319" t="s">
        <v>538</v>
      </c>
      <c r="B522" s="240">
        <f>'PY2019'!AC71</f>
        <v>3259959.68</v>
      </c>
      <c r="C522" s="240">
        <f>AC71</f>
        <v>2750111.4299999997</v>
      </c>
      <c r="D522" s="240">
        <f>'PY2019'!AC59</f>
        <v>0</v>
      </c>
      <c r="E522" s="319">
        <f>AC59</f>
        <v>0</v>
      </c>
      <c r="F522" s="263" t="str">
        <f t="shared" si="20"/>
        <v/>
      </c>
      <c r="G522" s="263" t="str">
        <f t="shared" si="20"/>
        <v/>
      </c>
      <c r="H522" s="265" t="str">
        <f t="shared" si="19"/>
        <v/>
      </c>
      <c r="I522" s="267"/>
      <c r="K522" s="261"/>
      <c r="L522" s="261"/>
    </row>
    <row r="523" spans="1:12" ht="12.65" customHeight="1" x14ac:dyDescent="0.3">
      <c r="A523" s="319" t="s">
        <v>539</v>
      </c>
      <c r="B523" s="240">
        <f>'PY2019'!AD71</f>
        <v>0</v>
      </c>
      <c r="C523" s="240">
        <f>AD71</f>
        <v>0</v>
      </c>
      <c r="D523" s="240">
        <f>'PY2019'!AD59</f>
        <v>0</v>
      </c>
      <c r="E523" s="319">
        <f>AD59</f>
        <v>0</v>
      </c>
      <c r="F523" s="263" t="str">
        <f t="shared" si="20"/>
        <v/>
      </c>
      <c r="G523" s="263" t="str">
        <f t="shared" si="20"/>
        <v/>
      </c>
      <c r="H523" s="265" t="str">
        <f t="shared" si="19"/>
        <v/>
      </c>
      <c r="I523" s="267"/>
      <c r="K523" s="261"/>
      <c r="L523" s="261"/>
    </row>
    <row r="524" spans="1:12" ht="12.65" customHeight="1" x14ac:dyDescent="0.3">
      <c r="A524" s="319" t="s">
        <v>540</v>
      </c>
      <c r="B524" s="240">
        <f>'PY2019'!AE71</f>
        <v>2648611.0799999996</v>
      </c>
      <c r="C524" s="240">
        <f>AE71</f>
        <v>2501449.94</v>
      </c>
      <c r="D524" s="240">
        <f>'PY2019'!AE59</f>
        <v>0</v>
      </c>
      <c r="E524" s="319">
        <f>AE59</f>
        <v>50193</v>
      </c>
      <c r="F524" s="263" t="str">
        <f t="shared" si="20"/>
        <v/>
      </c>
      <c r="G524" s="263">
        <f t="shared" si="20"/>
        <v>49.836629410475567</v>
      </c>
      <c r="H524" s="265" t="str">
        <f t="shared" si="19"/>
        <v/>
      </c>
      <c r="I524" s="267"/>
      <c r="K524" s="261"/>
      <c r="L524" s="261"/>
    </row>
    <row r="525" spans="1:12" ht="12.65" customHeight="1" x14ac:dyDescent="0.3">
      <c r="A525" s="319" t="s">
        <v>541</v>
      </c>
      <c r="B525" s="240">
        <f>'PY2019'!AF71</f>
        <v>0</v>
      </c>
      <c r="C525" s="240">
        <f>AF71</f>
        <v>0</v>
      </c>
      <c r="D525" s="240">
        <f>'PY2019'!AF59</f>
        <v>0</v>
      </c>
      <c r="E525" s="319">
        <f>AF59</f>
        <v>0</v>
      </c>
      <c r="F525" s="263" t="str">
        <f t="shared" si="20"/>
        <v/>
      </c>
      <c r="G525" s="263" t="str">
        <f t="shared" si="20"/>
        <v/>
      </c>
      <c r="H525" s="265" t="str">
        <f t="shared" si="19"/>
        <v/>
      </c>
      <c r="I525" s="267"/>
      <c r="K525" s="261"/>
      <c r="L525" s="261"/>
    </row>
    <row r="526" spans="1:12" ht="12.65" customHeight="1" x14ac:dyDescent="0.3">
      <c r="A526" s="319" t="s">
        <v>542</v>
      </c>
      <c r="B526" s="240">
        <f>'PY2019'!AG71</f>
        <v>18145625.449999999</v>
      </c>
      <c r="C526" s="240">
        <f>AG71</f>
        <v>16240085.65</v>
      </c>
      <c r="D526" s="240">
        <f>'PY2019'!AG59</f>
        <v>0</v>
      </c>
      <c r="E526" s="319">
        <f>AG59</f>
        <v>30942</v>
      </c>
      <c r="F526" s="263" t="str">
        <f t="shared" si="20"/>
        <v/>
      </c>
      <c r="G526" s="263">
        <f t="shared" si="20"/>
        <v>524.8557187641394</v>
      </c>
      <c r="H526" s="265" t="str">
        <f t="shared" si="19"/>
        <v/>
      </c>
      <c r="I526" s="267"/>
      <c r="K526" s="261"/>
      <c r="L526" s="261"/>
    </row>
    <row r="527" spans="1:12" ht="12.65" customHeight="1" x14ac:dyDescent="0.3">
      <c r="A527" s="319" t="s">
        <v>543</v>
      </c>
      <c r="B527" s="240">
        <f>'PY2019'!AH71</f>
        <v>0</v>
      </c>
      <c r="C527" s="240">
        <f>AH71</f>
        <v>0</v>
      </c>
      <c r="D527" s="240">
        <f>'PY2019'!AH59</f>
        <v>0</v>
      </c>
      <c r="E527" s="319">
        <f>AH59</f>
        <v>0</v>
      </c>
      <c r="F527" s="263" t="str">
        <f t="shared" si="20"/>
        <v/>
      </c>
      <c r="G527" s="263" t="str">
        <f t="shared" si="20"/>
        <v/>
      </c>
      <c r="H527" s="265" t="str">
        <f t="shared" si="19"/>
        <v/>
      </c>
      <c r="I527" s="267"/>
      <c r="K527" s="261"/>
      <c r="L527" s="261"/>
    </row>
    <row r="528" spans="1:12" ht="12.65" customHeight="1" x14ac:dyDescent="0.3">
      <c r="A528" s="319" t="s">
        <v>544</v>
      </c>
      <c r="B528" s="240">
        <f>'PY2019'!AI71</f>
        <v>0</v>
      </c>
      <c r="C528" s="240">
        <f>AI71</f>
        <v>0</v>
      </c>
      <c r="D528" s="240">
        <f>'PY2019'!AI59</f>
        <v>0</v>
      </c>
      <c r="E528" s="319">
        <f>AI59</f>
        <v>0</v>
      </c>
      <c r="F528" s="263" t="str">
        <f t="shared" ref="F528:G540" si="21">IF(B528=0,"",IF(D528=0,"",B528/D528))</f>
        <v/>
      </c>
      <c r="G528" s="263" t="str">
        <f t="shared" si="21"/>
        <v/>
      </c>
      <c r="H528" s="265" t="str">
        <f t="shared" si="19"/>
        <v/>
      </c>
      <c r="I528" s="267"/>
      <c r="K528" s="261"/>
      <c r="L528" s="261"/>
    </row>
    <row r="529" spans="1:12" ht="12.65" customHeight="1" x14ac:dyDescent="0.3">
      <c r="A529" s="319" t="s">
        <v>545</v>
      </c>
      <c r="B529" s="240">
        <f>'PY2019'!AJ71</f>
        <v>36923895.509999998</v>
      </c>
      <c r="C529" s="240">
        <f>AJ71</f>
        <v>52068104.04999999</v>
      </c>
      <c r="D529" s="240">
        <f>'PY2019'!AJ59</f>
        <v>0</v>
      </c>
      <c r="E529" s="319">
        <f>AJ59</f>
        <v>0</v>
      </c>
      <c r="F529" s="263" t="str">
        <f t="shared" si="21"/>
        <v/>
      </c>
      <c r="G529" s="263" t="str">
        <f t="shared" si="21"/>
        <v/>
      </c>
      <c r="H529" s="265" t="str">
        <f t="shared" si="19"/>
        <v/>
      </c>
      <c r="I529" s="267"/>
      <c r="K529" s="261"/>
      <c r="L529" s="261"/>
    </row>
    <row r="530" spans="1:12" ht="12.65" customHeight="1" x14ac:dyDescent="0.3">
      <c r="A530" s="319" t="s">
        <v>546</v>
      </c>
      <c r="B530" s="240">
        <f>'PY2019'!AK71</f>
        <v>4632432.29</v>
      </c>
      <c r="C530" s="240">
        <f>AK71</f>
        <v>4678497.37</v>
      </c>
      <c r="D530" s="240">
        <f>'PY2019'!AK59</f>
        <v>0</v>
      </c>
      <c r="E530" s="319">
        <f>AK59</f>
        <v>62176</v>
      </c>
      <c r="F530" s="263" t="str">
        <f t="shared" si="21"/>
        <v/>
      </c>
      <c r="G530" s="263">
        <f t="shared" si="21"/>
        <v>75.246033356922283</v>
      </c>
      <c r="H530" s="265" t="str">
        <f t="shared" si="19"/>
        <v/>
      </c>
      <c r="I530" s="267"/>
      <c r="K530" s="261"/>
      <c r="L530" s="261"/>
    </row>
    <row r="531" spans="1:12" ht="12.65" customHeight="1" x14ac:dyDescent="0.3">
      <c r="A531" s="319" t="s">
        <v>547</v>
      </c>
      <c r="B531" s="240">
        <f>'PY2019'!AL71</f>
        <v>2565754.85</v>
      </c>
      <c r="C531" s="240">
        <f>AL71</f>
        <v>2289634.5</v>
      </c>
      <c r="D531" s="240">
        <f>'PY2019'!AL59</f>
        <v>0</v>
      </c>
      <c r="E531" s="319">
        <f>AL59</f>
        <v>0</v>
      </c>
      <c r="F531" s="263" t="str">
        <f t="shared" si="21"/>
        <v/>
      </c>
      <c r="G531" s="263" t="str">
        <f t="shared" si="21"/>
        <v/>
      </c>
      <c r="H531" s="265" t="str">
        <f t="shared" si="19"/>
        <v/>
      </c>
      <c r="I531" s="267"/>
      <c r="K531" s="261"/>
      <c r="L531" s="261"/>
    </row>
    <row r="532" spans="1:12" ht="12.65" customHeight="1" x14ac:dyDescent="0.3">
      <c r="A532" s="319" t="s">
        <v>548</v>
      </c>
      <c r="B532" s="240">
        <f>'PY2019'!AM71</f>
        <v>0</v>
      </c>
      <c r="C532" s="240">
        <f>AM71</f>
        <v>0</v>
      </c>
      <c r="D532" s="240">
        <f>'PY2019'!AM59</f>
        <v>0</v>
      </c>
      <c r="E532" s="319">
        <f>AM59</f>
        <v>0</v>
      </c>
      <c r="F532" s="263" t="str">
        <f t="shared" si="21"/>
        <v/>
      </c>
      <c r="G532" s="263" t="str">
        <f t="shared" si="21"/>
        <v/>
      </c>
      <c r="H532" s="265" t="str">
        <f t="shared" si="19"/>
        <v/>
      </c>
      <c r="I532" s="267"/>
      <c r="K532" s="261"/>
      <c r="L532" s="261"/>
    </row>
    <row r="533" spans="1:12" ht="12.65" customHeight="1" x14ac:dyDescent="0.3">
      <c r="A533" s="319" t="s">
        <v>1247</v>
      </c>
      <c r="B533" s="240">
        <f>'PY2019'!AN71</f>
        <v>0</v>
      </c>
      <c r="C533" s="240">
        <f>AN71</f>
        <v>0</v>
      </c>
      <c r="D533" s="240">
        <f>'PY2019'!AN59</f>
        <v>0</v>
      </c>
      <c r="E533" s="319">
        <f>AN59</f>
        <v>0</v>
      </c>
      <c r="F533" s="263" t="str">
        <f t="shared" si="21"/>
        <v/>
      </c>
      <c r="G533" s="263" t="str">
        <f t="shared" si="21"/>
        <v/>
      </c>
      <c r="H533" s="265" t="str">
        <f t="shared" si="19"/>
        <v/>
      </c>
      <c r="I533" s="267"/>
      <c r="K533" s="261"/>
      <c r="L533" s="261"/>
    </row>
    <row r="534" spans="1:12" ht="12.65" customHeight="1" x14ac:dyDescent="0.3">
      <c r="A534" s="319" t="s">
        <v>549</v>
      </c>
      <c r="B534" s="240">
        <f>'PY2019'!AO71</f>
        <v>0</v>
      </c>
      <c r="C534" s="240">
        <f>AO71</f>
        <v>0</v>
      </c>
      <c r="D534" s="240">
        <f>'PY2019'!AO59</f>
        <v>0</v>
      </c>
      <c r="E534" s="319">
        <f>AO59</f>
        <v>0</v>
      </c>
      <c r="F534" s="263" t="str">
        <f t="shared" si="21"/>
        <v/>
      </c>
      <c r="G534" s="263" t="str">
        <f t="shared" si="21"/>
        <v/>
      </c>
      <c r="H534" s="265" t="str">
        <f t="shared" si="19"/>
        <v/>
      </c>
      <c r="I534" s="267"/>
      <c r="K534" s="261"/>
      <c r="L534" s="261"/>
    </row>
    <row r="535" spans="1:12" ht="12.65" customHeight="1" x14ac:dyDescent="0.3">
      <c r="A535" s="319" t="s">
        <v>550</v>
      </c>
      <c r="B535" s="240">
        <f>'PY2019'!AP71</f>
        <v>0</v>
      </c>
      <c r="C535" s="240">
        <f>AP71</f>
        <v>0</v>
      </c>
      <c r="D535" s="240">
        <f>'PY2019'!AP59</f>
        <v>0</v>
      </c>
      <c r="E535" s="319">
        <f>AP59</f>
        <v>0</v>
      </c>
      <c r="F535" s="263" t="str">
        <f t="shared" si="21"/>
        <v/>
      </c>
      <c r="G535" s="263" t="str">
        <f t="shared" si="21"/>
        <v/>
      </c>
      <c r="H535" s="265" t="str">
        <f t="shared" si="19"/>
        <v/>
      </c>
      <c r="I535" s="267"/>
      <c r="K535" s="261"/>
      <c r="L535" s="261"/>
    </row>
    <row r="536" spans="1:12" ht="12.65" customHeight="1" x14ac:dyDescent="0.3">
      <c r="A536" s="319" t="s">
        <v>551</v>
      </c>
      <c r="B536" s="240">
        <f>'PY2019'!AQ71</f>
        <v>0</v>
      </c>
      <c r="C536" s="240">
        <f>AQ71</f>
        <v>0</v>
      </c>
      <c r="D536" s="240">
        <f>'PY2019'!AQ59</f>
        <v>0</v>
      </c>
      <c r="E536" s="319">
        <f>AQ59</f>
        <v>0</v>
      </c>
      <c r="F536" s="263" t="str">
        <f t="shared" si="21"/>
        <v/>
      </c>
      <c r="G536" s="263" t="str">
        <f t="shared" si="21"/>
        <v/>
      </c>
      <c r="H536" s="265" t="str">
        <f t="shared" si="19"/>
        <v/>
      </c>
      <c r="I536" s="267"/>
      <c r="K536" s="261"/>
      <c r="L536" s="261"/>
    </row>
    <row r="537" spans="1:12" ht="12.65" customHeight="1" x14ac:dyDescent="0.3">
      <c r="A537" s="319" t="s">
        <v>552</v>
      </c>
      <c r="B537" s="240">
        <f>'PY2019'!AR71</f>
        <v>0</v>
      </c>
      <c r="C537" s="240">
        <f>AR71</f>
        <v>0</v>
      </c>
      <c r="D537" s="240">
        <f>'PY2019'!AR59</f>
        <v>0</v>
      </c>
      <c r="E537" s="319">
        <f>AR59</f>
        <v>0</v>
      </c>
      <c r="F537" s="263" t="str">
        <f t="shared" si="21"/>
        <v/>
      </c>
      <c r="G537" s="263" t="str">
        <f t="shared" si="21"/>
        <v/>
      </c>
      <c r="H537" s="265" t="str">
        <f t="shared" si="19"/>
        <v/>
      </c>
      <c r="I537" s="267"/>
      <c r="K537" s="261"/>
      <c r="L537" s="261"/>
    </row>
    <row r="538" spans="1:12" ht="12.65" customHeight="1" x14ac:dyDescent="0.3">
      <c r="A538" s="319" t="s">
        <v>553</v>
      </c>
      <c r="B538" s="240">
        <f>'PY2019'!AS71</f>
        <v>0</v>
      </c>
      <c r="C538" s="240">
        <f>AS71</f>
        <v>0</v>
      </c>
      <c r="D538" s="240">
        <f>'PY2019'!AS59</f>
        <v>0</v>
      </c>
      <c r="E538" s="319">
        <f>AS59</f>
        <v>0</v>
      </c>
      <c r="F538" s="263" t="str">
        <f t="shared" si="21"/>
        <v/>
      </c>
      <c r="G538" s="263" t="str">
        <f t="shared" si="21"/>
        <v/>
      </c>
      <c r="H538" s="265" t="str">
        <f t="shared" si="19"/>
        <v/>
      </c>
      <c r="I538" s="267"/>
      <c r="K538" s="261"/>
      <c r="L538" s="261"/>
    </row>
    <row r="539" spans="1:12" ht="12.65" customHeight="1" x14ac:dyDescent="0.3">
      <c r="A539" s="319" t="s">
        <v>554</v>
      </c>
      <c r="B539" s="240">
        <f>'PY2019'!AT71</f>
        <v>0</v>
      </c>
      <c r="C539" s="240">
        <f>AT71</f>
        <v>0</v>
      </c>
      <c r="D539" s="240">
        <f>'PY2019'!AT59</f>
        <v>0</v>
      </c>
      <c r="E539" s="319">
        <f>AT59</f>
        <v>0</v>
      </c>
      <c r="F539" s="263" t="str">
        <f t="shared" si="21"/>
        <v/>
      </c>
      <c r="G539" s="263" t="str">
        <f t="shared" si="21"/>
        <v/>
      </c>
      <c r="H539" s="265" t="str">
        <f t="shared" si="19"/>
        <v/>
      </c>
      <c r="I539" s="267"/>
      <c r="K539" s="261"/>
      <c r="L539" s="261"/>
    </row>
    <row r="540" spans="1:12" ht="12.65" customHeight="1" x14ac:dyDescent="0.3">
      <c r="A540" s="319" t="s">
        <v>555</v>
      </c>
      <c r="B540" s="240">
        <f>'PY2019'!AU71</f>
        <v>0</v>
      </c>
      <c r="C540" s="240">
        <f>AU71</f>
        <v>0</v>
      </c>
      <c r="D540" s="240">
        <f>'PY2019'!AU59</f>
        <v>0</v>
      </c>
      <c r="E540" s="319">
        <f>AU59</f>
        <v>0</v>
      </c>
      <c r="F540" s="263" t="str">
        <f t="shared" si="21"/>
        <v/>
      </c>
      <c r="G540" s="263" t="str">
        <f t="shared" si="21"/>
        <v/>
      </c>
      <c r="H540" s="265" t="str">
        <f t="shared" si="19"/>
        <v/>
      </c>
      <c r="I540" s="267"/>
      <c r="K540" s="261"/>
      <c r="L540" s="261"/>
    </row>
    <row r="541" spans="1:12" ht="12.65" customHeight="1" x14ac:dyDescent="0.3">
      <c r="A541" s="319" t="s">
        <v>556</v>
      </c>
      <c r="B541" s="240">
        <f>'PY2019'!AV71</f>
        <v>47195363.189999998</v>
      </c>
      <c r="C541" s="240">
        <f>AV71</f>
        <v>46946464.720000006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319" t="s">
        <v>1248</v>
      </c>
      <c r="B542" s="240">
        <f>'PY2019'!AW71</f>
        <v>800890.01</v>
      </c>
      <c r="C542" s="240">
        <f>AW71</f>
        <v>950292.1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319" t="s">
        <v>557</v>
      </c>
      <c r="B543" s="240">
        <f>'PY2019'!AX71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319" t="s">
        <v>558</v>
      </c>
      <c r="B544" s="240">
        <f>'PY2019'!AY71</f>
        <v>0</v>
      </c>
      <c r="C544" s="240">
        <f>AY71</f>
        <v>13795.960000000006</v>
      </c>
      <c r="D544" s="240">
        <f>'PY2019'!AY59</f>
        <v>32592.591450355907</v>
      </c>
      <c r="E544" s="319">
        <f>AY59</f>
        <v>36378</v>
      </c>
      <c r="F544" s="263" t="str">
        <f t="shared" ref="F544:G550" si="22">IF(B544=0,"",IF(D544=0,"",B544/D544))</f>
        <v/>
      </c>
      <c r="G544" s="263">
        <f t="shared" si="22"/>
        <v>0.37923910055528082</v>
      </c>
      <c r="H544" s="265" t="str">
        <f t="shared" si="19"/>
        <v/>
      </c>
      <c r="I544" s="267"/>
      <c r="K544" s="261"/>
      <c r="L544" s="261"/>
    </row>
    <row r="545" spans="1:13" ht="12.65" customHeight="1" x14ac:dyDescent="0.3">
      <c r="A545" s="319" t="s">
        <v>559</v>
      </c>
      <c r="B545" s="240">
        <f>'PY2019'!AZ71</f>
        <v>0</v>
      </c>
      <c r="C545" s="240">
        <f>AZ71</f>
        <v>0</v>
      </c>
      <c r="D545" s="240">
        <f>'PY2019'!AZ59</f>
        <v>0</v>
      </c>
      <c r="E545" s="319">
        <f>AZ59</f>
        <v>0</v>
      </c>
      <c r="F545" s="263" t="str">
        <f t="shared" si="22"/>
        <v/>
      </c>
      <c r="G545" s="263" t="str">
        <f t="shared" si="22"/>
        <v/>
      </c>
      <c r="H545" s="265" t="str">
        <f t="shared" si="19"/>
        <v/>
      </c>
      <c r="I545" s="267"/>
      <c r="K545" s="261"/>
      <c r="L545" s="261"/>
    </row>
    <row r="546" spans="1:13" ht="12.65" customHeight="1" x14ac:dyDescent="0.3">
      <c r="A546" s="319" t="s">
        <v>560</v>
      </c>
      <c r="B546" s="240">
        <f>'PY2019'!BA71</f>
        <v>0</v>
      </c>
      <c r="C546" s="240">
        <f>BA71</f>
        <v>0</v>
      </c>
      <c r="D546" s="240">
        <f>'PY2019'!BA59</f>
        <v>0</v>
      </c>
      <c r="E546" s="319">
        <f>BA59</f>
        <v>0</v>
      </c>
      <c r="F546" s="263" t="str">
        <f t="shared" si="22"/>
        <v/>
      </c>
      <c r="G546" s="263" t="str">
        <f t="shared" si="22"/>
        <v/>
      </c>
      <c r="H546" s="265" t="str">
        <f t="shared" si="19"/>
        <v/>
      </c>
      <c r="I546" s="267"/>
      <c r="K546" s="261"/>
      <c r="L546" s="261"/>
    </row>
    <row r="547" spans="1:13" ht="12.65" customHeight="1" x14ac:dyDescent="0.3">
      <c r="A547" s="319" t="s">
        <v>561</v>
      </c>
      <c r="B547" s="240">
        <f>'PY2019'!BB71</f>
        <v>1497106.58</v>
      </c>
      <c r="C547" s="240">
        <f>BB71</f>
        <v>1791616.0800000003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319" t="s">
        <v>562</v>
      </c>
      <c r="B548" s="240">
        <f>'PY2019'!BC71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319" t="s">
        <v>563</v>
      </c>
      <c r="B549" s="240">
        <f>'PY2019'!BD71</f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319" t="s">
        <v>564</v>
      </c>
      <c r="B550" s="240">
        <f>'PY2019'!BE71</f>
        <v>0</v>
      </c>
      <c r="C550" s="240">
        <f>BE71</f>
        <v>0</v>
      </c>
      <c r="D550" s="240">
        <f>'PY2019'!BE59</f>
        <v>181562.17744259659</v>
      </c>
      <c r="E550" s="319">
        <f>BE59</f>
        <v>181562.17744259659</v>
      </c>
      <c r="F550" s="263" t="str">
        <f t="shared" si="22"/>
        <v/>
      </c>
      <c r="G550" s="263" t="str">
        <f t="shared" si="22"/>
        <v/>
      </c>
      <c r="H550" s="265" t="str">
        <f t="shared" si="19"/>
        <v/>
      </c>
      <c r="I550" s="267"/>
      <c r="K550" s="261"/>
      <c r="L550" s="261"/>
    </row>
    <row r="551" spans="1:13" ht="12.65" customHeight="1" x14ac:dyDescent="0.3">
      <c r="A551" s="319" t="s">
        <v>565</v>
      </c>
      <c r="B551" s="240">
        <f>'PY2019'!BF71</f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319" t="s">
        <v>566</v>
      </c>
      <c r="B552" s="240">
        <f>'PY2019'!BG71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319" t="s">
        <v>567</v>
      </c>
      <c r="B553" s="240">
        <f>'PY2019'!BH71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319" t="s">
        <v>568</v>
      </c>
      <c r="B554" s="240">
        <f>'PY2019'!BI71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319" t="s">
        <v>569</v>
      </c>
      <c r="B555" s="240">
        <f>'PY2019'!BJ71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319" t="s">
        <v>570</v>
      </c>
      <c r="B556" s="240">
        <f>'PY2019'!BK71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319" t="s">
        <v>571</v>
      </c>
      <c r="B557" s="240">
        <f>'PY2019'!BL71</f>
        <v>315516.33</v>
      </c>
      <c r="C557" s="240">
        <f>BL71</f>
        <v>1024311.5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319" t="s">
        <v>572</v>
      </c>
      <c r="B558" s="240">
        <f>'PY2019'!BM71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319" t="s">
        <v>573</v>
      </c>
      <c r="B559" s="240">
        <f>'PY2019'!BN71</f>
        <v>4549909.62</v>
      </c>
      <c r="C559" s="240">
        <f>BN71</f>
        <v>4551430.53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319" t="s">
        <v>574</v>
      </c>
      <c r="B560" s="240">
        <f>'PY2019'!BO71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319" t="s">
        <v>575</v>
      </c>
      <c r="B561" s="240">
        <f>'PY2019'!BP71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319" t="s">
        <v>576</v>
      </c>
      <c r="B562" s="240">
        <f>'PY2019'!BQ71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319" t="s">
        <v>577</v>
      </c>
      <c r="B563" s="240">
        <f>'PY2019'!BR71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319" t="s">
        <v>1249</v>
      </c>
      <c r="B564" s="240">
        <f>'PY2019'!BS71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319" t="s">
        <v>578</v>
      </c>
      <c r="B565" s="240">
        <f>'PY2019'!BT71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319" t="s">
        <v>579</v>
      </c>
      <c r="B566" s="240">
        <f>'PY2019'!BU71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319" t="s">
        <v>580</v>
      </c>
      <c r="B567" s="240">
        <f>'PY2019'!BV71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319" t="s">
        <v>581</v>
      </c>
      <c r="B568" s="240">
        <f>'PY2019'!BW71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319" t="s">
        <v>582</v>
      </c>
      <c r="B569" s="240">
        <f>'PY2019'!BX71</f>
        <v>509574</v>
      </c>
      <c r="C569" s="240">
        <f>BX71</f>
        <v>512465.75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319" t="s">
        <v>583</v>
      </c>
      <c r="B570" s="240">
        <f>'PY2019'!BY71</f>
        <v>962606.2</v>
      </c>
      <c r="C570" s="240">
        <f>BY71</f>
        <v>961372.59999999986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319" t="s">
        <v>584</v>
      </c>
      <c r="B571" s="240">
        <f>'PY2019'!BZ71</f>
        <v>1365445.1299999997</v>
      </c>
      <c r="C571" s="240">
        <f>BZ71</f>
        <v>1684951.3900000001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319" t="s">
        <v>585</v>
      </c>
      <c r="B572" s="240">
        <f>'PY2019'!CA71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319" t="s">
        <v>586</v>
      </c>
      <c r="B573" s="240">
        <f>'PY2019'!CB71</f>
        <v>15414.610000000015</v>
      </c>
      <c r="C573" s="240">
        <f>CB71</f>
        <v>23472.439999999973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319" t="s">
        <v>587</v>
      </c>
      <c r="B574" s="240">
        <f>'PY2019'!CC71</f>
        <v>92290194.300000012</v>
      </c>
      <c r="C574" s="240">
        <f>CC71</f>
        <v>87625008.349999994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319" t="s">
        <v>588</v>
      </c>
      <c r="B575" s="240">
        <f>'PY2019'!CD71</f>
        <v>8765975.5099999998</v>
      </c>
      <c r="C575" s="240">
        <f>CD71</f>
        <v>9942273.9199999981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319">
        <f>CE76-(BE76+CD76)</f>
        <v>181562.17744259659</v>
      </c>
      <c r="E612" s="319">
        <f>SUM(C624:D647)+SUM(C668:D713)</f>
        <v>206262265.2253097</v>
      </c>
      <c r="F612" s="319">
        <f>CE64-(AX64+BD64+BE64+BG64+BJ64+BN64+BP64+BQ64+CB64+CC64+CD64)</f>
        <v>24658226.110000003</v>
      </c>
      <c r="G612" s="319">
        <f>CE77-(AX77+AY77+BD77+BE77+BG77+BJ77+BN77+BP77+BQ77+CB77+CC77+CD77)</f>
        <v>36378</v>
      </c>
      <c r="H612" s="197">
        <f>CE60-(AX60+AY60+AZ60+BD60+BE60+BG60+BJ60+BN60+BO60+BP60+BQ60+BR60+CB60+CC60+CD60)</f>
        <v>827.72741290031104</v>
      </c>
      <c r="I612" s="319">
        <f>CE78-(AX78+AY78+AZ78+BD78+BE78+BF78+BG78+BJ78+BN78+BO78+BP78+BQ78+BR78+CB78+CC78+CD78)</f>
        <v>63536.314811406839</v>
      </c>
      <c r="J612" s="319">
        <f>CE79-(AX79+AY79+AZ79+BA79+BD79+BE79+BF79+BG79+BJ79+BN79+BO79+BP79+BQ79+BR79+CB79+CC79+CD79)</f>
        <v>244582</v>
      </c>
      <c r="K612" s="319">
        <f>CE75-(AW75+AX75+AY75+AZ75+BA75+BB75+BC75+BD75+BE75+BF75+BG75+BH75+BI75+BJ75+BK75+BL75+BM75+BN75+BO75+BP75+BQ75+BR75+BS75+BT75+BU75+BV75+BW75+BX75+CB75+CC75+CD75)</f>
        <v>857385083.64999998</v>
      </c>
      <c r="L612" s="197">
        <f>CE80-(AW80+AX80+AY80+AZ80+BA80+BB80+BC80+BD80+BE80+BF80+BG80+BH80+BI80+BJ80+BK80+BL80+BM80+BN80+BO80+BP80+BQ80+BR80+BS80+BT80+BU80+BV80+BW80+BX80+BY80+BZ80+CA80+CB80+CC80+CD80)</f>
        <v>193.46195339815588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319">
        <f>BE71</f>
        <v>0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2">
        <f>CD69-CD70</f>
        <v>9942273.9199999981</v>
      </c>
      <c r="D615" s="266">
        <f>SUM(C614:C615)</f>
        <v>9942273.9199999981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319">
        <f>AX71</f>
        <v>0</v>
      </c>
      <c r="D616" s="319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319">
        <f>BJ71</f>
        <v>0</v>
      </c>
      <c r="D617" s="319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319">
        <f>BG71</f>
        <v>0</v>
      </c>
      <c r="D618" s="319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319">
        <f>BN71</f>
        <v>4551430.53</v>
      </c>
      <c r="D619" s="319">
        <f>(D615/D612)*BN76</f>
        <v>121098.68582114065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319">
        <f>CC71</f>
        <v>87625008.349999994</v>
      </c>
      <c r="D620" s="319">
        <f>(D615/D612)*CC76</f>
        <v>0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319">
        <f>BP71</f>
        <v>0</v>
      </c>
      <c r="D621" s="319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319">
        <f>CB71</f>
        <v>23472.439999999973</v>
      </c>
      <c r="D622" s="319">
        <f>(D615/D612)*CB76</f>
        <v>401512.78886917833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319">
        <f>BQ71</f>
        <v>0</v>
      </c>
      <c r="D623" s="319">
        <f>(D615/D612)*BQ76</f>
        <v>0</v>
      </c>
      <c r="E623" s="319">
        <f>SUM(C616:D623)</f>
        <v>92722522.794690311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319">
        <f>BD71</f>
        <v>0</v>
      </c>
      <c r="D624" s="319">
        <f>(D615/D612)*BD76</f>
        <v>0</v>
      </c>
      <c r="E624" s="319">
        <f>(E623/E612)*SUM(C624:D624)</f>
        <v>0</v>
      </c>
      <c r="F624" s="319">
        <f>SUM(C624:E624)</f>
        <v>0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319">
        <f>AY71</f>
        <v>13795.960000000006</v>
      </c>
      <c r="D625" s="319">
        <f>(D615/D612)*AY76</f>
        <v>0</v>
      </c>
      <c r="E625" s="319">
        <f>(E623/E612)*SUM(C625:D625)</f>
        <v>6201.7946626219382</v>
      </c>
      <c r="F625" s="319">
        <f>(F624/F612)*AY64</f>
        <v>0</v>
      </c>
      <c r="G625" s="319">
        <f>SUM(C625:F625)</f>
        <v>19997.754662621945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319">
        <f>BR71</f>
        <v>0</v>
      </c>
      <c r="D626" s="319">
        <f>(D615/D612)*BR76</f>
        <v>0</v>
      </c>
      <c r="E626" s="319">
        <f>(E623/E612)*SUM(C626:D626)</f>
        <v>0</v>
      </c>
      <c r="F626" s="319">
        <f>(F624/F612)*BR64</f>
        <v>0</v>
      </c>
      <c r="G626" s="319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319">
        <f>BO71</f>
        <v>0</v>
      </c>
      <c r="D627" s="319">
        <f>(D615/D612)*BO76</f>
        <v>0</v>
      </c>
      <c r="E627" s="319">
        <f>(E623/E612)*SUM(C627:D627)</f>
        <v>0</v>
      </c>
      <c r="F627" s="319">
        <f>(F624/F612)*BO64</f>
        <v>0</v>
      </c>
      <c r="G627" s="319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319">
        <f>AZ71</f>
        <v>0</v>
      </c>
      <c r="D628" s="319">
        <f>(D615/D612)*AZ76</f>
        <v>0</v>
      </c>
      <c r="E628" s="319">
        <f>(E623/E612)*SUM(C628:D628)</f>
        <v>0</v>
      </c>
      <c r="F628" s="319">
        <f>(F624/F612)*AZ64</f>
        <v>0</v>
      </c>
      <c r="G628" s="319">
        <f>(G625/G612)*AZ77</f>
        <v>0</v>
      </c>
      <c r="H628" s="319">
        <f>SUM(C626:G628)</f>
        <v>0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319">
        <f>BF71</f>
        <v>0</v>
      </c>
      <c r="D629" s="319">
        <f>(D615/D612)*BF76</f>
        <v>0</v>
      </c>
      <c r="E629" s="319">
        <f>(E623/E612)*SUM(C629:D629)</f>
        <v>0</v>
      </c>
      <c r="F629" s="319">
        <f>(F624/F612)*BF64</f>
        <v>0</v>
      </c>
      <c r="G629" s="319">
        <f>(G625/G612)*BF77</f>
        <v>0</v>
      </c>
      <c r="H629" s="319">
        <f>(H628/H612)*BF60</f>
        <v>0</v>
      </c>
      <c r="I629" s="319">
        <f>SUM(C629:H629)</f>
        <v>0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319">
        <f>BA71</f>
        <v>0</v>
      </c>
      <c r="D630" s="319">
        <f>(D615/D612)*BA76</f>
        <v>0</v>
      </c>
      <c r="E630" s="319">
        <f>(E623/E612)*SUM(C630:D630)</f>
        <v>0</v>
      </c>
      <c r="F630" s="319">
        <f>(F624/F612)*BA64</f>
        <v>0</v>
      </c>
      <c r="G630" s="319">
        <f>(G625/G612)*BA77</f>
        <v>0</v>
      </c>
      <c r="H630" s="319">
        <f>(H628/H612)*BA60</f>
        <v>0</v>
      </c>
      <c r="I630" s="319">
        <f>(I629/I612)*BA78</f>
        <v>0</v>
      </c>
      <c r="J630" s="319">
        <f>SUM(C630:I630)</f>
        <v>0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319">
        <f>AW71</f>
        <v>950292.1</v>
      </c>
      <c r="D631" s="319">
        <f>(D615/D612)*AW76</f>
        <v>0</v>
      </c>
      <c r="E631" s="319">
        <f>(E623/E612)*SUM(C631:D631)</f>
        <v>427191.47299004858</v>
      </c>
      <c r="F631" s="319">
        <f>(F624/F612)*AW64</f>
        <v>0</v>
      </c>
      <c r="G631" s="319">
        <f>(G625/G612)*AW77</f>
        <v>0</v>
      </c>
      <c r="H631" s="319">
        <f>(H628/H612)*AW60</f>
        <v>0</v>
      </c>
      <c r="I631" s="319">
        <f>(I629/I612)*AW78</f>
        <v>0</v>
      </c>
      <c r="J631" s="319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319">
        <f>BB71</f>
        <v>1791616.0800000003</v>
      </c>
      <c r="D632" s="319">
        <f>(D615/D612)*BB76</f>
        <v>43143.66623253838</v>
      </c>
      <c r="E632" s="319">
        <f>(E623/E612)*SUM(C632:D632)</f>
        <v>824792.41759026085</v>
      </c>
      <c r="F632" s="319">
        <f>(F624/F612)*BB64</f>
        <v>0</v>
      </c>
      <c r="G632" s="319">
        <f>(G625/G612)*BB77</f>
        <v>0</v>
      </c>
      <c r="H632" s="319">
        <f>(H628/H612)*BB60</f>
        <v>0</v>
      </c>
      <c r="I632" s="319">
        <f>(I629/I612)*BB78</f>
        <v>0</v>
      </c>
      <c r="J632" s="319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319">
        <f>BC71</f>
        <v>0</v>
      </c>
      <c r="D633" s="319">
        <f>(D615/D612)*BC76</f>
        <v>0</v>
      </c>
      <c r="E633" s="319">
        <f>(E623/E612)*SUM(C633:D633)</f>
        <v>0</v>
      </c>
      <c r="F633" s="319">
        <f>(F624/F612)*BC64</f>
        <v>0</v>
      </c>
      <c r="G633" s="319">
        <f>(G625/G612)*BC77</f>
        <v>0</v>
      </c>
      <c r="H633" s="319">
        <f>(H628/H612)*BC60</f>
        <v>0</v>
      </c>
      <c r="I633" s="319">
        <f>(I629/I612)*BC78</f>
        <v>0</v>
      </c>
      <c r="J633" s="319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319">
        <f>BI71</f>
        <v>0</v>
      </c>
      <c r="D634" s="319">
        <f>(D615/D612)*BI76</f>
        <v>0</v>
      </c>
      <c r="E634" s="319">
        <f>(E623/E612)*SUM(C634:D634)</f>
        <v>0</v>
      </c>
      <c r="F634" s="319">
        <f>(F624/F612)*BI64</f>
        <v>0</v>
      </c>
      <c r="G634" s="319">
        <f>(G625/G612)*BI77</f>
        <v>0</v>
      </c>
      <c r="H634" s="319">
        <f>(H628/H612)*BI60</f>
        <v>0</v>
      </c>
      <c r="I634" s="319">
        <f>(I629/I612)*BI78</f>
        <v>0</v>
      </c>
      <c r="J634" s="319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319">
        <f>BK71</f>
        <v>0</v>
      </c>
      <c r="D635" s="319">
        <f>(D615/D612)*BK76</f>
        <v>0</v>
      </c>
      <c r="E635" s="319">
        <f>(E623/E612)*SUM(C635:D635)</f>
        <v>0</v>
      </c>
      <c r="F635" s="319">
        <f>(F624/F612)*BK64</f>
        <v>0</v>
      </c>
      <c r="G635" s="319">
        <f>(G625/G612)*BK77</f>
        <v>0</v>
      </c>
      <c r="H635" s="319">
        <f>(H628/H612)*BK60</f>
        <v>0</v>
      </c>
      <c r="I635" s="319">
        <f>(I629/I612)*BK78</f>
        <v>0</v>
      </c>
      <c r="J635" s="319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319">
        <f>BH71</f>
        <v>0</v>
      </c>
      <c r="D636" s="319">
        <f>(D615/D612)*BH76</f>
        <v>0</v>
      </c>
      <c r="E636" s="319">
        <f>(E623/E612)*SUM(C636:D636)</f>
        <v>0</v>
      </c>
      <c r="F636" s="319">
        <f>(F624/F612)*BH64</f>
        <v>0</v>
      </c>
      <c r="G636" s="319">
        <f>(G625/G612)*BH77</f>
        <v>0</v>
      </c>
      <c r="H636" s="319">
        <f>(H628/H612)*BH60</f>
        <v>0</v>
      </c>
      <c r="I636" s="319">
        <f>(I629/I612)*BH78</f>
        <v>0</v>
      </c>
      <c r="J636" s="319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319">
        <f>BL71</f>
        <v>1024311.5</v>
      </c>
      <c r="D637" s="319">
        <f>(D615/D612)*BL76</f>
        <v>0</v>
      </c>
      <c r="E637" s="319">
        <f>(E623/E612)*SUM(C637:D637)</f>
        <v>460465.93303853221</v>
      </c>
      <c r="F637" s="319">
        <f>(F624/F612)*BL64</f>
        <v>0</v>
      </c>
      <c r="G637" s="319">
        <f>(G625/G612)*BL77</f>
        <v>0</v>
      </c>
      <c r="H637" s="319">
        <f>(H628/H612)*BL60</f>
        <v>0</v>
      </c>
      <c r="I637" s="319">
        <f>(I629/I612)*BL78</f>
        <v>0</v>
      </c>
      <c r="J637" s="319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319">
        <f>BM71</f>
        <v>0</v>
      </c>
      <c r="D638" s="319">
        <f>(D615/D612)*BM76</f>
        <v>0</v>
      </c>
      <c r="E638" s="319">
        <f>(E623/E612)*SUM(C638:D638)</f>
        <v>0</v>
      </c>
      <c r="F638" s="319">
        <f>(F624/F612)*BM64</f>
        <v>0</v>
      </c>
      <c r="G638" s="319">
        <f>(G625/G612)*BM77</f>
        <v>0</v>
      </c>
      <c r="H638" s="319">
        <f>(H628/H612)*BM60</f>
        <v>0</v>
      </c>
      <c r="I638" s="319">
        <f>(I629/I612)*BM78</f>
        <v>0</v>
      </c>
      <c r="J638" s="319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319">
        <f>BS71</f>
        <v>0</v>
      </c>
      <c r="D639" s="319">
        <f>(D615/D612)*BS76</f>
        <v>0</v>
      </c>
      <c r="E639" s="319">
        <f>(E623/E612)*SUM(C639:D639)</f>
        <v>0</v>
      </c>
      <c r="F639" s="319">
        <f>(F624/F612)*BS64</f>
        <v>0</v>
      </c>
      <c r="G639" s="319">
        <f>(G625/G612)*BS77</f>
        <v>0</v>
      </c>
      <c r="H639" s="319">
        <f>(H628/H612)*BS60</f>
        <v>0</v>
      </c>
      <c r="I639" s="319">
        <f>(I629/I612)*BS78</f>
        <v>0</v>
      </c>
      <c r="J639" s="319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319">
        <f>BT71</f>
        <v>0</v>
      </c>
      <c r="D640" s="319">
        <f>(D615/D612)*BT76</f>
        <v>0</v>
      </c>
      <c r="E640" s="319">
        <f>(E623/E612)*SUM(C640:D640)</f>
        <v>0</v>
      </c>
      <c r="F640" s="319">
        <f>(F624/F612)*BT64</f>
        <v>0</v>
      </c>
      <c r="G640" s="319">
        <f>(G625/G612)*BT77</f>
        <v>0</v>
      </c>
      <c r="H640" s="319">
        <f>(H628/H612)*BT60</f>
        <v>0</v>
      </c>
      <c r="I640" s="319">
        <f>(I629/I612)*BT78</f>
        <v>0</v>
      </c>
      <c r="J640" s="319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319">
        <f>BU71</f>
        <v>0</v>
      </c>
      <c r="D641" s="319">
        <f>(D615/D612)*BU76</f>
        <v>0</v>
      </c>
      <c r="E641" s="319">
        <f>(E623/E612)*SUM(C641:D641)</f>
        <v>0</v>
      </c>
      <c r="F641" s="319">
        <f>(F624/F612)*BU64</f>
        <v>0</v>
      </c>
      <c r="G641" s="319">
        <f>(G625/G612)*BU77</f>
        <v>0</v>
      </c>
      <c r="H641" s="319">
        <f>(H628/H612)*BU60</f>
        <v>0</v>
      </c>
      <c r="I641" s="319">
        <f>(I629/I612)*BU78</f>
        <v>0</v>
      </c>
      <c r="J641" s="319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319">
        <f>BV71</f>
        <v>0</v>
      </c>
      <c r="D642" s="319">
        <f>(D615/D612)*BV76</f>
        <v>0</v>
      </c>
      <c r="E642" s="319">
        <f>(E623/E612)*SUM(C642:D642)</f>
        <v>0</v>
      </c>
      <c r="F642" s="319">
        <f>(F624/F612)*BV64</f>
        <v>0</v>
      </c>
      <c r="G642" s="319">
        <f>(G625/G612)*BV77</f>
        <v>0</v>
      </c>
      <c r="H642" s="319">
        <f>(H628/H612)*BV60</f>
        <v>0</v>
      </c>
      <c r="I642" s="319">
        <f>(I629/I612)*BV78</f>
        <v>0</v>
      </c>
      <c r="J642" s="319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319">
        <f>BW71</f>
        <v>0</v>
      </c>
      <c r="D643" s="319">
        <f>(D615/D612)*BW76</f>
        <v>0</v>
      </c>
      <c r="E643" s="319">
        <f>(E623/E612)*SUM(C643:D643)</f>
        <v>0</v>
      </c>
      <c r="F643" s="319">
        <f>(F624/F612)*BW64</f>
        <v>0</v>
      </c>
      <c r="G643" s="319">
        <f>(G625/G612)*BW77</f>
        <v>0</v>
      </c>
      <c r="H643" s="319">
        <f>(H628/H612)*BW60</f>
        <v>0</v>
      </c>
      <c r="I643" s="319">
        <f>(I629/I612)*BW78</f>
        <v>0</v>
      </c>
      <c r="J643" s="319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319">
        <f>BX71</f>
        <v>512465.75</v>
      </c>
      <c r="D644" s="319">
        <f>(D615/D612)*BX76</f>
        <v>0</v>
      </c>
      <c r="E644" s="319">
        <f>(E623/E612)*SUM(C644:D644)</f>
        <v>230372.3229935827</v>
      </c>
      <c r="F644" s="319">
        <f>(F624/F612)*BX64</f>
        <v>0</v>
      </c>
      <c r="G644" s="319">
        <f>(G625/G612)*BX77</f>
        <v>0</v>
      </c>
      <c r="H644" s="319">
        <f>(H628/H612)*BX60</f>
        <v>0</v>
      </c>
      <c r="I644" s="319">
        <f>(I629/I612)*BX78</f>
        <v>0</v>
      </c>
      <c r="J644" s="319">
        <f>(J630/J612)*BX79</f>
        <v>0</v>
      </c>
      <c r="K644" s="319">
        <f>SUM(C631:J644)</f>
        <v>6264651.2428449634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319">
        <f>BY71</f>
        <v>961372.59999999986</v>
      </c>
      <c r="D645" s="319">
        <f>(D615/D612)*BY76</f>
        <v>3941.5966851788885</v>
      </c>
      <c r="E645" s="319">
        <f>(E623/E612)*SUM(C645:D645)</f>
        <v>433944.46147678909</v>
      </c>
      <c r="F645" s="319">
        <f>(F624/F612)*BY64</f>
        <v>0</v>
      </c>
      <c r="G645" s="319">
        <f>(G625/G612)*BY77</f>
        <v>0</v>
      </c>
      <c r="H645" s="319">
        <f>(H628/H612)*BY60</f>
        <v>0</v>
      </c>
      <c r="I645" s="319">
        <f>(I629/I612)*BY78</f>
        <v>0</v>
      </c>
      <c r="J645" s="319">
        <f>(J630/J612)*BY79</f>
        <v>0</v>
      </c>
      <c r="K645" s="319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319">
        <f>BZ71</f>
        <v>1684951.3900000001</v>
      </c>
      <c r="D646" s="319">
        <f>(D615/D612)*BZ76</f>
        <v>0</v>
      </c>
      <c r="E646" s="319">
        <f>(E623/E612)*SUM(C646:D646)</f>
        <v>757448.0164685467</v>
      </c>
      <c r="F646" s="319">
        <f>(F624/F612)*BZ64</f>
        <v>0</v>
      </c>
      <c r="G646" s="319">
        <f>(G625/G612)*BZ77</f>
        <v>0</v>
      </c>
      <c r="H646" s="319">
        <f>(H628/H612)*BZ60</f>
        <v>0</v>
      </c>
      <c r="I646" s="319">
        <f>(I629/I612)*BZ78</f>
        <v>0</v>
      </c>
      <c r="J646" s="319">
        <f>(J630/J612)*BZ79</f>
        <v>0</v>
      </c>
      <c r="K646" s="319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319">
        <f>CA71</f>
        <v>0</v>
      </c>
      <c r="D647" s="319">
        <f>(D615/D612)*CA76</f>
        <v>7003.2064471732156</v>
      </c>
      <c r="E647" s="319">
        <f>(E623/E612)*SUM(C647:D647)</f>
        <v>3148.2005141590998</v>
      </c>
      <c r="F647" s="319">
        <f>(F624/F612)*CA64</f>
        <v>0</v>
      </c>
      <c r="G647" s="319">
        <f>(G625/G612)*CA77</f>
        <v>0</v>
      </c>
      <c r="H647" s="319">
        <f>(H628/H612)*CA60</f>
        <v>0</v>
      </c>
      <c r="I647" s="319">
        <f>(I629/I612)*CA78</f>
        <v>0</v>
      </c>
      <c r="J647" s="319">
        <f>(J630/J612)*CA79</f>
        <v>0</v>
      </c>
      <c r="K647" s="319">
        <v>0</v>
      </c>
      <c r="L647" s="319">
        <f>SUM(C645:K647)</f>
        <v>3851809.4715918475</v>
      </c>
      <c r="N647" s="199" t="s">
        <v>659</v>
      </c>
    </row>
    <row r="648" spans="1:14" ht="12.65" customHeight="1" x14ac:dyDescent="0.3">
      <c r="A648" s="196"/>
      <c r="B648" s="196"/>
      <c r="C648" s="319">
        <f>SUM(C614:C647)</f>
        <v>109080990.61999997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319">
        <f>C71</f>
        <v>6021799.2899999991</v>
      </c>
      <c r="D668" s="319">
        <f>(D615/D612)*C76</f>
        <v>936828.49294212461</v>
      </c>
      <c r="E668" s="319">
        <f>(E623/E612)*SUM(C668:D668)</f>
        <v>3128160.7545559118</v>
      </c>
      <c r="F668" s="319">
        <f>(F624/F612)*C64</f>
        <v>0</v>
      </c>
      <c r="G668" s="319">
        <f>(G625/G612)*C77</f>
        <v>1322.6289987978557</v>
      </c>
      <c r="H668" s="319">
        <f>(H628/H612)*C60</f>
        <v>0</v>
      </c>
      <c r="I668" s="319">
        <f>(I629/I612)*C78</f>
        <v>0</v>
      </c>
      <c r="J668" s="319">
        <f>(J630/J612)*C79</f>
        <v>0</v>
      </c>
      <c r="K668" s="319">
        <f>(K644/K612)*C75</f>
        <v>164730.25508413836</v>
      </c>
      <c r="L668" s="319">
        <f>(L647/L612)*C80</f>
        <v>456984.45523814764</v>
      </c>
      <c r="M668" s="319">
        <f t="shared" ref="M668:M713" si="23">ROUND(SUM(D668:L668),0)</f>
        <v>4688027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319">
        <f>D71</f>
        <v>0</v>
      </c>
      <c r="D669" s="319">
        <f>(D615/D612)*D76</f>
        <v>0</v>
      </c>
      <c r="E669" s="319">
        <f>(E623/E612)*SUM(C669:D669)</f>
        <v>0</v>
      </c>
      <c r="F669" s="319">
        <f>(F624/F612)*D64</f>
        <v>0</v>
      </c>
      <c r="G669" s="319">
        <f>(G625/G612)*D77</f>
        <v>0</v>
      </c>
      <c r="H669" s="319">
        <f>(H628/H612)*D60</f>
        <v>0</v>
      </c>
      <c r="I669" s="319">
        <f>(I629/I612)*D78</f>
        <v>0</v>
      </c>
      <c r="J669" s="319">
        <f>(J630/J612)*D79</f>
        <v>0</v>
      </c>
      <c r="K669" s="319">
        <f>(K644/K612)*D75</f>
        <v>0</v>
      </c>
      <c r="L669" s="319">
        <f>(L647/L612)*D80</f>
        <v>0</v>
      </c>
      <c r="M669" s="319">
        <f t="shared" si="23"/>
        <v>0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319">
        <f>E71</f>
        <v>12106506.139999997</v>
      </c>
      <c r="D670" s="319">
        <f>(D615/D612)*E76</f>
        <v>2006715.1704000698</v>
      </c>
      <c r="E670" s="319">
        <f>(E623/E612)*SUM(C670:D670)</f>
        <v>6344415.3647329574</v>
      </c>
      <c r="F670" s="319">
        <f>(F624/F612)*E64</f>
        <v>0</v>
      </c>
      <c r="G670" s="319">
        <f>(G625/G612)*E77</f>
        <v>17312.916744862705</v>
      </c>
      <c r="H670" s="319">
        <f>(H628/H612)*E60</f>
        <v>0</v>
      </c>
      <c r="I670" s="319">
        <f>(I629/I612)*E78</f>
        <v>0</v>
      </c>
      <c r="J670" s="319">
        <f>(J630/J612)*E79</f>
        <v>0</v>
      </c>
      <c r="K670" s="319">
        <f>(K644/K612)*E75</f>
        <v>499674.06554766221</v>
      </c>
      <c r="L670" s="319">
        <f>(L647/L612)*E80</f>
        <v>1176017.1723670796</v>
      </c>
      <c r="M670" s="319">
        <f t="shared" si="23"/>
        <v>10044135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319">
        <f>F71</f>
        <v>0</v>
      </c>
      <c r="D671" s="319">
        <f>(D615/D612)*F76</f>
        <v>0</v>
      </c>
      <c r="E671" s="319">
        <f>(E623/E612)*SUM(C671:D671)</f>
        <v>0</v>
      </c>
      <c r="F671" s="319">
        <f>(F624/F612)*F64</f>
        <v>0</v>
      </c>
      <c r="G671" s="319">
        <f>(G625/G612)*F77</f>
        <v>0</v>
      </c>
      <c r="H671" s="319">
        <f>(H628/H612)*F60</f>
        <v>0</v>
      </c>
      <c r="I671" s="319">
        <f>(I629/I612)*F78</f>
        <v>0</v>
      </c>
      <c r="J671" s="319">
        <f>(J630/J612)*F79</f>
        <v>0</v>
      </c>
      <c r="K671" s="319">
        <f>(K644/K612)*F75</f>
        <v>0</v>
      </c>
      <c r="L671" s="319">
        <f>(L647/L612)*F80</f>
        <v>0</v>
      </c>
      <c r="M671" s="319">
        <f t="shared" si="23"/>
        <v>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319">
        <f>G71</f>
        <v>0</v>
      </c>
      <c r="D672" s="319">
        <f>(D615/D612)*G76</f>
        <v>0</v>
      </c>
      <c r="E672" s="319">
        <f>(E623/E612)*SUM(C672:D672)</f>
        <v>0</v>
      </c>
      <c r="F672" s="319">
        <f>(F624/F612)*G64</f>
        <v>0</v>
      </c>
      <c r="G672" s="319">
        <f>(G625/G612)*G77</f>
        <v>0</v>
      </c>
      <c r="H672" s="319">
        <f>(H628/H612)*G60</f>
        <v>0</v>
      </c>
      <c r="I672" s="319">
        <f>(I629/I612)*G78</f>
        <v>0</v>
      </c>
      <c r="J672" s="319">
        <f>(J630/J612)*G79</f>
        <v>0</v>
      </c>
      <c r="K672" s="319">
        <f>(K644/K612)*G75</f>
        <v>0</v>
      </c>
      <c r="L672" s="319">
        <f>(L647/L612)*G80</f>
        <v>0</v>
      </c>
      <c r="M672" s="319">
        <f t="shared" si="23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319">
        <f>H71</f>
        <v>0</v>
      </c>
      <c r="D673" s="319">
        <f>(D615/D612)*H76</f>
        <v>0</v>
      </c>
      <c r="E673" s="319">
        <f>(E623/E612)*SUM(C673:D673)</f>
        <v>0</v>
      </c>
      <c r="F673" s="319">
        <f>(F624/F612)*H64</f>
        <v>0</v>
      </c>
      <c r="G673" s="319">
        <f>(G625/G612)*H77</f>
        <v>0</v>
      </c>
      <c r="H673" s="319">
        <f>(H628/H612)*H60</f>
        <v>0</v>
      </c>
      <c r="I673" s="319">
        <f>(I629/I612)*H78</f>
        <v>0</v>
      </c>
      <c r="J673" s="319">
        <f>(J630/J612)*H79</f>
        <v>0</v>
      </c>
      <c r="K673" s="319">
        <f>(K644/K612)*H75</f>
        <v>0</v>
      </c>
      <c r="L673" s="319">
        <f>(L647/L612)*H80</f>
        <v>0</v>
      </c>
      <c r="M673" s="319">
        <f t="shared" si="23"/>
        <v>0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319">
        <f>I71</f>
        <v>0</v>
      </c>
      <c r="D674" s="319">
        <f>(D615/D612)*I76</f>
        <v>0</v>
      </c>
      <c r="E674" s="319">
        <f>(E623/E612)*SUM(C674:D674)</f>
        <v>0</v>
      </c>
      <c r="F674" s="319">
        <f>(F624/F612)*I64</f>
        <v>0</v>
      </c>
      <c r="G674" s="319">
        <f>(G625/G612)*I77</f>
        <v>0</v>
      </c>
      <c r="H674" s="319">
        <f>(H628/H612)*I60</f>
        <v>0</v>
      </c>
      <c r="I674" s="319">
        <f>(I629/I612)*I78</f>
        <v>0</v>
      </c>
      <c r="J674" s="319">
        <f>(J630/J612)*I79</f>
        <v>0</v>
      </c>
      <c r="K674" s="319">
        <f>(K644/K612)*I75</f>
        <v>0</v>
      </c>
      <c r="L674" s="319">
        <f>(L647/L612)*I80</f>
        <v>0</v>
      </c>
      <c r="M674" s="319">
        <f t="shared" si="23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319">
        <f>J71</f>
        <v>0</v>
      </c>
      <c r="D675" s="319">
        <f>(D615/D612)*J76</f>
        <v>0</v>
      </c>
      <c r="E675" s="319">
        <f>(E623/E612)*SUM(C675:D675)</f>
        <v>0</v>
      </c>
      <c r="F675" s="319">
        <f>(F624/F612)*J64</f>
        <v>0</v>
      </c>
      <c r="G675" s="319">
        <f>(G625/G612)*J77</f>
        <v>0</v>
      </c>
      <c r="H675" s="319">
        <f>(H628/H612)*J60</f>
        <v>0</v>
      </c>
      <c r="I675" s="319">
        <f>(I629/I612)*J78</f>
        <v>0</v>
      </c>
      <c r="J675" s="319">
        <f>(J630/J612)*J79</f>
        <v>0</v>
      </c>
      <c r="K675" s="319">
        <f>(K644/K612)*J75</f>
        <v>0</v>
      </c>
      <c r="L675" s="319">
        <f>(L647/L612)*J80</f>
        <v>0</v>
      </c>
      <c r="M675" s="319">
        <f t="shared" si="23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319">
        <f>K71</f>
        <v>0</v>
      </c>
      <c r="D676" s="319">
        <f>(D615/D612)*K76</f>
        <v>0</v>
      </c>
      <c r="E676" s="319">
        <f>(E623/E612)*SUM(C676:D676)</f>
        <v>0</v>
      </c>
      <c r="F676" s="319">
        <f>(F624/F612)*K64</f>
        <v>0</v>
      </c>
      <c r="G676" s="319">
        <f>(G625/G612)*K77</f>
        <v>0</v>
      </c>
      <c r="H676" s="319">
        <f>(H628/H612)*K60</f>
        <v>0</v>
      </c>
      <c r="I676" s="319">
        <f>(I629/I612)*K78</f>
        <v>0</v>
      </c>
      <c r="J676" s="319">
        <f>(J630/J612)*K79</f>
        <v>0</v>
      </c>
      <c r="K676" s="319">
        <f>(K644/K612)*K75</f>
        <v>0</v>
      </c>
      <c r="L676" s="319">
        <f>(L647/L612)*K80</f>
        <v>0</v>
      </c>
      <c r="M676" s="319">
        <f t="shared" si="23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319">
        <f>L71</f>
        <v>0</v>
      </c>
      <c r="D677" s="319">
        <f>(D615/D612)*L76</f>
        <v>0</v>
      </c>
      <c r="E677" s="319">
        <f>(E623/E612)*SUM(C677:D677)</f>
        <v>0</v>
      </c>
      <c r="F677" s="319">
        <f>(F624/F612)*L64</f>
        <v>0</v>
      </c>
      <c r="G677" s="319">
        <f>(G625/G612)*L77</f>
        <v>0</v>
      </c>
      <c r="H677" s="319">
        <f>(H628/H612)*L60</f>
        <v>0</v>
      </c>
      <c r="I677" s="319">
        <f>(I629/I612)*L78</f>
        <v>0</v>
      </c>
      <c r="J677" s="319">
        <f>(J630/J612)*L79</f>
        <v>0</v>
      </c>
      <c r="K677" s="319">
        <f>(K644/K612)*L75</f>
        <v>0</v>
      </c>
      <c r="L677" s="319">
        <f>(L647/L612)*L80</f>
        <v>0</v>
      </c>
      <c r="M677" s="319">
        <f t="shared" si="23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319">
        <f>M71</f>
        <v>0</v>
      </c>
      <c r="D678" s="319">
        <f>(D615/D612)*M76</f>
        <v>0</v>
      </c>
      <c r="E678" s="319">
        <f>(E623/E612)*SUM(C678:D678)</f>
        <v>0</v>
      </c>
      <c r="F678" s="319">
        <f>(F624/F612)*M64</f>
        <v>0</v>
      </c>
      <c r="G678" s="319">
        <f>(G625/G612)*M77</f>
        <v>0</v>
      </c>
      <c r="H678" s="319">
        <f>(H628/H612)*M60</f>
        <v>0</v>
      </c>
      <c r="I678" s="319">
        <f>(I629/I612)*M78</f>
        <v>0</v>
      </c>
      <c r="J678" s="319">
        <f>(J630/J612)*M79</f>
        <v>0</v>
      </c>
      <c r="K678" s="319">
        <f>(K644/K612)*M75</f>
        <v>0</v>
      </c>
      <c r="L678" s="319">
        <f>(L647/L612)*M80</f>
        <v>0</v>
      </c>
      <c r="M678" s="319">
        <f t="shared" si="23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319">
        <f>N71</f>
        <v>0</v>
      </c>
      <c r="D679" s="319">
        <f>(D615/D612)*N76</f>
        <v>0</v>
      </c>
      <c r="E679" s="319">
        <f>(E623/E612)*SUM(C679:D679)</f>
        <v>0</v>
      </c>
      <c r="F679" s="319">
        <f>(F624/F612)*N64</f>
        <v>0</v>
      </c>
      <c r="G679" s="319">
        <f>(G625/G612)*N77</f>
        <v>0</v>
      </c>
      <c r="H679" s="319">
        <f>(H628/H612)*N60</f>
        <v>0</v>
      </c>
      <c r="I679" s="319">
        <f>(I629/I612)*N78</f>
        <v>0</v>
      </c>
      <c r="J679" s="319">
        <f>(J630/J612)*N79</f>
        <v>0</v>
      </c>
      <c r="K679" s="319">
        <f>(K644/K612)*N75</f>
        <v>0</v>
      </c>
      <c r="L679" s="319">
        <f>(L647/L612)*N80</f>
        <v>0</v>
      </c>
      <c r="M679" s="319">
        <f t="shared" si="23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319">
        <f>O71</f>
        <v>0</v>
      </c>
      <c r="D680" s="319">
        <f>(D615/D612)*O76</f>
        <v>0</v>
      </c>
      <c r="E680" s="319">
        <f>(E623/E612)*SUM(C680:D680)</f>
        <v>0</v>
      </c>
      <c r="F680" s="319">
        <f>(F624/F612)*O64</f>
        <v>0</v>
      </c>
      <c r="G680" s="319">
        <f>(G625/G612)*O77</f>
        <v>0</v>
      </c>
      <c r="H680" s="319">
        <f>(H628/H612)*O60</f>
        <v>0</v>
      </c>
      <c r="I680" s="319">
        <f>(I629/I612)*O78</f>
        <v>0</v>
      </c>
      <c r="J680" s="319">
        <f>(J630/J612)*O79</f>
        <v>0</v>
      </c>
      <c r="K680" s="319">
        <f>(K644/K612)*O75</f>
        <v>0</v>
      </c>
      <c r="L680" s="319">
        <f>(L647/L612)*O80</f>
        <v>0</v>
      </c>
      <c r="M680" s="319">
        <f t="shared" si="23"/>
        <v>0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319">
        <f>P71</f>
        <v>15136622.680000002</v>
      </c>
      <c r="D681" s="319">
        <f>(D615/D612)*P76</f>
        <v>753432.41098969849</v>
      </c>
      <c r="E681" s="319">
        <f>(E623/E612)*SUM(C681:D681)</f>
        <v>7143167.9166994132</v>
      </c>
      <c r="F681" s="319">
        <f>(F624/F612)*P64</f>
        <v>0</v>
      </c>
      <c r="G681" s="319">
        <f>(G625/G612)*P77</f>
        <v>0</v>
      </c>
      <c r="H681" s="319">
        <f>(H628/H612)*P60</f>
        <v>0</v>
      </c>
      <c r="I681" s="319">
        <f>(I629/I612)*P78</f>
        <v>0</v>
      </c>
      <c r="J681" s="319">
        <f>(J630/J612)*P79</f>
        <v>0</v>
      </c>
      <c r="K681" s="319">
        <f>(K644/K612)*P75</f>
        <v>1782051.9860339817</v>
      </c>
      <c r="L681" s="319">
        <f>(L647/L612)*P80</f>
        <v>492283.0836514702</v>
      </c>
      <c r="M681" s="319">
        <f t="shared" si="23"/>
        <v>10170935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319">
        <f>Q71</f>
        <v>0</v>
      </c>
      <c r="D682" s="319">
        <f>(D615/D612)*Q76</f>
        <v>0</v>
      </c>
      <c r="E682" s="319">
        <f>(E623/E612)*SUM(C682:D682)</f>
        <v>0</v>
      </c>
      <c r="F682" s="319">
        <f>(F624/F612)*Q64</f>
        <v>0</v>
      </c>
      <c r="G682" s="319">
        <f>(G625/G612)*Q77</f>
        <v>0</v>
      </c>
      <c r="H682" s="319">
        <f>(H628/H612)*Q60</f>
        <v>0</v>
      </c>
      <c r="I682" s="319">
        <f>(I629/I612)*Q78</f>
        <v>0</v>
      </c>
      <c r="J682" s="319">
        <f>(J630/J612)*Q79</f>
        <v>0</v>
      </c>
      <c r="K682" s="319">
        <f>(K644/K612)*Q75</f>
        <v>0</v>
      </c>
      <c r="L682" s="319">
        <f>(L647/L612)*Q80</f>
        <v>0</v>
      </c>
      <c r="M682" s="319">
        <f t="shared" si="23"/>
        <v>0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319">
        <f>R71</f>
        <v>0</v>
      </c>
      <c r="D683" s="319">
        <f>(D615/D612)*R76</f>
        <v>0</v>
      </c>
      <c r="E683" s="319">
        <f>(E623/E612)*SUM(C683:D683)</f>
        <v>0</v>
      </c>
      <c r="F683" s="319">
        <f>(F624/F612)*R64</f>
        <v>0</v>
      </c>
      <c r="G683" s="319">
        <f>(G625/G612)*R77</f>
        <v>3.2983266802939046</v>
      </c>
      <c r="H683" s="319">
        <f>(H628/H612)*R60</f>
        <v>0</v>
      </c>
      <c r="I683" s="319">
        <f>(I629/I612)*R78</f>
        <v>0</v>
      </c>
      <c r="J683" s="319">
        <f>(J630/J612)*R79</f>
        <v>0</v>
      </c>
      <c r="K683" s="319">
        <f>(K644/K612)*R75</f>
        <v>0</v>
      </c>
      <c r="L683" s="319">
        <f>(L647/L612)*R80</f>
        <v>0</v>
      </c>
      <c r="M683" s="319">
        <f t="shared" si="23"/>
        <v>3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319">
        <f>S71</f>
        <v>0</v>
      </c>
      <c r="D684" s="319">
        <f>(D615/D612)*S76</f>
        <v>0</v>
      </c>
      <c r="E684" s="319">
        <f>(E623/E612)*SUM(C684:D684)</f>
        <v>0</v>
      </c>
      <c r="F684" s="319">
        <f>(F624/F612)*S64</f>
        <v>0</v>
      </c>
      <c r="G684" s="319">
        <f>(G625/G612)*S77</f>
        <v>0</v>
      </c>
      <c r="H684" s="319">
        <f>(H628/H612)*S60</f>
        <v>0</v>
      </c>
      <c r="I684" s="319">
        <f>(I629/I612)*S78</f>
        <v>0</v>
      </c>
      <c r="J684" s="319">
        <f>(J630/J612)*S79</f>
        <v>0</v>
      </c>
      <c r="K684" s="319">
        <f>(K644/K612)*S75</f>
        <v>0</v>
      </c>
      <c r="L684" s="319">
        <f>(L647/L612)*S80</f>
        <v>0</v>
      </c>
      <c r="M684" s="319">
        <f t="shared" si="23"/>
        <v>0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319">
        <f>T71</f>
        <v>6223052.209999999</v>
      </c>
      <c r="D685" s="319">
        <f>(D615/D612)*T76</f>
        <v>248222.8639920814</v>
      </c>
      <c r="E685" s="319">
        <f>(E623/E612)*SUM(C685:D685)</f>
        <v>2909077.6730464902</v>
      </c>
      <c r="F685" s="319">
        <f>(F624/F612)*T64</f>
        <v>0</v>
      </c>
      <c r="G685" s="319">
        <f>(G625/G612)*T77</f>
        <v>0</v>
      </c>
      <c r="H685" s="319">
        <f>(H628/H612)*T60</f>
        <v>0</v>
      </c>
      <c r="I685" s="319">
        <f>(I629/I612)*T78</f>
        <v>0</v>
      </c>
      <c r="J685" s="319">
        <f>(J630/J612)*T79</f>
        <v>0</v>
      </c>
      <c r="K685" s="319">
        <f>(K644/K612)*T75</f>
        <v>97932.700225102322</v>
      </c>
      <c r="L685" s="319">
        <f>(L647/L612)*T80</f>
        <v>264047.35290769133</v>
      </c>
      <c r="M685" s="319">
        <f t="shared" si="23"/>
        <v>3519281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319">
        <f>U71</f>
        <v>0</v>
      </c>
      <c r="D686" s="319">
        <f>(D615/D612)*U76</f>
        <v>0</v>
      </c>
      <c r="E686" s="319">
        <f>(E623/E612)*SUM(C686:D686)</f>
        <v>0</v>
      </c>
      <c r="F686" s="319">
        <f>(F624/F612)*U64</f>
        <v>0</v>
      </c>
      <c r="G686" s="319">
        <f>(G625/G612)*U77</f>
        <v>0</v>
      </c>
      <c r="H686" s="319">
        <f>(H628/H612)*U60</f>
        <v>0</v>
      </c>
      <c r="I686" s="319">
        <f>(I629/I612)*U78</f>
        <v>0</v>
      </c>
      <c r="J686" s="319">
        <f>(J630/J612)*U79</f>
        <v>0</v>
      </c>
      <c r="K686" s="319">
        <f>(K644/K612)*U75</f>
        <v>284026.30735272181</v>
      </c>
      <c r="L686" s="319">
        <f>(L647/L612)*U80</f>
        <v>0</v>
      </c>
      <c r="M686" s="319">
        <f t="shared" si="23"/>
        <v>284026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319">
        <f>V71</f>
        <v>10098</v>
      </c>
      <c r="D687" s="319">
        <f>(D615/D612)*V76</f>
        <v>0</v>
      </c>
      <c r="E687" s="319">
        <f>(E623/E612)*SUM(C687:D687)</f>
        <v>4539.4247666096671</v>
      </c>
      <c r="F687" s="319">
        <f>(F624/F612)*V64</f>
        <v>0</v>
      </c>
      <c r="G687" s="319">
        <f>(G625/G612)*V77</f>
        <v>0</v>
      </c>
      <c r="H687" s="319">
        <f>(H628/H612)*V60</f>
        <v>0</v>
      </c>
      <c r="I687" s="319">
        <f>(I629/I612)*V78</f>
        <v>0</v>
      </c>
      <c r="J687" s="319">
        <f>(J630/J612)*V79</f>
        <v>0</v>
      </c>
      <c r="K687" s="319">
        <f>(K644/K612)*V75</f>
        <v>3485.8414832188814</v>
      </c>
      <c r="L687" s="319">
        <f>(L647/L612)*V80</f>
        <v>0</v>
      </c>
      <c r="M687" s="319">
        <f t="shared" si="23"/>
        <v>8025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319">
        <f>W71</f>
        <v>0</v>
      </c>
      <c r="D688" s="319">
        <f>(D615/D612)*W76</f>
        <v>0</v>
      </c>
      <c r="E688" s="319">
        <f>(E623/E612)*SUM(C688:D688)</f>
        <v>0</v>
      </c>
      <c r="F688" s="319">
        <f>(F624/F612)*W64</f>
        <v>0</v>
      </c>
      <c r="G688" s="319">
        <f>(G625/G612)*W77</f>
        <v>0</v>
      </c>
      <c r="H688" s="319">
        <f>(H628/H612)*W60</f>
        <v>0</v>
      </c>
      <c r="I688" s="319">
        <f>(I629/I612)*W78</f>
        <v>0</v>
      </c>
      <c r="J688" s="319">
        <f>(J630/J612)*W79</f>
        <v>0</v>
      </c>
      <c r="K688" s="319">
        <f>(K644/K612)*W75</f>
        <v>143325.78446881083</v>
      </c>
      <c r="L688" s="319">
        <f>(L647/L612)*W80</f>
        <v>0</v>
      </c>
      <c r="M688" s="319">
        <f t="shared" si="23"/>
        <v>143326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319">
        <f>X71</f>
        <v>1425.95</v>
      </c>
      <c r="D689" s="319">
        <f>(D615/D612)*X76</f>
        <v>0</v>
      </c>
      <c r="E689" s="319">
        <f>(E623/E612)*SUM(C689:D689)</f>
        <v>641.0173050056502</v>
      </c>
      <c r="F689" s="319">
        <f>(F624/F612)*X64</f>
        <v>0</v>
      </c>
      <c r="G689" s="319">
        <f>(G625/G612)*X77</f>
        <v>0</v>
      </c>
      <c r="H689" s="319">
        <f>(H628/H612)*X60</f>
        <v>0</v>
      </c>
      <c r="I689" s="319">
        <f>(I629/I612)*X78</f>
        <v>0</v>
      </c>
      <c r="J689" s="319">
        <f>(J630/J612)*X79</f>
        <v>0</v>
      </c>
      <c r="K689" s="319">
        <f>(K644/K612)*X75</f>
        <v>81148.418748378492</v>
      </c>
      <c r="L689" s="319">
        <f>(L647/L612)*X80</f>
        <v>0</v>
      </c>
      <c r="M689" s="319">
        <f t="shared" si="23"/>
        <v>81789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319">
        <f>Y71</f>
        <v>275945.53000000003</v>
      </c>
      <c r="D690" s="319">
        <f>(D615/D612)*Y76</f>
        <v>0</v>
      </c>
      <c r="E690" s="319">
        <f>(E623/E612)*SUM(C690:D690)</f>
        <v>124047.72956201536</v>
      </c>
      <c r="F690" s="319">
        <f>(F624/F612)*Y64</f>
        <v>0</v>
      </c>
      <c r="G690" s="319">
        <f>(G625/G612)*Y77</f>
        <v>0</v>
      </c>
      <c r="H690" s="319">
        <f>(H628/H612)*Y60</f>
        <v>0</v>
      </c>
      <c r="I690" s="319">
        <f>(I629/I612)*Y78</f>
        <v>0</v>
      </c>
      <c r="J690" s="319">
        <f>(J630/J612)*Y79</f>
        <v>0</v>
      </c>
      <c r="K690" s="319">
        <f>(K644/K612)*Y75</f>
        <v>202450.57489122922</v>
      </c>
      <c r="L690" s="319">
        <f>(L647/L612)*Y80</f>
        <v>0</v>
      </c>
      <c r="M690" s="319">
        <f t="shared" si="23"/>
        <v>326498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319">
        <f>Z71</f>
        <v>0</v>
      </c>
      <c r="D691" s="319">
        <f>(D615/D612)*Z76</f>
        <v>0</v>
      </c>
      <c r="E691" s="319">
        <f>(E623/E612)*SUM(C691:D691)</f>
        <v>0</v>
      </c>
      <c r="F691" s="319">
        <f>(F624/F612)*Z64</f>
        <v>0</v>
      </c>
      <c r="G691" s="319">
        <f>(G625/G612)*Z77</f>
        <v>0</v>
      </c>
      <c r="H691" s="319">
        <f>(H628/H612)*Z60</f>
        <v>0</v>
      </c>
      <c r="I691" s="319">
        <f>(I629/I612)*Z78</f>
        <v>0</v>
      </c>
      <c r="J691" s="319">
        <f>(J630/J612)*Z79</f>
        <v>0</v>
      </c>
      <c r="K691" s="319">
        <f>(K644/K612)*Z75</f>
        <v>13634.565642437419</v>
      </c>
      <c r="L691" s="319">
        <f>(L647/L612)*Z80</f>
        <v>0</v>
      </c>
      <c r="M691" s="319">
        <f t="shared" si="23"/>
        <v>13635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319">
        <f>AA71</f>
        <v>0</v>
      </c>
      <c r="D692" s="319">
        <f>(D615/D612)*AA76</f>
        <v>0</v>
      </c>
      <c r="E692" s="319">
        <f>(E623/E612)*SUM(C692:D692)</f>
        <v>0</v>
      </c>
      <c r="F692" s="319">
        <f>(F624/F612)*AA64</f>
        <v>0</v>
      </c>
      <c r="G692" s="319">
        <f>(G625/G612)*AA77</f>
        <v>0</v>
      </c>
      <c r="H692" s="319">
        <f>(H628/H612)*AA60</f>
        <v>0</v>
      </c>
      <c r="I692" s="319">
        <f>(I629/I612)*AA78</f>
        <v>0</v>
      </c>
      <c r="J692" s="319">
        <f>(J630/J612)*AA79</f>
        <v>0</v>
      </c>
      <c r="K692" s="319">
        <f>(K644/K612)*AA75</f>
        <v>8105.7258595771436</v>
      </c>
      <c r="L692" s="319">
        <f>(L647/L612)*AA80</f>
        <v>0</v>
      </c>
      <c r="M692" s="319">
        <f t="shared" si="23"/>
        <v>8106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319">
        <f>AB71</f>
        <v>22653999.939999998</v>
      </c>
      <c r="D693" s="319">
        <f>(D615/D612)*AB76</f>
        <v>0</v>
      </c>
      <c r="E693" s="319">
        <f>(E623/E612)*SUM(C693:D693)</f>
        <v>10183811.486473549</v>
      </c>
      <c r="F693" s="319">
        <f>(F624/F612)*AB64</f>
        <v>0</v>
      </c>
      <c r="G693" s="319">
        <f>(G625/G612)*AB77</f>
        <v>0</v>
      </c>
      <c r="H693" s="319">
        <f>(H628/H612)*AB60</f>
        <v>0</v>
      </c>
      <c r="I693" s="319">
        <f>(I629/I612)*AB78</f>
        <v>0</v>
      </c>
      <c r="J693" s="319">
        <f>(J630/J612)*AB79</f>
        <v>0</v>
      </c>
      <c r="K693" s="319">
        <f>(K644/K612)*AB75</f>
        <v>769626.80860523519</v>
      </c>
      <c r="L693" s="319">
        <f>(L647/L612)*AB80</f>
        <v>0</v>
      </c>
      <c r="M693" s="319">
        <f t="shared" si="23"/>
        <v>10953438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319">
        <f>AC71</f>
        <v>2750111.4299999997</v>
      </c>
      <c r="D694" s="319">
        <f>(D615/D612)*AC76</f>
        <v>34049.793931183456</v>
      </c>
      <c r="E694" s="319">
        <f>(E623/E612)*SUM(C694:D694)</f>
        <v>1251583.5228904234</v>
      </c>
      <c r="F694" s="319">
        <f>(F624/F612)*AC64</f>
        <v>0</v>
      </c>
      <c r="G694" s="319">
        <f>(G625/G612)*AC77</f>
        <v>0</v>
      </c>
      <c r="H694" s="319">
        <f>(H628/H612)*AC60</f>
        <v>0</v>
      </c>
      <c r="I694" s="319">
        <f>(I629/I612)*AC78</f>
        <v>0</v>
      </c>
      <c r="J694" s="319">
        <f>(J630/J612)*AC79</f>
        <v>0</v>
      </c>
      <c r="K694" s="319">
        <f>(K644/K612)*AC75</f>
        <v>72008.158047225326</v>
      </c>
      <c r="L694" s="319">
        <f>(L647/L612)*AC80</f>
        <v>0</v>
      </c>
      <c r="M694" s="319">
        <f t="shared" si="23"/>
        <v>1357641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319">
        <f>AD71</f>
        <v>0</v>
      </c>
      <c r="D695" s="319">
        <f>(D615/D612)*AD76</f>
        <v>0</v>
      </c>
      <c r="E695" s="319">
        <f>(E623/E612)*SUM(C695:D695)</f>
        <v>0</v>
      </c>
      <c r="F695" s="319">
        <f>(F624/F612)*AD64</f>
        <v>0</v>
      </c>
      <c r="G695" s="319">
        <f>(G625/G612)*AD77</f>
        <v>0</v>
      </c>
      <c r="H695" s="319">
        <f>(H628/H612)*AD60</f>
        <v>0</v>
      </c>
      <c r="I695" s="319">
        <f>(I629/I612)*AD78</f>
        <v>0</v>
      </c>
      <c r="J695" s="319">
        <f>(J630/J612)*AD79</f>
        <v>0</v>
      </c>
      <c r="K695" s="319">
        <f>(K644/K612)*AD75</f>
        <v>0</v>
      </c>
      <c r="L695" s="319">
        <f>(L647/L612)*AD80</f>
        <v>0</v>
      </c>
      <c r="M695" s="319">
        <f t="shared" si="23"/>
        <v>0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319">
        <f>AE71</f>
        <v>2501449.94</v>
      </c>
      <c r="D696" s="319">
        <f>(D615/D612)*AE76</f>
        <v>505380.26839794277</v>
      </c>
      <c r="E696" s="319">
        <f>(E623/E612)*SUM(C696:D696)</f>
        <v>1351681.4732612129</v>
      </c>
      <c r="F696" s="319">
        <f>(F624/F612)*AE64</f>
        <v>0</v>
      </c>
      <c r="G696" s="319">
        <f>(G625/G612)*AE77</f>
        <v>0</v>
      </c>
      <c r="H696" s="319">
        <f>(H628/H612)*AE60</f>
        <v>0</v>
      </c>
      <c r="I696" s="319">
        <f>(I629/I612)*AE78</f>
        <v>0</v>
      </c>
      <c r="J696" s="319">
        <f>(J630/J612)*AE79</f>
        <v>0</v>
      </c>
      <c r="K696" s="319">
        <f>(K644/K612)*AE75</f>
        <v>47376.339571464341</v>
      </c>
      <c r="L696" s="319">
        <f>(L647/L612)*AE80</f>
        <v>0</v>
      </c>
      <c r="M696" s="319">
        <f t="shared" si="23"/>
        <v>1904438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319">
        <f>AF71</f>
        <v>0</v>
      </c>
      <c r="D697" s="319">
        <f>(D615/D612)*AF76</f>
        <v>0</v>
      </c>
      <c r="E697" s="319">
        <f>(E623/E612)*SUM(C697:D697)</f>
        <v>0</v>
      </c>
      <c r="F697" s="319">
        <f>(F624/F612)*AF64</f>
        <v>0</v>
      </c>
      <c r="G697" s="319">
        <f>(G625/G612)*AF77</f>
        <v>0</v>
      </c>
      <c r="H697" s="319">
        <f>(H628/H612)*AF60</f>
        <v>0</v>
      </c>
      <c r="I697" s="319">
        <f>(I629/I612)*AF78</f>
        <v>0</v>
      </c>
      <c r="J697" s="319">
        <f>(J630/J612)*AF79</f>
        <v>0</v>
      </c>
      <c r="K697" s="319">
        <f>(K644/K612)*AF75</f>
        <v>0</v>
      </c>
      <c r="L697" s="319">
        <f>(L647/L612)*AF80</f>
        <v>0</v>
      </c>
      <c r="M697" s="319">
        <f t="shared" si="23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319">
        <f>AG71</f>
        <v>16240085.65</v>
      </c>
      <c r="D698" s="319">
        <f>(D615/D612)*AG76</f>
        <v>1265790.4841683595</v>
      </c>
      <c r="E698" s="319">
        <f>(E623/E612)*SUM(C698:D698)</f>
        <v>7869539.283486329</v>
      </c>
      <c r="F698" s="319">
        <f>(F624/F612)*AG64</f>
        <v>0</v>
      </c>
      <c r="G698" s="319">
        <f>(G625/G612)*AG77</f>
        <v>1358.9105922810886</v>
      </c>
      <c r="H698" s="319">
        <f>(H628/H612)*AG60</f>
        <v>0</v>
      </c>
      <c r="I698" s="319">
        <f>(I629/I612)*AG78</f>
        <v>0</v>
      </c>
      <c r="J698" s="319">
        <f>(J630/J612)*AG79</f>
        <v>0</v>
      </c>
      <c r="K698" s="319">
        <f>(K644/K612)*AG75</f>
        <v>914259.44997002918</v>
      </c>
      <c r="L698" s="319">
        <f>(L647/L612)*AG80</f>
        <v>699479.19761211623</v>
      </c>
      <c r="M698" s="319">
        <f t="shared" si="23"/>
        <v>10750427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319">
        <f>AH71</f>
        <v>0</v>
      </c>
      <c r="D699" s="319">
        <f>(D615/D612)*AH76</f>
        <v>0</v>
      </c>
      <c r="E699" s="319">
        <f>(E623/E612)*SUM(C699:D699)</f>
        <v>0</v>
      </c>
      <c r="F699" s="319">
        <f>(F624/F612)*AH64</f>
        <v>0</v>
      </c>
      <c r="G699" s="319">
        <f>(G625/G612)*AH77</f>
        <v>0</v>
      </c>
      <c r="H699" s="319">
        <f>(H628/H612)*AH60</f>
        <v>0</v>
      </c>
      <c r="I699" s="319">
        <f>(I629/I612)*AH78</f>
        <v>0</v>
      </c>
      <c r="J699" s="319">
        <f>(J630/J612)*AH79</f>
        <v>0</v>
      </c>
      <c r="K699" s="319">
        <f>(K644/K612)*AH75</f>
        <v>0</v>
      </c>
      <c r="L699" s="319">
        <f>(L647/L612)*AH80</f>
        <v>0</v>
      </c>
      <c r="M699" s="319">
        <f t="shared" si="23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319">
        <f>AI71</f>
        <v>0</v>
      </c>
      <c r="D700" s="319">
        <f>(D615/D612)*AI76</f>
        <v>0</v>
      </c>
      <c r="E700" s="319">
        <f>(E623/E612)*SUM(C700:D700)</f>
        <v>0</v>
      </c>
      <c r="F700" s="319">
        <f>(F624/F612)*AI64</f>
        <v>0</v>
      </c>
      <c r="G700" s="319">
        <f>(G625/G612)*AI77</f>
        <v>0</v>
      </c>
      <c r="H700" s="319">
        <f>(H628/H612)*AI60</f>
        <v>0</v>
      </c>
      <c r="I700" s="319">
        <f>(I629/I612)*AI78</f>
        <v>0</v>
      </c>
      <c r="J700" s="319">
        <f>(J630/J612)*AI79</f>
        <v>0</v>
      </c>
      <c r="K700" s="319">
        <f>(K644/K612)*AI75</f>
        <v>0</v>
      </c>
      <c r="L700" s="319">
        <f>(L647/L612)*AI80</f>
        <v>0</v>
      </c>
      <c r="M700" s="319">
        <f t="shared" si="23"/>
        <v>0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319">
        <f>AJ71</f>
        <v>52068104.04999999</v>
      </c>
      <c r="D701" s="319">
        <f>(D615/D612)*AJ76</f>
        <v>1328997.1020619429</v>
      </c>
      <c r="E701" s="319">
        <f>(E623/E612)*SUM(C701:D701)</f>
        <v>24003973.404122751</v>
      </c>
      <c r="F701" s="319">
        <f>(F624/F612)*AJ64</f>
        <v>0</v>
      </c>
      <c r="G701" s="319">
        <f>(G625/G612)*AJ77</f>
        <v>0</v>
      </c>
      <c r="H701" s="319">
        <f>(H628/H612)*AJ60</f>
        <v>0</v>
      </c>
      <c r="I701" s="319">
        <f>(I629/I612)*AJ78</f>
        <v>0</v>
      </c>
      <c r="J701" s="319">
        <f>(J630/J612)*AJ79</f>
        <v>0</v>
      </c>
      <c r="K701" s="319">
        <f>(K644/K612)*AJ75</f>
        <v>657067.58503040764</v>
      </c>
      <c r="L701" s="319">
        <f>(L647/L612)*AJ80</f>
        <v>475905.65793250187</v>
      </c>
      <c r="M701" s="319">
        <f t="shared" si="23"/>
        <v>26465944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319">
        <f>AK71</f>
        <v>4678497.37</v>
      </c>
      <c r="D702" s="319">
        <f>(D615/D612)*AK76</f>
        <v>505054.44872196601</v>
      </c>
      <c r="E702" s="319">
        <f>(E623/E612)*SUM(C702:D702)</f>
        <v>2330198.4061112176</v>
      </c>
      <c r="F702" s="319">
        <f>(F624/F612)*AK64</f>
        <v>0</v>
      </c>
      <c r="G702" s="319">
        <f>(G625/G612)*AK77</f>
        <v>0</v>
      </c>
      <c r="H702" s="319">
        <f>(H628/H612)*AK60</f>
        <v>0</v>
      </c>
      <c r="I702" s="319">
        <f>(I629/I612)*AK78</f>
        <v>0</v>
      </c>
      <c r="J702" s="319">
        <f>(J630/J612)*AK79</f>
        <v>0</v>
      </c>
      <c r="K702" s="319">
        <f>(K644/K612)*AK75</f>
        <v>93172.44488658983</v>
      </c>
      <c r="L702" s="319">
        <f>(L647/L612)*AK80</f>
        <v>14822.025612508545</v>
      </c>
      <c r="M702" s="319">
        <f t="shared" si="23"/>
        <v>2943247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319">
        <f>AL71</f>
        <v>2289634.5</v>
      </c>
      <c r="D703" s="319">
        <f>(D615/D612)*AL76</f>
        <v>415593.67483231949</v>
      </c>
      <c r="E703" s="319">
        <f>(E623/E612)*SUM(C703:D703)</f>
        <v>1216100.1956985639</v>
      </c>
      <c r="F703" s="319">
        <f>(F624/F612)*AL64</f>
        <v>0</v>
      </c>
      <c r="G703" s="319">
        <f>(G625/G612)*AL77</f>
        <v>0</v>
      </c>
      <c r="H703" s="319">
        <f>(H628/H612)*AL60</f>
        <v>0</v>
      </c>
      <c r="I703" s="319">
        <f>(I629/I612)*AL78</f>
        <v>0</v>
      </c>
      <c r="J703" s="319">
        <f>(J630/J612)*AL79</f>
        <v>0</v>
      </c>
      <c r="K703" s="319">
        <f>(K644/K612)*AL75</f>
        <v>45489.378299373457</v>
      </c>
      <c r="L703" s="319">
        <f>(L647/L612)*AL80</f>
        <v>0</v>
      </c>
      <c r="M703" s="319">
        <f t="shared" si="23"/>
        <v>1677183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319">
        <f>AM71</f>
        <v>0</v>
      </c>
      <c r="D704" s="319">
        <f>(D615/D612)*AM76</f>
        <v>0</v>
      </c>
      <c r="E704" s="319">
        <f>(E623/E612)*SUM(C704:D704)</f>
        <v>0</v>
      </c>
      <c r="F704" s="319">
        <f>(F624/F612)*AM64</f>
        <v>0</v>
      </c>
      <c r="G704" s="319">
        <f>(G625/G612)*AM77</f>
        <v>0</v>
      </c>
      <c r="H704" s="319">
        <f>(H628/H612)*AM60</f>
        <v>0</v>
      </c>
      <c r="I704" s="319">
        <f>(I629/I612)*AM78</f>
        <v>0</v>
      </c>
      <c r="J704" s="319">
        <f>(J630/J612)*AM79</f>
        <v>0</v>
      </c>
      <c r="K704" s="319">
        <f>(K644/K612)*AM75</f>
        <v>0</v>
      </c>
      <c r="L704" s="319">
        <f>(L647/L612)*AM80</f>
        <v>0</v>
      </c>
      <c r="M704" s="319">
        <f t="shared" si="23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319">
        <f>AN71</f>
        <v>0</v>
      </c>
      <c r="D705" s="319">
        <f>(D615/D612)*AN76</f>
        <v>0</v>
      </c>
      <c r="E705" s="319">
        <f>(E623/E612)*SUM(C705:D705)</f>
        <v>0</v>
      </c>
      <c r="F705" s="319">
        <f>(F624/F612)*AN64</f>
        <v>0</v>
      </c>
      <c r="G705" s="319">
        <f>(G625/G612)*AN77</f>
        <v>0</v>
      </c>
      <c r="H705" s="319">
        <f>(H628/H612)*AN60</f>
        <v>0</v>
      </c>
      <c r="I705" s="319">
        <f>(I629/I612)*AN78</f>
        <v>0</v>
      </c>
      <c r="J705" s="319">
        <f>(J630/J612)*AN79</f>
        <v>0</v>
      </c>
      <c r="K705" s="319">
        <f>(K644/K612)*AN75</f>
        <v>0</v>
      </c>
      <c r="L705" s="319">
        <f>(L647/L612)*AN80</f>
        <v>0</v>
      </c>
      <c r="M705" s="319">
        <f t="shared" si="23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319">
        <f>AO71</f>
        <v>0</v>
      </c>
      <c r="D706" s="319">
        <f>(D615/D612)*AO76</f>
        <v>0</v>
      </c>
      <c r="E706" s="319">
        <f>(E623/E612)*SUM(C706:D706)</f>
        <v>0</v>
      </c>
      <c r="F706" s="319">
        <f>(F624/F612)*AO64</f>
        <v>0</v>
      </c>
      <c r="G706" s="319">
        <f>(G625/G612)*AO77</f>
        <v>0</v>
      </c>
      <c r="H706" s="319">
        <f>(H628/H612)*AO60</f>
        <v>0</v>
      </c>
      <c r="I706" s="319">
        <f>(I629/I612)*AO78</f>
        <v>0</v>
      </c>
      <c r="J706" s="319">
        <f>(J630/J612)*AO79</f>
        <v>0</v>
      </c>
      <c r="K706" s="319">
        <f>(K644/K612)*AO75</f>
        <v>0</v>
      </c>
      <c r="L706" s="319">
        <f>(L647/L612)*AO80</f>
        <v>0</v>
      </c>
      <c r="M706" s="319">
        <f t="shared" si="23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319">
        <f>AP71</f>
        <v>0</v>
      </c>
      <c r="D707" s="319">
        <f>(D615/D612)*AP76</f>
        <v>0</v>
      </c>
      <c r="E707" s="319">
        <f>(E623/E612)*SUM(C707:D707)</f>
        <v>0</v>
      </c>
      <c r="F707" s="319">
        <f>(F624/F612)*AP64</f>
        <v>0</v>
      </c>
      <c r="G707" s="319">
        <f>(G625/G612)*AP77</f>
        <v>0</v>
      </c>
      <c r="H707" s="319">
        <f>(H628/H612)*AP60</f>
        <v>0</v>
      </c>
      <c r="I707" s="319">
        <f>(I629/I612)*AP78</f>
        <v>0</v>
      </c>
      <c r="J707" s="319">
        <f>(J630/J612)*AP79</f>
        <v>0</v>
      </c>
      <c r="K707" s="319">
        <f>(K644/K612)*AP75</f>
        <v>0</v>
      </c>
      <c r="L707" s="319">
        <f>(L647/L612)*AP80</f>
        <v>0</v>
      </c>
      <c r="M707" s="319">
        <f t="shared" si="23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319">
        <f>AQ71</f>
        <v>0</v>
      </c>
      <c r="D708" s="319">
        <f>(D615/D612)*AQ76</f>
        <v>0</v>
      </c>
      <c r="E708" s="319">
        <f>(E623/E612)*SUM(C708:D708)</f>
        <v>0</v>
      </c>
      <c r="F708" s="319">
        <f>(F624/F612)*AQ64</f>
        <v>0</v>
      </c>
      <c r="G708" s="319">
        <f>(G625/G612)*AQ77</f>
        <v>0</v>
      </c>
      <c r="H708" s="319">
        <f>(H628/H612)*AQ60</f>
        <v>0</v>
      </c>
      <c r="I708" s="319">
        <f>(I629/I612)*AQ78</f>
        <v>0</v>
      </c>
      <c r="J708" s="319">
        <f>(J630/J612)*AQ79</f>
        <v>0</v>
      </c>
      <c r="K708" s="319">
        <f>(K644/K612)*AQ75</f>
        <v>0</v>
      </c>
      <c r="L708" s="319">
        <f>(L647/L612)*AQ80</f>
        <v>0</v>
      </c>
      <c r="M708" s="319">
        <f t="shared" si="23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319">
        <f>AR71</f>
        <v>0</v>
      </c>
      <c r="D709" s="319">
        <f>(D615/D612)*AR76</f>
        <v>0</v>
      </c>
      <c r="E709" s="319">
        <f>(E623/E612)*SUM(C709:D709)</f>
        <v>0</v>
      </c>
      <c r="F709" s="319">
        <f>(F624/F612)*AR64</f>
        <v>0</v>
      </c>
      <c r="G709" s="319">
        <f>(G625/G612)*AR77</f>
        <v>0</v>
      </c>
      <c r="H709" s="319">
        <f>(H628/H612)*AR60</f>
        <v>0</v>
      </c>
      <c r="I709" s="319">
        <f>(I629/I612)*AR78</f>
        <v>0</v>
      </c>
      <c r="J709" s="319">
        <f>(J630/J612)*AR79</f>
        <v>0</v>
      </c>
      <c r="K709" s="319">
        <f>(K644/K612)*AR75</f>
        <v>0</v>
      </c>
      <c r="L709" s="319">
        <f>(L647/L612)*AR80</f>
        <v>0</v>
      </c>
      <c r="M709" s="319">
        <f t="shared" si="23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319">
        <f>AS71</f>
        <v>0</v>
      </c>
      <c r="D710" s="319">
        <f>(D615/D612)*AS76</f>
        <v>0</v>
      </c>
      <c r="E710" s="319">
        <f>(E623/E612)*SUM(C710:D710)</f>
        <v>0</v>
      </c>
      <c r="F710" s="319">
        <f>(F624/F612)*AS64</f>
        <v>0</v>
      </c>
      <c r="G710" s="319">
        <f>(G625/G612)*AS77</f>
        <v>0</v>
      </c>
      <c r="H710" s="319">
        <f>(H628/H612)*AS60</f>
        <v>0</v>
      </c>
      <c r="I710" s="319">
        <f>(I629/I612)*AS78</f>
        <v>0</v>
      </c>
      <c r="J710" s="319">
        <f>(J630/J612)*AS79</f>
        <v>0</v>
      </c>
      <c r="K710" s="319">
        <f>(K644/K612)*AS75</f>
        <v>0</v>
      </c>
      <c r="L710" s="319">
        <f>(L647/L612)*AS80</f>
        <v>0</v>
      </c>
      <c r="M710" s="319">
        <f t="shared" si="23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319">
        <f>AT71</f>
        <v>0</v>
      </c>
      <c r="D711" s="319">
        <f>(D615/D612)*AT76</f>
        <v>0</v>
      </c>
      <c r="E711" s="319">
        <f>(E623/E612)*SUM(C711:D711)</f>
        <v>0</v>
      </c>
      <c r="F711" s="319">
        <f>(F624/F612)*AT64</f>
        <v>0</v>
      </c>
      <c r="G711" s="319">
        <f>(G625/G612)*AT77</f>
        <v>0</v>
      </c>
      <c r="H711" s="319">
        <f>(H628/H612)*AT60</f>
        <v>0</v>
      </c>
      <c r="I711" s="319">
        <f>(I629/I612)*AT78</f>
        <v>0</v>
      </c>
      <c r="J711" s="319">
        <f>(J630/J612)*AT79</f>
        <v>0</v>
      </c>
      <c r="K711" s="319">
        <f>(K644/K612)*AT75</f>
        <v>0</v>
      </c>
      <c r="L711" s="319">
        <f>(L647/L612)*AT80</f>
        <v>0</v>
      </c>
      <c r="M711" s="319">
        <f t="shared" si="23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319">
        <f>AU71</f>
        <v>0</v>
      </c>
      <c r="D712" s="319">
        <f>(D615/D612)*AU76</f>
        <v>0</v>
      </c>
      <c r="E712" s="319">
        <f>(E623/E612)*SUM(C712:D712)</f>
        <v>0</v>
      </c>
      <c r="F712" s="319">
        <f>(F624/F612)*AU64</f>
        <v>0</v>
      </c>
      <c r="G712" s="319">
        <f>(G625/G612)*AU77</f>
        <v>0</v>
      </c>
      <c r="H712" s="319">
        <f>(H628/H612)*AU60</f>
        <v>0</v>
      </c>
      <c r="I712" s="319">
        <f>(I629/I612)*AU78</f>
        <v>0</v>
      </c>
      <c r="J712" s="319">
        <f>(J630/J612)*AU79</f>
        <v>0</v>
      </c>
      <c r="K712" s="319">
        <f>(K644/K612)*AU75</f>
        <v>0</v>
      </c>
      <c r="L712" s="319">
        <f>(L647/L612)*AU80</f>
        <v>0</v>
      </c>
      <c r="M712" s="319">
        <f t="shared" si="23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319">
        <f>AV71</f>
        <v>46946464.720000006</v>
      </c>
      <c r="D713" s="319">
        <f>(D615/D612)*AV76</f>
        <v>1365509.2655070976</v>
      </c>
      <c r="E713" s="319">
        <f>(E623/E612)*SUM(C713:D713)</f>
        <v>21718020.522243306</v>
      </c>
      <c r="F713" s="319">
        <f>(F624/F612)*AV64</f>
        <v>0</v>
      </c>
      <c r="G713" s="319">
        <f>(G625/G612)*AV77</f>
        <v>0</v>
      </c>
      <c r="H713" s="319">
        <f>(H628/H612)*AV60</f>
        <v>0</v>
      </c>
      <c r="I713" s="319">
        <f>(I629/I612)*AV78</f>
        <v>0</v>
      </c>
      <c r="J713" s="319">
        <f>(J630/J612)*AV79</f>
        <v>0</v>
      </c>
      <c r="K713" s="319">
        <f>(K644/K612)*AV75</f>
        <v>385084.85309738031</v>
      </c>
      <c r="L713" s="319">
        <f>(L647/L612)*AV80</f>
        <v>272270.52627033199</v>
      </c>
      <c r="M713" s="319">
        <f t="shared" si="23"/>
        <v>23740885</v>
      </c>
      <c r="N713" s="199" t="s">
        <v>741</v>
      </c>
    </row>
    <row r="715" spans="1:83" ht="12.65" customHeight="1" x14ac:dyDescent="0.3">
      <c r="C715" s="319">
        <f>SUM(C614:C647)+SUM(C668:C713)</f>
        <v>298984788.01999998</v>
      </c>
      <c r="D715" s="319">
        <f>SUM(D616:D647)+SUM(D668:D713)</f>
        <v>9942273.9199999962</v>
      </c>
      <c r="E715" s="319">
        <f>SUM(E624:E647)+SUM(E668:E713)</f>
        <v>92722522.794690296</v>
      </c>
      <c r="F715" s="319">
        <f>SUM(F625:F648)+SUM(F668:F713)</f>
        <v>0</v>
      </c>
      <c r="G715" s="319">
        <f>SUM(G626:G647)+SUM(G668:G713)</f>
        <v>19997.754662621945</v>
      </c>
      <c r="H715" s="319">
        <f>SUM(H629:H647)+SUM(H668:H713)</f>
        <v>0</v>
      </c>
      <c r="I715" s="319">
        <f>SUM(I630:I647)+SUM(I668:I713)</f>
        <v>0</v>
      </c>
      <c r="J715" s="319">
        <f>SUM(J631:J647)+SUM(J668:J713)</f>
        <v>0</v>
      </c>
      <c r="K715" s="319">
        <f>SUM(K668:K713)</f>
        <v>6264651.2428449625</v>
      </c>
      <c r="L715" s="319">
        <f>SUM(L668:L713)</f>
        <v>3851809.4715918466</v>
      </c>
      <c r="M715" s="319">
        <f>SUM(M668:M713)</f>
        <v>109080989</v>
      </c>
      <c r="N715" s="198" t="s">
        <v>742</v>
      </c>
    </row>
    <row r="716" spans="1:83" ht="12.65" customHeight="1" x14ac:dyDescent="0.3">
      <c r="C716" s="319">
        <f>CE71</f>
        <v>298984788.01999998</v>
      </c>
      <c r="D716" s="319">
        <f>D615</f>
        <v>9942273.9199999981</v>
      </c>
      <c r="E716" s="319">
        <f>E623</f>
        <v>92722522.794690311</v>
      </c>
      <c r="F716" s="319">
        <f>F624</f>
        <v>0</v>
      </c>
      <c r="G716" s="319">
        <f>G625</f>
        <v>19997.754662621945</v>
      </c>
      <c r="H716" s="319">
        <f>H628</f>
        <v>0</v>
      </c>
      <c r="I716" s="319">
        <f>I629</f>
        <v>0</v>
      </c>
      <c r="J716" s="319">
        <f>J630</f>
        <v>0</v>
      </c>
      <c r="K716" s="319">
        <f>K644</f>
        <v>6264651.2428449634</v>
      </c>
      <c r="L716" s="319">
        <f>L647</f>
        <v>3851809.4715918475</v>
      </c>
      <c r="M716" s="319">
        <f>C648</f>
        <v>109080990.61999997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175*2020*A</v>
      </c>
      <c r="B722" s="275">
        <f>ROUND(C165,0)</f>
        <v>6877863</v>
      </c>
      <c r="C722" s="275">
        <f>ROUND(C166,0)</f>
        <v>0</v>
      </c>
      <c r="D722" s="275">
        <f>ROUND(C167,0)</f>
        <v>0</v>
      </c>
      <c r="E722" s="275">
        <f>ROUND(C168,0)</f>
        <v>10506323</v>
      </c>
      <c r="F722" s="275">
        <f>ROUND(C169,0)</f>
        <v>0</v>
      </c>
      <c r="G722" s="275">
        <f>ROUND(C170,0)</f>
        <v>0</v>
      </c>
      <c r="H722" s="275">
        <f>ROUND(C171+C172,0)</f>
        <v>8967957</v>
      </c>
      <c r="I722" s="275">
        <f>ROUND(C175,0)</f>
        <v>4702654</v>
      </c>
      <c r="J722" s="275">
        <f>ROUND(C176,0)</f>
        <v>18858</v>
      </c>
      <c r="K722" s="275">
        <f>ROUND(C179,0)</f>
        <v>3201229</v>
      </c>
      <c r="L722" s="275">
        <f>ROUND(C180,0)</f>
        <v>0</v>
      </c>
      <c r="M722" s="275">
        <f>ROUND(C183,0)</f>
        <v>140736</v>
      </c>
      <c r="N722" s="275">
        <f>ROUND(C184,0)</f>
        <v>3627396</v>
      </c>
      <c r="O722" s="275">
        <f>ROUND(C185,0)</f>
        <v>0</v>
      </c>
      <c r="P722" s="275">
        <f>ROUND(C188,0)</f>
        <v>0</v>
      </c>
      <c r="Q722" s="275">
        <f>ROUND(C189,0)</f>
        <v>2972912</v>
      </c>
      <c r="R722" s="275">
        <f>ROUND(B195,0)</f>
        <v>774202</v>
      </c>
      <c r="S722" s="275">
        <f>ROUND(C195,0)</f>
        <v>0</v>
      </c>
      <c r="T722" s="275">
        <f>ROUND(D195,0)</f>
        <v>0</v>
      </c>
      <c r="U722" s="275">
        <f>ROUND(B196,0)</f>
        <v>472407</v>
      </c>
      <c r="V722" s="275">
        <f>ROUND(C196,0)</f>
        <v>0</v>
      </c>
      <c r="W722" s="275">
        <f>ROUND(D196,0)</f>
        <v>0</v>
      </c>
      <c r="X722" s="275">
        <f>ROUND(B197,0)</f>
        <v>141185555</v>
      </c>
      <c r="Y722" s="275">
        <f>ROUND(C197,0)</f>
        <v>2485563</v>
      </c>
      <c r="Z722" s="275">
        <f>ROUND(D197,0)</f>
        <v>0</v>
      </c>
      <c r="AA722" s="275">
        <f>ROUND(B198,0)</f>
        <v>0</v>
      </c>
      <c r="AB722" s="275">
        <f>ROUND(C198,0)</f>
        <v>0</v>
      </c>
      <c r="AC722" s="275">
        <f>ROUND(D198,0)</f>
        <v>0</v>
      </c>
      <c r="AD722" s="275">
        <f>ROUND(B199,0)</f>
        <v>3354416</v>
      </c>
      <c r="AE722" s="275">
        <f>ROUND(C199,0)</f>
        <v>32121</v>
      </c>
      <c r="AF722" s="275">
        <f>ROUND(D199,0)</f>
        <v>0</v>
      </c>
      <c r="AG722" s="275">
        <f>ROUND(B200,0)</f>
        <v>33164958</v>
      </c>
      <c r="AH722" s="275">
        <f>ROUND(C200,0)</f>
        <v>4185249</v>
      </c>
      <c r="AI722" s="275">
        <f>ROUND(D200,0)</f>
        <v>0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6233435</v>
      </c>
      <c r="AN722" s="275">
        <f>ROUND(C202,0)</f>
        <v>4749928</v>
      </c>
      <c r="AO722" s="275">
        <f>ROUND(D202,0)</f>
        <v>0</v>
      </c>
      <c r="AP722" s="275">
        <f>ROUND(B203,0)</f>
        <v>0</v>
      </c>
      <c r="AQ722" s="275">
        <f>ROUND(C203,0)</f>
        <v>0</v>
      </c>
      <c r="AR722" s="275">
        <f>ROUND(D203,0)</f>
        <v>0</v>
      </c>
      <c r="AS722" s="275"/>
      <c r="AT722" s="275"/>
      <c r="AU722" s="275"/>
      <c r="AV722" s="275">
        <f>ROUND(B209,0)</f>
        <v>394963</v>
      </c>
      <c r="AW722" s="275">
        <f>ROUND(C209,0)</f>
        <v>10910</v>
      </c>
      <c r="AX722" s="275">
        <f>ROUND(D209,0)</f>
        <v>0</v>
      </c>
      <c r="AY722" s="275">
        <f>ROUND(B210,0)</f>
        <v>50405686</v>
      </c>
      <c r="AZ722" s="275">
        <f>ROUND(C210,0)</f>
        <v>4780048</v>
      </c>
      <c r="BA722" s="275">
        <f>ROUND(D210,0)</f>
        <v>0</v>
      </c>
      <c r="BB722" s="275">
        <f>ROUND(B211,0)</f>
        <v>0</v>
      </c>
      <c r="BC722" s="275">
        <f>ROUND(C211,0)</f>
        <v>0</v>
      </c>
      <c r="BD722" s="275">
        <f>ROUND(D211,0)</f>
        <v>0</v>
      </c>
      <c r="BE722" s="275">
        <f>ROUND(B212,0)</f>
        <v>3066226</v>
      </c>
      <c r="BF722" s="275">
        <f>ROUND(C212,0)</f>
        <v>95248</v>
      </c>
      <c r="BG722" s="275">
        <f>ROUND(D212,0)</f>
        <v>0</v>
      </c>
      <c r="BH722" s="275">
        <f>ROUND(B213,0)</f>
        <v>24402920</v>
      </c>
      <c r="BI722" s="275">
        <f>ROUND(C213,0)</f>
        <v>2630046</v>
      </c>
      <c r="BJ722" s="275">
        <f>ROUND(D213,0)</f>
        <v>0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2476496</v>
      </c>
      <c r="BO722" s="275">
        <f>ROUND(C215,0)</f>
        <v>830750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184855</v>
      </c>
      <c r="BU722" s="275">
        <f>ROUND(C224,0)</f>
        <v>382675118</v>
      </c>
      <c r="BV722" s="275">
        <f>ROUND(C225,0)</f>
        <v>7665</v>
      </c>
      <c r="BW722" s="275">
        <f>ROUND(C226,0)</f>
        <v>29834646</v>
      </c>
      <c r="BX722" s="275">
        <f>ROUND(C227,0)</f>
        <v>0</v>
      </c>
      <c r="BY722" s="275">
        <f>ROUND(C228,0)</f>
        <v>115507735</v>
      </c>
      <c r="BZ722" s="275">
        <f>ROUND(C231,0)</f>
        <v>3576</v>
      </c>
      <c r="CA722" s="275">
        <f>ROUND(C233,0)</f>
        <v>1904182</v>
      </c>
      <c r="CB722" s="275">
        <f>ROUND(C234,0)</f>
        <v>5863560</v>
      </c>
      <c r="CC722" s="275">
        <f>ROUND(C238+C239,0)</f>
        <v>5122306</v>
      </c>
      <c r="CD722" s="275">
        <f>D221</f>
        <v>5398311.4900000002</v>
      </c>
      <c r="CE722" s="275"/>
    </row>
    <row r="723" spans="1:84" ht="12.65" customHeight="1" x14ac:dyDescent="0.3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5" customHeight="1" x14ac:dyDescent="0.3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175*2020*A</v>
      </c>
      <c r="B726" s="275">
        <f>ROUND(C111,0)</f>
        <v>3304</v>
      </c>
      <c r="C726" s="275">
        <f>ROUND(C112,0)</f>
        <v>0</v>
      </c>
      <c r="D726" s="275">
        <f>ROUND(C113,0)</f>
        <v>0</v>
      </c>
      <c r="E726" s="275">
        <f>ROUND(C114,0)</f>
        <v>0</v>
      </c>
      <c r="F726" s="275">
        <f>ROUND(D111,0)</f>
        <v>12527</v>
      </c>
      <c r="G726" s="275">
        <f>ROUND(D112,0)</f>
        <v>0</v>
      </c>
      <c r="H726" s="275">
        <f>ROUND(D113,0)</f>
        <v>0</v>
      </c>
      <c r="I726" s="275">
        <f>ROUND(D114,0)</f>
        <v>0</v>
      </c>
      <c r="J726" s="275">
        <f>ROUND(C116,0)</f>
        <v>22</v>
      </c>
      <c r="K726" s="275">
        <f>ROUND(C117,0)</f>
        <v>0</v>
      </c>
      <c r="L726" s="275">
        <f>ROUND(C118,0)</f>
        <v>60</v>
      </c>
      <c r="M726" s="275">
        <f>ROUND(C119,0)</f>
        <v>0</v>
      </c>
      <c r="N726" s="275">
        <f>ROUND(C120,0)</f>
        <v>0</v>
      </c>
      <c r="O726" s="275">
        <f>ROUND(C121,0)</f>
        <v>0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82</v>
      </c>
      <c r="W726" s="275">
        <f>ROUND(C129,0)</f>
        <v>0</v>
      </c>
      <c r="X726" s="275">
        <f>ROUND(B138,0)</f>
        <v>0</v>
      </c>
      <c r="Y726" s="275">
        <f>ROUND(B139,0)</f>
        <v>0</v>
      </c>
      <c r="Z726" s="275">
        <f>ROUND(B140,0)</f>
        <v>35</v>
      </c>
      <c r="AA726" s="275">
        <f>ROUND(B141,0)</f>
        <v>1004</v>
      </c>
      <c r="AB726" s="275">
        <f>ROUND(B142,0)</f>
        <v>241021</v>
      </c>
      <c r="AC726" s="275">
        <f>ROUND(C138,0)</f>
        <v>1991</v>
      </c>
      <c r="AD726" s="275">
        <f>ROUND(C139,0)</f>
        <v>7794</v>
      </c>
      <c r="AE726" s="275">
        <f>ROUND(C140,0)</f>
        <v>48302</v>
      </c>
      <c r="AF726" s="275">
        <f>ROUND(C141,0)</f>
        <v>150223236</v>
      </c>
      <c r="AG726" s="275">
        <f>ROUND(C142,0)</f>
        <v>332511250</v>
      </c>
      <c r="AH726" s="275">
        <f>ROUND(D138,0)</f>
        <v>1313</v>
      </c>
      <c r="AI726" s="275">
        <f>ROUND(D139,0)</f>
        <v>4733</v>
      </c>
      <c r="AJ726" s="275">
        <f>ROUND(D140,0)</f>
        <v>38942</v>
      </c>
      <c r="AK726" s="275">
        <f>ROUND(D141,0)</f>
        <v>107435350</v>
      </c>
      <c r="AL726" s="275">
        <f>ROUND(D142,0)</f>
        <v>268075286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0</v>
      </c>
      <c r="BR726" s="275">
        <f>ROUND(C157,0)</f>
        <v>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5" customHeight="1" x14ac:dyDescent="0.3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5" customHeight="1" x14ac:dyDescent="0.3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175*2020*A</v>
      </c>
      <c r="B730" s="275">
        <f>ROUND(C250,0)</f>
        <v>609791997</v>
      </c>
      <c r="C730" s="275">
        <f>ROUND(C251,0)</f>
        <v>0</v>
      </c>
      <c r="D730" s="275">
        <f>ROUND(C252,0)</f>
        <v>36692460</v>
      </c>
      <c r="E730" s="275">
        <f>ROUND(C253,0)</f>
        <v>3186859</v>
      </c>
      <c r="F730" s="275">
        <f>ROUND(C254,0)</f>
        <v>0</v>
      </c>
      <c r="G730" s="275">
        <f>ROUND(C255,0)</f>
        <v>0</v>
      </c>
      <c r="H730" s="275">
        <f>ROUND(C256,0)</f>
        <v>0</v>
      </c>
      <c r="I730" s="275">
        <f>ROUND(C257,0)</f>
        <v>881286</v>
      </c>
      <c r="J730" s="275">
        <f>ROUND(C258,0)</f>
        <v>0</v>
      </c>
      <c r="K730" s="275">
        <f>ROUND(C259,0)</f>
        <v>0</v>
      </c>
      <c r="L730" s="275">
        <f>ROUND(C262,0)</f>
        <v>0</v>
      </c>
      <c r="M730" s="275">
        <f>ROUND(C263,0)</f>
        <v>0</v>
      </c>
      <c r="N730" s="275">
        <f>ROUND(C264,0)</f>
        <v>0</v>
      </c>
      <c r="O730" s="275">
        <f>ROUND(C267,0)</f>
        <v>774202</v>
      </c>
      <c r="P730" s="275">
        <f>ROUND(C268,0)</f>
        <v>472407</v>
      </c>
      <c r="Q730" s="275">
        <f>ROUND(C269,0)</f>
        <v>143671118</v>
      </c>
      <c r="R730" s="275">
        <f>ROUND(C270,0)</f>
        <v>0</v>
      </c>
      <c r="S730" s="275">
        <f>ROUND(C271,0)</f>
        <v>3386537</v>
      </c>
      <c r="T730" s="275">
        <f>ROUND(C272,0)</f>
        <v>37350207</v>
      </c>
      <c r="U730" s="275">
        <f>ROUND(C273,0)</f>
        <v>10983364</v>
      </c>
      <c r="V730" s="275">
        <f>ROUND(C274,0)</f>
        <v>0</v>
      </c>
      <c r="W730" s="275">
        <f>ROUND(C275,0)</f>
        <v>0</v>
      </c>
      <c r="X730" s="275">
        <f>ROUND(C276,0)</f>
        <v>89093293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838485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1846</v>
      </c>
      <c r="AI730" s="275">
        <f>ROUND(C306,0)</f>
        <v>0</v>
      </c>
      <c r="AJ730" s="275">
        <f>ROUND(C307,0)</f>
        <v>2215732</v>
      </c>
      <c r="AK730" s="275">
        <f>ROUND(C308,0)</f>
        <v>0</v>
      </c>
      <c r="AL730" s="275">
        <f>ROUND(C309,0)</f>
        <v>0</v>
      </c>
      <c r="AM730" s="275">
        <f>ROUND(C310,0)</f>
        <v>0</v>
      </c>
      <c r="AN730" s="275">
        <f>ROUND(C311,0)</f>
        <v>0</v>
      </c>
      <c r="AO730" s="275">
        <f>ROUND(C312,0)</f>
        <v>0</v>
      </c>
      <c r="AP730" s="275">
        <f>ROUND(C313,0)</f>
        <v>0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0</v>
      </c>
      <c r="AX730" s="275">
        <f>ROUND(C325,0)</f>
        <v>0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750344333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1090.06</v>
      </c>
      <c r="BJ730" s="275">
        <f>ROUND(C359,0)</f>
        <v>257659591</v>
      </c>
      <c r="BK730" s="275">
        <f>ROUND(C360,0)</f>
        <v>600827556</v>
      </c>
      <c r="BL730" s="275">
        <f>ROUND(C364,0)</f>
        <v>525555604</v>
      </c>
      <c r="BM730" s="275">
        <f>ROUND(C365,0)</f>
        <v>7597437</v>
      </c>
      <c r="BN730" s="275">
        <f>ROUND(C366,0)</f>
        <v>0</v>
      </c>
      <c r="BO730" s="275">
        <f>ROUND(C370,0)</f>
        <v>25203085</v>
      </c>
      <c r="BP730" s="275">
        <f>ROUND(C371,0)</f>
        <v>0</v>
      </c>
      <c r="BQ730" s="275">
        <f>ROUND(C378,0)</f>
        <v>130495929</v>
      </c>
      <c r="BR730" s="275">
        <f>ROUND(C379,0)</f>
        <v>26352143</v>
      </c>
      <c r="BS730" s="275">
        <f>ROUND(C380,0)</f>
        <v>5000357</v>
      </c>
      <c r="BT730" s="275">
        <f>ROUND(C381,0)</f>
        <v>25622864</v>
      </c>
      <c r="BU730" s="275">
        <f>ROUND(C382,0)</f>
        <v>960295</v>
      </c>
      <c r="BV730" s="275">
        <f>ROUND(C383,0)</f>
        <v>94741715</v>
      </c>
      <c r="BW730" s="275">
        <f>ROUND(C384,0)</f>
        <v>11855050</v>
      </c>
      <c r="BX730" s="275">
        <f>ROUND(C385,0)</f>
        <v>4721512</v>
      </c>
      <c r="BY730" s="275">
        <f>ROUND(C386,0)</f>
        <v>3201229</v>
      </c>
      <c r="BZ730" s="275">
        <f>ROUND(C387,0)</f>
        <v>3768132</v>
      </c>
      <c r="CA730" s="275">
        <f>ROUND(C388,0)</f>
        <v>2972912</v>
      </c>
      <c r="CB730" s="275">
        <f>C363</f>
        <v>5046666.49</v>
      </c>
      <c r="CC730" s="275">
        <f>ROUND(C389,0)</f>
        <v>14495732</v>
      </c>
      <c r="CD730" s="275">
        <f>ROUND(C392,0)</f>
        <v>0</v>
      </c>
      <c r="CE730" s="275">
        <f>ROUND(C394,0)</f>
        <v>0</v>
      </c>
      <c r="CF730" s="201">
        <f>ROUND(C395,0)</f>
        <v>0</v>
      </c>
    </row>
    <row r="731" spans="1:84" ht="12.65" customHeight="1" x14ac:dyDescent="0.3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5" customHeight="1" x14ac:dyDescent="0.3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175*2020*6010*A</v>
      </c>
      <c r="B734" s="275">
        <f>ROUND(C59,0)</f>
        <v>1908</v>
      </c>
      <c r="C734" s="275">
        <f>ROUND(C60,2)</f>
        <v>35.17</v>
      </c>
      <c r="D734" s="275">
        <f>ROUND(C61,0)</f>
        <v>3533059</v>
      </c>
      <c r="E734" s="275">
        <f>ROUND(C62,0)</f>
        <v>791507</v>
      </c>
      <c r="F734" s="275">
        <f>ROUND(C63,0)</f>
        <v>730218</v>
      </c>
      <c r="G734" s="275">
        <f>ROUND(C64,0)</f>
        <v>247283</v>
      </c>
      <c r="H734" s="275">
        <f>ROUND(C65,0)</f>
        <v>58229</v>
      </c>
      <c r="I734" s="275">
        <f>ROUND(C66,0)</f>
        <v>35268</v>
      </c>
      <c r="J734" s="275">
        <f>ROUND(C67,0)</f>
        <v>597922</v>
      </c>
      <c r="K734" s="275">
        <f>ROUND(C68,0)</f>
        <v>6736</v>
      </c>
      <c r="L734" s="275">
        <f>ROUND(C69,0)</f>
        <v>21577</v>
      </c>
      <c r="M734" s="275">
        <f>ROUND(C70,0)</f>
        <v>0</v>
      </c>
      <c r="N734" s="275">
        <f>ROUND(C75,0)</f>
        <v>22545112</v>
      </c>
      <c r="O734" s="275">
        <f>ROUND(C73,0)</f>
        <v>22377378</v>
      </c>
      <c r="P734" s="275">
        <f>IF(C76&gt;0,ROUND(C76,0),0)</f>
        <v>17108</v>
      </c>
      <c r="Q734" s="275">
        <f>IF(C77&gt;0,ROUND(C77,0),0)</f>
        <v>2406</v>
      </c>
      <c r="R734" s="275">
        <f>IF(C78&gt;0,ROUND(C78,0),0)</f>
        <v>3119</v>
      </c>
      <c r="S734" s="275">
        <f>IF(C79&gt;0,ROUND(C79,0),0)</f>
        <v>37194</v>
      </c>
      <c r="T734" s="275">
        <f>IF(C80&gt;0,ROUND(C80,2),0)</f>
        <v>22.95</v>
      </c>
      <c r="U734" s="275"/>
      <c r="V734" s="275"/>
      <c r="W734" s="275"/>
      <c r="X734" s="275"/>
      <c r="Y734" s="275">
        <f>IF(M668&lt;&gt;0,ROUND(M668,0),0)</f>
        <v>4688027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5" customHeight="1" x14ac:dyDescent="0.3">
      <c r="A735" s="209" t="str">
        <f>RIGHT($C$83,3)&amp;"*"&amp;RIGHT($C$82,4)&amp;"*"&amp;D$55&amp;"*"&amp;"A"</f>
        <v>175*2020*6030*A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4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5" customHeight="1" x14ac:dyDescent="0.3">
      <c r="A736" s="209" t="str">
        <f>RIGHT($C$83,3)&amp;"*"&amp;RIGHT($C$82,4)&amp;"*"&amp;E$55&amp;"*"&amp;"A"</f>
        <v>175*2020*6070*A</v>
      </c>
      <c r="B736" s="275">
        <f>ROUND(E59,0)</f>
        <v>10508</v>
      </c>
      <c r="C736" s="277">
        <f>ROUND(E60,2)</f>
        <v>90.91</v>
      </c>
      <c r="D736" s="275">
        <f>ROUND(E61,0)</f>
        <v>8394014</v>
      </c>
      <c r="E736" s="275">
        <f>ROUND(E62,0)</f>
        <v>1940989</v>
      </c>
      <c r="F736" s="275">
        <f>ROUND(E63,0)</f>
        <v>0</v>
      </c>
      <c r="G736" s="275">
        <f>ROUND(E64,0)</f>
        <v>545470</v>
      </c>
      <c r="H736" s="275">
        <f>ROUND(E65,0)</f>
        <v>124498</v>
      </c>
      <c r="I736" s="275">
        <f>ROUND(E66,0)</f>
        <v>135306</v>
      </c>
      <c r="J736" s="275">
        <f>ROUND(E67,0)</f>
        <v>951309</v>
      </c>
      <c r="K736" s="275">
        <f>ROUND(E68,0)</f>
        <v>12494</v>
      </c>
      <c r="L736" s="275">
        <f>ROUND(E69,0)</f>
        <v>3795</v>
      </c>
      <c r="M736" s="275">
        <f>ROUND(E70,0)</f>
        <v>1370</v>
      </c>
      <c r="N736" s="275">
        <f>ROUND(E75,0)</f>
        <v>68385785</v>
      </c>
      <c r="O736" s="275">
        <f>ROUND(E73,0)</f>
        <v>62049053</v>
      </c>
      <c r="P736" s="275">
        <f>IF(E76&gt;0,ROUND(E76,0),0)</f>
        <v>36646</v>
      </c>
      <c r="Q736" s="275">
        <f>IF(E77&gt;0,ROUND(E77,0),0)</f>
        <v>31494</v>
      </c>
      <c r="R736" s="275">
        <f>IF(E78&gt;0,ROUND(E78,0),0)</f>
        <v>31950</v>
      </c>
      <c r="S736" s="275">
        <f>IF(E79&gt;0,ROUND(E79,0),0)</f>
        <v>163701</v>
      </c>
      <c r="T736" s="277">
        <f>IF(E80&gt;0,ROUND(E80,2),0)</f>
        <v>59.07</v>
      </c>
      <c r="U736" s="275"/>
      <c r="V736" s="276"/>
      <c r="W736" s="275"/>
      <c r="X736" s="275"/>
      <c r="Y736" s="275">
        <f t="shared" si="24"/>
        <v>10044135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5" customHeight="1" x14ac:dyDescent="0.3">
      <c r="A737" s="209" t="str">
        <f>RIGHT($C$83,3)&amp;"*"&amp;RIGHT($C$82,4)&amp;"*"&amp;F$55&amp;"*"&amp;"A"</f>
        <v>175*2020*6100*A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4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5" customHeight="1" x14ac:dyDescent="0.3">
      <c r="A738" s="209" t="str">
        <f>RIGHT($C$83,3)&amp;"*"&amp;RIGHT($C$82,4)&amp;"*"&amp;G$55&amp;"*"&amp;"A"</f>
        <v>175*2020*6120*A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4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5" customHeight="1" x14ac:dyDescent="0.3">
      <c r="A739" s="209" t="str">
        <f>RIGHT($C$83,3)&amp;"*"&amp;RIGHT($C$82,4)&amp;"*"&amp;H$55&amp;"*"&amp;"A"</f>
        <v>175*2020*6140*A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4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5" customHeight="1" x14ac:dyDescent="0.3">
      <c r="A740" s="209" t="str">
        <f>RIGHT($C$83,3)&amp;"*"&amp;RIGHT($C$82,4)&amp;"*"&amp;I$55&amp;"*"&amp;"A"</f>
        <v>175*2020*6150*A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4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5" customHeight="1" x14ac:dyDescent="0.3">
      <c r="A741" s="209" t="str">
        <f>RIGHT($C$83,3)&amp;"*"&amp;RIGHT($C$82,4)&amp;"*"&amp;J$55&amp;"*"&amp;"A"</f>
        <v>175*2020*6170*A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4"/>
        <v>0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5" customHeight="1" x14ac:dyDescent="0.3">
      <c r="A742" s="209" t="str">
        <f>RIGHT($C$83,3)&amp;"*"&amp;RIGHT($C$82,4)&amp;"*"&amp;K$55&amp;"*"&amp;"A"</f>
        <v>175*2020*6200*A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4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5" customHeight="1" x14ac:dyDescent="0.3">
      <c r="A743" s="209" t="str">
        <f>RIGHT($C$83,3)&amp;"*"&amp;RIGHT($C$82,4)&amp;"*"&amp;L$55&amp;"*"&amp;"A"</f>
        <v>175*2020*6210*A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4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5" customHeight="1" x14ac:dyDescent="0.3">
      <c r="A744" s="209" t="str">
        <f>RIGHT($C$83,3)&amp;"*"&amp;RIGHT($C$82,4)&amp;"*"&amp;M$55&amp;"*"&amp;"A"</f>
        <v>175*2020*6330*A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4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5" customHeight="1" x14ac:dyDescent="0.3">
      <c r="A745" s="209" t="str">
        <f>RIGHT($C$83,3)&amp;"*"&amp;RIGHT($C$82,4)&amp;"*"&amp;N$55&amp;"*"&amp;"A"</f>
        <v>175*2020*6400*A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4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5" customHeight="1" x14ac:dyDescent="0.3">
      <c r="A746" s="209" t="str">
        <f>RIGHT($C$83,3)&amp;"*"&amp;RIGHT($C$82,4)&amp;"*"&amp;O$55&amp;"*"&amp;"A"</f>
        <v>175*2020*7010*A</v>
      </c>
      <c r="B746" s="275">
        <f>ROUND(O59,0)</f>
        <v>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>
        <f t="shared" si="24"/>
        <v>0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5" customHeight="1" x14ac:dyDescent="0.3">
      <c r="A747" s="209" t="str">
        <f>RIGHT($C$83,3)&amp;"*"&amp;RIGHT($C$82,4)&amp;"*"&amp;P$55&amp;"*"&amp;"A"</f>
        <v>175*2020*7020*A</v>
      </c>
      <c r="B747" s="275">
        <f>ROUND(P59,0)</f>
        <v>1355585</v>
      </c>
      <c r="C747" s="277">
        <f>ROUND(P60,2)</f>
        <v>50.18</v>
      </c>
      <c r="D747" s="275">
        <f>ROUND(P61,0)</f>
        <v>8675861</v>
      </c>
      <c r="E747" s="275">
        <f>ROUND(P62,0)</f>
        <v>1337544</v>
      </c>
      <c r="F747" s="275">
        <f>ROUND(P63,0)</f>
        <v>1069079</v>
      </c>
      <c r="G747" s="275">
        <f>ROUND(P64,0)</f>
        <v>280380</v>
      </c>
      <c r="H747" s="275">
        <f>ROUND(P65,0)</f>
        <v>91815</v>
      </c>
      <c r="I747" s="275">
        <f>ROUND(P66,0)</f>
        <v>2621322</v>
      </c>
      <c r="J747" s="275">
        <f>ROUND(P67,0)</f>
        <v>1011883</v>
      </c>
      <c r="K747" s="275">
        <f>ROUND(P68,0)</f>
        <v>0</v>
      </c>
      <c r="L747" s="275">
        <f>ROUND(P69,0)</f>
        <v>64068</v>
      </c>
      <c r="M747" s="275">
        <f>ROUND(P70,0)</f>
        <v>15331</v>
      </c>
      <c r="N747" s="275">
        <f>ROUND(P75,0)</f>
        <v>243893033</v>
      </c>
      <c r="O747" s="275">
        <f>ROUND(P73,0)</f>
        <v>71845151</v>
      </c>
      <c r="P747" s="275">
        <f>IF(P76&gt;0,ROUND(P76,0),0)</f>
        <v>13759</v>
      </c>
      <c r="Q747" s="275">
        <f>IF(P77&gt;0,ROUND(P77,0),0)</f>
        <v>0</v>
      </c>
      <c r="R747" s="275">
        <f>IF(P78&gt;0,ROUND(P78,0),0)</f>
        <v>8817</v>
      </c>
      <c r="S747" s="275">
        <f>IF(P79&gt;0,ROUND(P79,0),0)</f>
        <v>39484</v>
      </c>
      <c r="T747" s="277">
        <f>IF(P80&gt;0,ROUND(P80,2),0)</f>
        <v>24.73</v>
      </c>
      <c r="U747" s="275"/>
      <c r="V747" s="276"/>
      <c r="W747" s="275"/>
      <c r="X747" s="275"/>
      <c r="Y747" s="275">
        <f t="shared" si="24"/>
        <v>10170935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5" customHeight="1" x14ac:dyDescent="0.3">
      <c r="A748" s="209" t="str">
        <f>RIGHT($C$83,3)&amp;"*"&amp;RIGHT($C$82,4)&amp;"*"&amp;Q$55&amp;"*"&amp;"A"</f>
        <v>175*2020*7030*A</v>
      </c>
      <c r="B748" s="275">
        <f>ROUND(Q59,0)</f>
        <v>0</v>
      </c>
      <c r="C748" s="277">
        <f>ROUND(Q60,2)</f>
        <v>0</v>
      </c>
      <c r="D748" s="275">
        <f>ROUND(Q61,0)</f>
        <v>0</v>
      </c>
      <c r="E748" s="275">
        <f>ROUND(Q62,0)</f>
        <v>0</v>
      </c>
      <c r="F748" s="275">
        <f>ROUND(Q63,0)</f>
        <v>0</v>
      </c>
      <c r="G748" s="275">
        <f>ROUND(Q64,0)</f>
        <v>0</v>
      </c>
      <c r="H748" s="275">
        <f>ROUND(Q65,0)</f>
        <v>0</v>
      </c>
      <c r="I748" s="275">
        <f>ROUND(Q66,0)</f>
        <v>0</v>
      </c>
      <c r="J748" s="275">
        <f>ROUND(Q67,0)</f>
        <v>0</v>
      </c>
      <c r="K748" s="275">
        <f>ROUND(Q68,0)</f>
        <v>0</v>
      </c>
      <c r="L748" s="275">
        <f>ROUND(Q69,0)</f>
        <v>0</v>
      </c>
      <c r="M748" s="275">
        <f>ROUND(Q70,0)</f>
        <v>0</v>
      </c>
      <c r="N748" s="275">
        <f>ROUND(Q75,0)</f>
        <v>0</v>
      </c>
      <c r="O748" s="275">
        <f>ROUND(Q73,0)</f>
        <v>0</v>
      </c>
      <c r="P748" s="275">
        <f>IF(Q76&gt;0,ROUND(Q76,0),0)</f>
        <v>0</v>
      </c>
      <c r="Q748" s="275">
        <f>IF(Q77&gt;0,ROUND(Q77,0),0)</f>
        <v>0</v>
      </c>
      <c r="R748" s="275">
        <f>IF(Q78&gt;0,ROUND(Q78,0),0)</f>
        <v>0</v>
      </c>
      <c r="S748" s="275">
        <f>IF(Q79&gt;0,ROUND(Q79,0),0)</f>
        <v>0</v>
      </c>
      <c r="T748" s="277">
        <f>IF(Q80&gt;0,ROUND(Q80,2),0)</f>
        <v>0</v>
      </c>
      <c r="U748" s="275"/>
      <c r="V748" s="276"/>
      <c r="W748" s="275"/>
      <c r="X748" s="275"/>
      <c r="Y748" s="275">
        <f t="shared" si="24"/>
        <v>0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5" customHeight="1" x14ac:dyDescent="0.3">
      <c r="A749" s="209" t="str">
        <f>RIGHT($C$83,3)&amp;"*"&amp;RIGHT($C$82,4)&amp;"*"&amp;R$55&amp;"*"&amp;"A"</f>
        <v>175*2020*7040*A</v>
      </c>
      <c r="B749" s="275">
        <f>ROUND(R59,0)</f>
        <v>0</v>
      </c>
      <c r="C749" s="277">
        <f>ROUND(R60,2)</f>
        <v>0</v>
      </c>
      <c r="D749" s="275">
        <f>ROUND(R61,0)</f>
        <v>0</v>
      </c>
      <c r="E749" s="275">
        <f>ROUND(R62,0)</f>
        <v>0</v>
      </c>
      <c r="F749" s="275">
        <f>ROUND(R63,0)</f>
        <v>0</v>
      </c>
      <c r="G749" s="275">
        <f>ROUND(R64,0)</f>
        <v>0</v>
      </c>
      <c r="H749" s="275">
        <f>ROUND(R65,0)</f>
        <v>0</v>
      </c>
      <c r="I749" s="275">
        <f>ROUND(R66,0)</f>
        <v>0</v>
      </c>
      <c r="J749" s="275">
        <f>ROUND(R67,0)</f>
        <v>0</v>
      </c>
      <c r="K749" s="275">
        <f>ROUND(R68,0)</f>
        <v>0</v>
      </c>
      <c r="L749" s="275">
        <f>ROUND(R69,0)</f>
        <v>0</v>
      </c>
      <c r="M749" s="275">
        <f>ROUND(R70,0)</f>
        <v>0</v>
      </c>
      <c r="N749" s="275">
        <f>ROUND(R75,0)</f>
        <v>0</v>
      </c>
      <c r="O749" s="275">
        <f>ROUND(R73,0)</f>
        <v>0</v>
      </c>
      <c r="P749" s="275">
        <f>IF(R76&gt;0,ROUND(R76,0),0)</f>
        <v>0</v>
      </c>
      <c r="Q749" s="275">
        <f>IF(R77&gt;0,ROUND(R77,0),0)</f>
        <v>6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4"/>
        <v>3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5" customHeight="1" x14ac:dyDescent="0.3">
      <c r="A750" s="209" t="str">
        <f>RIGHT($C$83,3)&amp;"*"&amp;RIGHT($C$82,4)&amp;"*"&amp;S$55&amp;"*"&amp;"A"</f>
        <v>175*2020*7050*A</v>
      </c>
      <c r="B750" s="275"/>
      <c r="C750" s="277">
        <f>ROUND(S60,2)</f>
        <v>0</v>
      </c>
      <c r="D750" s="275">
        <f>ROUND(S61,0)</f>
        <v>0</v>
      </c>
      <c r="E750" s="275">
        <f>ROUND(S62,0)</f>
        <v>0</v>
      </c>
      <c r="F750" s="275">
        <f>ROUND(S63,0)</f>
        <v>0</v>
      </c>
      <c r="G750" s="275">
        <f>ROUND(S64,0)</f>
        <v>0</v>
      </c>
      <c r="H750" s="275">
        <f>ROUND(S65,0)</f>
        <v>0</v>
      </c>
      <c r="I750" s="275">
        <f>ROUND(S66,0)</f>
        <v>0</v>
      </c>
      <c r="J750" s="275">
        <f>ROUND(S67,0)</f>
        <v>0</v>
      </c>
      <c r="K750" s="275">
        <f>ROUND(S68,0)</f>
        <v>0</v>
      </c>
      <c r="L750" s="275">
        <f>ROUND(S69,0)</f>
        <v>0</v>
      </c>
      <c r="M750" s="275">
        <f>ROUND(S70,0)</f>
        <v>0</v>
      </c>
      <c r="N750" s="275">
        <f>ROUND(S75,0)</f>
        <v>0</v>
      </c>
      <c r="O750" s="275">
        <f>ROUND(S73,0)</f>
        <v>0</v>
      </c>
      <c r="P750" s="275">
        <f>IF(S76&gt;0,ROUND(S76,0),0)</f>
        <v>0</v>
      </c>
      <c r="Q750" s="275">
        <f>IF(S77&gt;0,ROUND(S77,0),0)</f>
        <v>0</v>
      </c>
      <c r="R750" s="275">
        <f>IF(S78&gt;0,ROUND(S78,0),0)</f>
        <v>0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4"/>
        <v>0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5" customHeight="1" x14ac:dyDescent="0.3">
      <c r="A751" s="209" t="str">
        <f>RIGHT($C$83,3)&amp;"*"&amp;RIGHT($C$82,4)&amp;"*"&amp;T$55&amp;"*"&amp;"A"</f>
        <v>175*2020*7060*A</v>
      </c>
      <c r="B751" s="275"/>
      <c r="C751" s="277">
        <f>ROUND(T60,2)</f>
        <v>25.42</v>
      </c>
      <c r="D751" s="275">
        <f>ROUND(T61,0)</f>
        <v>2708559</v>
      </c>
      <c r="E751" s="275">
        <f>ROUND(T62,0)</f>
        <v>610640</v>
      </c>
      <c r="F751" s="275">
        <f>ROUND(T63,0)</f>
        <v>3914</v>
      </c>
      <c r="G751" s="275">
        <f>ROUND(T64,0)</f>
        <v>2447457</v>
      </c>
      <c r="H751" s="275">
        <f>ROUND(T65,0)</f>
        <v>30712</v>
      </c>
      <c r="I751" s="275">
        <f>ROUND(T66,0)</f>
        <v>202022</v>
      </c>
      <c r="J751" s="275">
        <f>ROUND(T67,0)</f>
        <v>170741</v>
      </c>
      <c r="K751" s="275">
        <f>ROUND(T68,0)</f>
        <v>0</v>
      </c>
      <c r="L751" s="275">
        <f>ROUND(T69,0)</f>
        <v>49008</v>
      </c>
      <c r="M751" s="275">
        <f>ROUND(T70,0)</f>
        <v>0</v>
      </c>
      <c r="N751" s="275">
        <f>ROUND(T75,0)</f>
        <v>13403146</v>
      </c>
      <c r="O751" s="275">
        <f>ROUND(T73,0)</f>
        <v>3427162</v>
      </c>
      <c r="P751" s="275">
        <f>IF(T76&gt;0,ROUND(T76,0),0)</f>
        <v>4533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13.26</v>
      </c>
      <c r="U751" s="275"/>
      <c r="V751" s="276"/>
      <c r="W751" s="275"/>
      <c r="X751" s="275"/>
      <c r="Y751" s="275">
        <f t="shared" si="24"/>
        <v>3519281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5" customHeight="1" x14ac:dyDescent="0.3">
      <c r="A752" s="209" t="str">
        <f>RIGHT($C$83,3)&amp;"*"&amp;RIGHT($C$82,4)&amp;"*"&amp;U$55&amp;"*"&amp;"A"</f>
        <v>175*2020*7070*A</v>
      </c>
      <c r="B752" s="275">
        <f>ROUND(U59,0)</f>
        <v>0</v>
      </c>
      <c r="C752" s="277">
        <f>ROUND(U60,2)</f>
        <v>0</v>
      </c>
      <c r="D752" s="275">
        <f>ROUND(U61,0)</f>
        <v>0</v>
      </c>
      <c r="E752" s="275">
        <f>ROUND(U62,0)</f>
        <v>0</v>
      </c>
      <c r="F752" s="275">
        <f>ROUND(U63,0)</f>
        <v>0</v>
      </c>
      <c r="G752" s="275">
        <f>ROUND(U64,0)</f>
        <v>0</v>
      </c>
      <c r="H752" s="275">
        <f>ROUND(U65,0)</f>
        <v>0</v>
      </c>
      <c r="I752" s="275">
        <f>ROUND(U66,0)</f>
        <v>0</v>
      </c>
      <c r="J752" s="275">
        <f>ROUND(U67,0)</f>
        <v>0</v>
      </c>
      <c r="K752" s="275">
        <f>ROUND(U68,0)</f>
        <v>0</v>
      </c>
      <c r="L752" s="275">
        <f>ROUND(U69,0)</f>
        <v>0</v>
      </c>
      <c r="M752" s="275">
        <f>ROUND(U70,0)</f>
        <v>0</v>
      </c>
      <c r="N752" s="275">
        <f>ROUND(U75,0)</f>
        <v>38872063</v>
      </c>
      <c r="O752" s="275">
        <f>ROUND(U73,0)</f>
        <v>19848352</v>
      </c>
      <c r="P752" s="275">
        <f>IF(U76&gt;0,ROUND(U76,0),0)</f>
        <v>0</v>
      </c>
      <c r="Q752" s="275">
        <f>IF(U77&gt;0,ROUND(U77,0),0)</f>
        <v>0</v>
      </c>
      <c r="R752" s="275">
        <f>IF(U78&gt;0,ROUND(U78,0),0)</f>
        <v>0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4"/>
        <v>284026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5" customHeight="1" x14ac:dyDescent="0.3">
      <c r="A753" s="209" t="str">
        <f>RIGHT($C$83,3)&amp;"*"&amp;RIGHT($C$82,4)&amp;"*"&amp;V$55&amp;"*"&amp;"A"</f>
        <v>175*2020*7110*A</v>
      </c>
      <c r="B753" s="275">
        <f>ROUND(V59,0)</f>
        <v>0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10098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477075</v>
      </c>
      <c r="O753" s="275">
        <f>ROUND(V73,0)</f>
        <v>172422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4"/>
        <v>8025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5" customHeight="1" x14ac:dyDescent="0.3">
      <c r="A754" s="209" t="str">
        <f>RIGHT($C$83,3)&amp;"*"&amp;RIGHT($C$82,4)&amp;"*"&amp;W$55&amp;"*"&amp;"A"</f>
        <v>175*2020*7120*A</v>
      </c>
      <c r="B754" s="275">
        <f>ROUND(W59,0)</f>
        <v>0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0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19615679</v>
      </c>
      <c r="O754" s="275">
        <f>ROUND(W73,0)</f>
        <v>4247850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4"/>
        <v>143326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5" customHeight="1" x14ac:dyDescent="0.3">
      <c r="A755" s="209" t="str">
        <f>RIGHT($C$83,3)&amp;"*"&amp;RIGHT($C$82,4)&amp;"*"&amp;X$55&amp;"*"&amp;"A"</f>
        <v>175*2020*7130*A</v>
      </c>
      <c r="B755" s="275">
        <f>ROUND(X59,0)</f>
        <v>0</v>
      </c>
      <c r="C755" s="277">
        <f>ROUND(X60,2)</f>
        <v>0</v>
      </c>
      <c r="D755" s="275">
        <f>ROUND(X61,0)</f>
        <v>0</v>
      </c>
      <c r="E755" s="275">
        <f>ROUND(X62,0)</f>
        <v>0</v>
      </c>
      <c r="F755" s="275">
        <f>ROUND(X63,0)</f>
        <v>0</v>
      </c>
      <c r="G755" s="275">
        <f>ROUND(X64,0)</f>
        <v>0</v>
      </c>
      <c r="H755" s="275">
        <f>ROUND(X65,0)</f>
        <v>36</v>
      </c>
      <c r="I755" s="275">
        <f>ROUND(X66,0)</f>
        <v>0</v>
      </c>
      <c r="J755" s="275">
        <f>ROUND(X67,0)</f>
        <v>1390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11106036</v>
      </c>
      <c r="O755" s="275">
        <f>ROUND(X73,0)</f>
        <v>3979504</v>
      </c>
      <c r="P755" s="275">
        <f>IF(X76&gt;0,ROUND(X76,0),0)</f>
        <v>0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4"/>
        <v>81789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5" customHeight="1" x14ac:dyDescent="0.3">
      <c r="A756" s="209" t="str">
        <f>RIGHT($C$83,3)&amp;"*"&amp;RIGHT($C$82,4)&amp;"*"&amp;Y$55&amp;"*"&amp;"A"</f>
        <v>175*2020*7140*A</v>
      </c>
      <c r="B756" s="275">
        <f>ROUND(Y59,0)</f>
        <v>14955</v>
      </c>
      <c r="C756" s="277">
        <f>ROUND(Y60,2)</f>
        <v>2.29</v>
      </c>
      <c r="D756" s="275">
        <f>ROUND(Y61,0)</f>
        <v>214873</v>
      </c>
      <c r="E756" s="275">
        <f>ROUND(Y62,0)</f>
        <v>52860</v>
      </c>
      <c r="F756" s="275">
        <f>ROUND(Y63,0)</f>
        <v>0</v>
      </c>
      <c r="G756" s="275">
        <f>ROUND(Y64,0)</f>
        <v>2864</v>
      </c>
      <c r="H756" s="275">
        <f>ROUND(Y65,0)</f>
        <v>4701</v>
      </c>
      <c r="I756" s="275">
        <f>ROUND(Y66,0)</f>
        <v>4394</v>
      </c>
      <c r="J756" s="275">
        <f>ROUND(Y67,0)</f>
        <v>72843</v>
      </c>
      <c r="K756" s="275">
        <f>ROUND(Y68,0)</f>
        <v>0</v>
      </c>
      <c r="L756" s="275">
        <f>ROUND(Y69,0)</f>
        <v>0</v>
      </c>
      <c r="M756" s="275">
        <f>ROUND(Y70,0)</f>
        <v>76590</v>
      </c>
      <c r="N756" s="275">
        <f>ROUND(Y75,0)</f>
        <v>27707545</v>
      </c>
      <c r="O756" s="275">
        <f>ROUND(Y73,0)</f>
        <v>4086132</v>
      </c>
      <c r="P756" s="275">
        <f>IF(Y76&gt;0,ROUND(Y76,0),0)</f>
        <v>0</v>
      </c>
      <c r="Q756" s="275">
        <f>IF(Y77&gt;0,ROUND(Y77,0),0)</f>
        <v>0</v>
      </c>
      <c r="R756" s="275">
        <f>IF(Y78&gt;0,ROUND(Y78,0),0)</f>
        <v>0</v>
      </c>
      <c r="S756" s="275">
        <f>IF(Y79&gt;0,ROUND(Y79,0),0)</f>
        <v>0</v>
      </c>
      <c r="T756" s="277">
        <f>IF(Y80&gt;0,ROUND(Y80,2),0)</f>
        <v>0</v>
      </c>
      <c r="U756" s="275"/>
      <c r="V756" s="276"/>
      <c r="W756" s="275"/>
      <c r="X756" s="275"/>
      <c r="Y756" s="275">
        <f t="shared" si="24"/>
        <v>326498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5" customHeight="1" x14ac:dyDescent="0.3">
      <c r="A757" s="209" t="str">
        <f>RIGHT($C$83,3)&amp;"*"&amp;RIGHT($C$82,4)&amp;"*"&amp;Z$55&amp;"*"&amp;"A"</f>
        <v>175*2020*7150*A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1866037</v>
      </c>
      <c r="O757" s="275">
        <f>ROUND(Z73,0)</f>
        <v>617668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4"/>
        <v>13635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5" customHeight="1" x14ac:dyDescent="0.3">
      <c r="A758" s="209" t="str">
        <f>RIGHT($C$83,3)&amp;"*"&amp;RIGHT($C$82,4)&amp;"*"&amp;AA$55&amp;"*"&amp;"A"</f>
        <v>175*2020*7160*A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1109356</v>
      </c>
      <c r="O758" s="275">
        <f>ROUND(AA73,0)</f>
        <v>105260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4"/>
        <v>8106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5" customHeight="1" x14ac:dyDescent="0.3">
      <c r="A759" s="209" t="str">
        <f>RIGHT($C$83,3)&amp;"*"&amp;RIGHT($C$82,4)&amp;"*"&amp;AB$55&amp;"*"&amp;"A"</f>
        <v>175*2020*7170*A</v>
      </c>
      <c r="B759" s="275"/>
      <c r="C759" s="277">
        <f>ROUND(AB60,2)</f>
        <v>28.87</v>
      </c>
      <c r="D759" s="275">
        <f>ROUND(AB61,0)</f>
        <v>3165676</v>
      </c>
      <c r="E759" s="275">
        <f>ROUND(AB62,0)</f>
        <v>692599</v>
      </c>
      <c r="F759" s="275">
        <f>ROUND(AB63,0)</f>
        <v>0</v>
      </c>
      <c r="G759" s="275">
        <f>ROUND(AB64,0)</f>
        <v>18229090</v>
      </c>
      <c r="H759" s="275">
        <f>ROUND(AB65,0)</f>
        <v>6945</v>
      </c>
      <c r="I759" s="275">
        <f>ROUND(AB66,0)</f>
        <v>534125</v>
      </c>
      <c r="J759" s="275">
        <f>ROUND(AB67,0)</f>
        <v>38781</v>
      </c>
      <c r="K759" s="275">
        <f>ROUND(AB68,0)</f>
        <v>3</v>
      </c>
      <c r="L759" s="275">
        <f>ROUND(AB69,0)</f>
        <v>1829</v>
      </c>
      <c r="M759" s="275">
        <f>ROUND(AB70,0)</f>
        <v>15048</v>
      </c>
      <c r="N759" s="275">
        <f>ROUND(AB75,0)</f>
        <v>105331729</v>
      </c>
      <c r="O759" s="275">
        <f>ROUND(AB73,0)</f>
        <v>25275207</v>
      </c>
      <c r="P759" s="275">
        <f>IF(AB76&gt;0,ROUND(AB76,0),0)</f>
        <v>0</v>
      </c>
      <c r="Q759" s="275">
        <f>IF(AB77&gt;0,ROUND(AB77,0),0)</f>
        <v>0</v>
      </c>
      <c r="R759" s="275">
        <f>IF(AB78&gt;0,ROUND(AB78,0),0)</f>
        <v>0</v>
      </c>
      <c r="S759" s="275">
        <f>IF(AB79&gt;0,ROUND(AB79,0),0)</f>
        <v>91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4"/>
        <v>10953438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5" customHeight="1" x14ac:dyDescent="0.3">
      <c r="A760" s="209" t="str">
        <f>RIGHT($C$83,3)&amp;"*"&amp;RIGHT($C$82,4)&amp;"*"&amp;AC$55&amp;"*"&amp;"A"</f>
        <v>175*2020*7180*A</v>
      </c>
      <c r="B760" s="275">
        <f>ROUND(AC59,0)</f>
        <v>0</v>
      </c>
      <c r="C760" s="277">
        <f>ROUND(AC60,2)</f>
        <v>15.68</v>
      </c>
      <c r="D760" s="275">
        <f>ROUND(AC61,0)</f>
        <v>1521563</v>
      </c>
      <c r="E760" s="275">
        <f>ROUND(AC62,0)</f>
        <v>365689</v>
      </c>
      <c r="F760" s="275">
        <f>ROUND(AC63,0)</f>
        <v>0</v>
      </c>
      <c r="G760" s="275">
        <f>ROUND(AC64,0)</f>
        <v>180246</v>
      </c>
      <c r="H760" s="275">
        <f>ROUND(AC65,0)</f>
        <v>2993</v>
      </c>
      <c r="I760" s="275">
        <f>ROUND(AC66,0)</f>
        <v>16163</v>
      </c>
      <c r="J760" s="275">
        <f>ROUND(AC67,0)</f>
        <v>99922</v>
      </c>
      <c r="K760" s="275">
        <f>ROUND(AC68,0)</f>
        <v>0</v>
      </c>
      <c r="L760" s="275">
        <f>ROUND(AC69,0)</f>
        <v>563536</v>
      </c>
      <c r="M760" s="275">
        <f>ROUND(AC70,0)</f>
        <v>0</v>
      </c>
      <c r="N760" s="275">
        <f>ROUND(AC75,0)</f>
        <v>9855093</v>
      </c>
      <c r="O760" s="275">
        <f>ROUND(AC73,0)</f>
        <v>9737825</v>
      </c>
      <c r="P760" s="275">
        <f>IF(AC76&gt;0,ROUND(AC76,0),0)</f>
        <v>622</v>
      </c>
      <c r="Q760" s="275">
        <f>IF(AC77&gt;0,ROUND(AC77,0),0)</f>
        <v>0</v>
      </c>
      <c r="R760" s="275">
        <f>IF(AC78&gt;0,ROUND(AC78,0),0)</f>
        <v>0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4"/>
        <v>1357641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5" customHeight="1" x14ac:dyDescent="0.3">
      <c r="A761" s="209" t="str">
        <f>RIGHT($C$83,3)&amp;"*"&amp;RIGHT($C$82,4)&amp;"*"&amp;AD$55&amp;"*"&amp;"A"</f>
        <v>175*2020*7190*A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4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5" customHeight="1" x14ac:dyDescent="0.3">
      <c r="A762" s="209" t="str">
        <f>RIGHT($C$83,3)&amp;"*"&amp;RIGHT($C$82,4)&amp;"*"&amp;AE$55&amp;"*"&amp;"A"</f>
        <v>175*2020*7200*A</v>
      </c>
      <c r="B762" s="275">
        <f>ROUND(AE59,0)</f>
        <v>50193</v>
      </c>
      <c r="C762" s="277">
        <f>ROUND(AE60,2)</f>
        <v>18.59</v>
      </c>
      <c r="D762" s="275">
        <f>ROUND(AE61,0)</f>
        <v>1843343</v>
      </c>
      <c r="E762" s="275">
        <f>ROUND(AE62,0)</f>
        <v>439710</v>
      </c>
      <c r="F762" s="275">
        <f>ROUND(AE63,0)</f>
        <v>0</v>
      </c>
      <c r="G762" s="275">
        <f>ROUND(AE64,0)</f>
        <v>11322</v>
      </c>
      <c r="H762" s="275">
        <f>ROUND(AE65,0)</f>
        <v>49088</v>
      </c>
      <c r="I762" s="275">
        <f>ROUND(AE66,0)</f>
        <v>-174072</v>
      </c>
      <c r="J762" s="275">
        <f>ROUND(AE67,0)</f>
        <v>331783</v>
      </c>
      <c r="K762" s="275">
        <f>ROUND(AE68,0)</f>
        <v>0</v>
      </c>
      <c r="L762" s="275">
        <f>ROUND(AE69,0)</f>
        <v>1102</v>
      </c>
      <c r="M762" s="275">
        <f>ROUND(AE70,0)</f>
        <v>826</v>
      </c>
      <c r="N762" s="275">
        <f>ROUND(AE75,0)</f>
        <v>6483963</v>
      </c>
      <c r="O762" s="275">
        <f>ROUND(AE73,0)</f>
        <v>525963</v>
      </c>
      <c r="P762" s="275">
        <f>IF(AE76&gt;0,ROUND(AE76,0),0)</f>
        <v>9229</v>
      </c>
      <c r="Q762" s="275">
        <f>IF(AE77&gt;0,ROUND(AE77,0),0)</f>
        <v>0</v>
      </c>
      <c r="R762" s="275">
        <f>IF(AE78&gt;0,ROUND(AE78,0),0)</f>
        <v>0</v>
      </c>
      <c r="S762" s="275">
        <f>IF(AE79&gt;0,ROUND(AE79,0),0)</f>
        <v>1379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4"/>
        <v>1904438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5" customHeight="1" x14ac:dyDescent="0.3">
      <c r="A763" s="209" t="str">
        <f>RIGHT($C$83,3)&amp;"*"&amp;RIGHT($C$82,4)&amp;"*"&amp;AF$55&amp;"*"&amp;"A"</f>
        <v>175*2020*7220*A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4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5" customHeight="1" x14ac:dyDescent="0.3">
      <c r="A764" s="209" t="str">
        <f>RIGHT($C$83,3)&amp;"*"&amp;RIGHT($C$82,4)&amp;"*"&amp;AG$55&amp;"*"&amp;"A"</f>
        <v>175*2020*7230*A</v>
      </c>
      <c r="B764" s="275">
        <f>ROUND(AG59,0)</f>
        <v>30942</v>
      </c>
      <c r="C764" s="277">
        <f>ROUND(AG60,2)</f>
        <v>86.14</v>
      </c>
      <c r="D764" s="275">
        <f>ROUND(AG61,0)</f>
        <v>12039400</v>
      </c>
      <c r="E764" s="275">
        <f>ROUND(AG62,0)</f>
        <v>2150993</v>
      </c>
      <c r="F764" s="275">
        <f>ROUND(AG63,0)</f>
        <v>258304</v>
      </c>
      <c r="G764" s="275">
        <f>ROUND(AG64,0)</f>
        <v>659668</v>
      </c>
      <c r="H764" s="275">
        <f>ROUND(AG65,0)</f>
        <v>64263</v>
      </c>
      <c r="I764" s="275">
        <f>ROUND(AG66,0)</f>
        <v>512672</v>
      </c>
      <c r="J764" s="275">
        <f>ROUND(AG67,0)</f>
        <v>650348</v>
      </c>
      <c r="K764" s="275">
        <f>ROUND(AG68,0)</f>
        <v>0</v>
      </c>
      <c r="L764" s="275">
        <f>ROUND(AG69,0)</f>
        <v>60145</v>
      </c>
      <c r="M764" s="275">
        <f>ROUND(AG70,0)</f>
        <v>155709</v>
      </c>
      <c r="N764" s="275">
        <f>ROUND(AG75,0)</f>
        <v>125126266</v>
      </c>
      <c r="O764" s="275">
        <f>ROUND(AG73,0)</f>
        <v>21130313</v>
      </c>
      <c r="P764" s="275">
        <f>IF(AG76&gt;0,ROUND(AG76,0),0)</f>
        <v>23115</v>
      </c>
      <c r="Q764" s="275">
        <f>IF(AG77&gt;0,ROUND(AG77,0),0)</f>
        <v>2472</v>
      </c>
      <c r="R764" s="275">
        <f>IF(AG78&gt;0,ROUND(AG78,0),0)</f>
        <v>13672</v>
      </c>
      <c r="S764" s="275">
        <f>IF(AG79&gt;0,ROUND(AG79,0),0)</f>
        <v>0</v>
      </c>
      <c r="T764" s="277">
        <f>IF(AG80&gt;0,ROUND(AG80,2),0)</f>
        <v>35.130000000000003</v>
      </c>
      <c r="U764" s="275"/>
      <c r="V764" s="276"/>
      <c r="W764" s="275"/>
      <c r="X764" s="275"/>
      <c r="Y764" s="275">
        <f t="shared" si="24"/>
        <v>10750427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5" customHeight="1" x14ac:dyDescent="0.3">
      <c r="A765" s="209" t="str">
        <f>RIGHT($C$83,3)&amp;"*"&amp;RIGHT($C$82,4)&amp;"*"&amp;AH$55&amp;"*"&amp;"A"</f>
        <v>175*2020*7240*A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4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5" customHeight="1" x14ac:dyDescent="0.3">
      <c r="A766" s="209" t="str">
        <f>RIGHT($C$83,3)&amp;"*"&amp;RIGHT($C$82,4)&amp;"*"&amp;AI$55&amp;"*"&amp;"A"</f>
        <v>175*2020*7250*A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4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5" customHeight="1" x14ac:dyDescent="0.3">
      <c r="A767" s="209" t="str">
        <f>RIGHT($C$83,3)&amp;"*"&amp;RIGHT($C$82,4)&amp;"*"&amp;AJ$55&amp;"*"&amp;"A"</f>
        <v>175*2020*7260*A</v>
      </c>
      <c r="B767" s="275">
        <f>ROUND(AJ59,0)</f>
        <v>0</v>
      </c>
      <c r="C767" s="277">
        <f>ROUND(AJ60,2)</f>
        <v>177.14</v>
      </c>
      <c r="D767" s="275">
        <f>ROUND(AJ61,0)</f>
        <v>26063110</v>
      </c>
      <c r="E767" s="275">
        <f>ROUND(AJ62,0)</f>
        <v>4604195</v>
      </c>
      <c r="F767" s="275">
        <f>ROUND(AJ63,0)</f>
        <v>590090</v>
      </c>
      <c r="G767" s="275">
        <f>ROUND(AJ64,0)</f>
        <v>606959</v>
      </c>
      <c r="H767" s="275">
        <f>ROUND(AJ65,0)</f>
        <v>235662</v>
      </c>
      <c r="I767" s="275">
        <f>ROUND(AJ66,0)</f>
        <v>15967293</v>
      </c>
      <c r="J767" s="275">
        <f>ROUND(AJ67,0)</f>
        <v>2802189</v>
      </c>
      <c r="K767" s="275">
        <f>ROUND(AJ68,0)</f>
        <v>2217084</v>
      </c>
      <c r="L767" s="275">
        <f>ROUND(AJ69,0)</f>
        <v>490431</v>
      </c>
      <c r="M767" s="275">
        <f>ROUND(AJ70,0)</f>
        <v>1508908</v>
      </c>
      <c r="N767" s="275">
        <f>ROUND(AJ75,0)</f>
        <v>89926785</v>
      </c>
      <c r="O767" s="275">
        <f>ROUND(AJ73,0)</f>
        <v>3683323</v>
      </c>
      <c r="P767" s="275">
        <f>IF(AJ76&gt;0,ROUND(AJ76,0),0)</f>
        <v>24270</v>
      </c>
      <c r="Q767" s="275">
        <f>IF(AJ77&gt;0,ROUND(AJ77,0),0)</f>
        <v>0</v>
      </c>
      <c r="R767" s="275">
        <f>IF(AJ78&gt;0,ROUND(AJ78,0),0)</f>
        <v>5978</v>
      </c>
      <c r="S767" s="275">
        <f>IF(AJ79&gt;0,ROUND(AJ79,0),0)</f>
        <v>1230</v>
      </c>
      <c r="T767" s="277">
        <f>IF(AJ80&gt;0,ROUND(AJ80,2),0)</f>
        <v>23.9</v>
      </c>
      <c r="U767" s="275"/>
      <c r="V767" s="276"/>
      <c r="W767" s="275"/>
      <c r="X767" s="275"/>
      <c r="Y767" s="275">
        <f t="shared" si="24"/>
        <v>26465944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5" customHeight="1" x14ac:dyDescent="0.3">
      <c r="A768" s="209" t="str">
        <f>RIGHT($C$83,3)&amp;"*"&amp;RIGHT($C$82,4)&amp;"*"&amp;AK$55&amp;"*"&amp;"A"</f>
        <v>175*2020*7310*A</v>
      </c>
      <c r="B768" s="275">
        <f>ROUND(AK59,0)</f>
        <v>62176</v>
      </c>
      <c r="C768" s="277">
        <f>ROUND(AK60,2)</f>
        <v>32.81</v>
      </c>
      <c r="D768" s="275">
        <f>ROUND(AK61,0)</f>
        <v>3573842</v>
      </c>
      <c r="E768" s="275">
        <f>ROUND(AK62,0)</f>
        <v>801275</v>
      </c>
      <c r="F768" s="275">
        <f>ROUND(AK63,0)</f>
        <v>0</v>
      </c>
      <c r="G768" s="275">
        <f>ROUND(AK64,0)</f>
        <v>43553</v>
      </c>
      <c r="H768" s="275">
        <f>ROUND(AK65,0)</f>
        <v>57201</v>
      </c>
      <c r="I768" s="275">
        <f>ROUND(AK66,0)</f>
        <v>-213661</v>
      </c>
      <c r="J768" s="275">
        <f>ROUND(AK67,0)</f>
        <v>421139</v>
      </c>
      <c r="K768" s="275">
        <f>ROUND(AK68,0)</f>
        <v>0</v>
      </c>
      <c r="L768" s="275">
        <f>ROUND(AK69,0)</f>
        <v>4250</v>
      </c>
      <c r="M768" s="275">
        <f>ROUND(AK70,0)</f>
        <v>9101</v>
      </c>
      <c r="N768" s="275">
        <f>ROUND(AK75,0)</f>
        <v>12751654</v>
      </c>
      <c r="O768" s="275">
        <f>ROUND(AK73,0)</f>
        <v>477991</v>
      </c>
      <c r="P768" s="275">
        <f>IF(AK76&gt;0,ROUND(AK76,0),0)</f>
        <v>9223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1503</v>
      </c>
      <c r="T768" s="277">
        <f>IF(AK80&gt;0,ROUND(AK80,2),0)</f>
        <v>0.74</v>
      </c>
      <c r="U768" s="275"/>
      <c r="V768" s="276"/>
      <c r="W768" s="275"/>
      <c r="X768" s="275"/>
      <c r="Y768" s="275">
        <f t="shared" si="24"/>
        <v>2943247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5" customHeight="1" x14ac:dyDescent="0.3">
      <c r="A769" s="209" t="str">
        <f>RIGHT($C$83,3)&amp;"*"&amp;RIGHT($C$82,4)&amp;"*"&amp;AL$55&amp;"*"&amp;"A"</f>
        <v>175*2020*7320*A</v>
      </c>
      <c r="B769" s="275">
        <f>ROUND(AL59,0)</f>
        <v>0</v>
      </c>
      <c r="C769" s="277">
        <f>ROUND(AL60,2)</f>
        <v>19.559999999999999</v>
      </c>
      <c r="D769" s="275">
        <f>ROUND(AL61,0)</f>
        <v>1936679</v>
      </c>
      <c r="E769" s="275">
        <f>ROUND(AL62,0)</f>
        <v>462036</v>
      </c>
      <c r="F769" s="275">
        <f>ROUND(AL63,0)</f>
        <v>0</v>
      </c>
      <c r="G769" s="275">
        <f>ROUND(AL64,0)</f>
        <v>88147</v>
      </c>
      <c r="H769" s="275">
        <f>ROUND(AL65,0)</f>
        <v>28661</v>
      </c>
      <c r="I769" s="275">
        <f>ROUND(AL66,0)</f>
        <v>-288822</v>
      </c>
      <c r="J769" s="275">
        <f>ROUND(AL67,0)</f>
        <v>62426</v>
      </c>
      <c r="K769" s="275">
        <f>ROUND(AL68,0)</f>
        <v>0</v>
      </c>
      <c r="L769" s="275">
        <f>ROUND(AL69,0)</f>
        <v>1034</v>
      </c>
      <c r="M769" s="275">
        <f>ROUND(AL70,0)</f>
        <v>526</v>
      </c>
      <c r="N769" s="275">
        <f>ROUND(AL75,0)</f>
        <v>6225712</v>
      </c>
      <c r="O769" s="275">
        <f>ROUND(AL73,0)</f>
        <v>220788</v>
      </c>
      <c r="P769" s="275">
        <f>IF(AL76&gt;0,ROUND(AL76,0),0)</f>
        <v>7589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4"/>
        <v>1677183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5" customHeight="1" x14ac:dyDescent="0.3">
      <c r="A770" s="209" t="str">
        <f>RIGHT($C$83,3)&amp;"*"&amp;RIGHT($C$82,4)&amp;"*"&amp;AM$55&amp;"*"&amp;"A"</f>
        <v>175*2020*7330*A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4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5" customHeight="1" x14ac:dyDescent="0.3">
      <c r="A771" s="209" t="str">
        <f>RIGHT($C$83,3)&amp;"*"&amp;RIGHT($C$82,4)&amp;"*"&amp;AN$55&amp;"*"&amp;"A"</f>
        <v>175*2020*7340*A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4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5" customHeight="1" x14ac:dyDescent="0.3">
      <c r="A772" s="209" t="str">
        <f>RIGHT($C$83,3)&amp;"*"&amp;RIGHT($C$82,4)&amp;"*"&amp;AO$55&amp;"*"&amp;"A"</f>
        <v>175*2020*7350*A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4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5" customHeight="1" x14ac:dyDescent="0.3">
      <c r="A773" s="209" t="str">
        <f>RIGHT($C$83,3)&amp;"*"&amp;RIGHT($C$82,4)&amp;"*"&amp;AP$55&amp;"*"&amp;"A"</f>
        <v>175*2020*7380*A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>
        <f t="shared" si="24"/>
        <v>0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5" customHeight="1" x14ac:dyDescent="0.3">
      <c r="A774" s="209" t="str">
        <f>RIGHT($C$83,3)&amp;"*"&amp;RIGHT($C$82,4)&amp;"*"&amp;AQ$55&amp;"*"&amp;"A"</f>
        <v>175*2020*7390*A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4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5" customHeight="1" x14ac:dyDescent="0.3">
      <c r="A775" s="209" t="str">
        <f>RIGHT($C$83,3)&amp;"*"&amp;RIGHT($C$82,4)&amp;"*"&amp;AR$55&amp;"*"&amp;"A"</f>
        <v>175*2020*7400*A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4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5" customHeight="1" x14ac:dyDescent="0.3">
      <c r="A776" s="209" t="str">
        <f>RIGHT($C$83,3)&amp;"*"&amp;RIGHT($C$82,4)&amp;"*"&amp;AS$55&amp;"*"&amp;"A"</f>
        <v>175*2020*7410*A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4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5" customHeight="1" x14ac:dyDescent="0.3">
      <c r="A777" s="209" t="str">
        <f>RIGHT($C$83,3)&amp;"*"&amp;RIGHT($C$82,4)&amp;"*"&amp;AT$55&amp;"*"&amp;"A"</f>
        <v>175*2020*7420*A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4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5" customHeight="1" x14ac:dyDescent="0.3">
      <c r="A778" s="209" t="str">
        <f>RIGHT($C$83,3)&amp;"*"&amp;RIGHT($C$82,4)&amp;"*"&amp;AU$55&amp;"*"&amp;"A"</f>
        <v>175*2020*7430*A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4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5" customHeight="1" x14ac:dyDescent="0.3">
      <c r="A779" s="209" t="str">
        <f>RIGHT($C$83,3)&amp;"*"&amp;RIGHT($C$82,4)&amp;"*"&amp;AV$55&amp;"*"&amp;"A"</f>
        <v>175*2020*7490*A</v>
      </c>
      <c r="B779" s="275"/>
      <c r="C779" s="277">
        <f>ROUND(AV60,2)</f>
        <v>177.13</v>
      </c>
      <c r="D779" s="275">
        <f>ROUND(AV61,0)</f>
        <v>27634504</v>
      </c>
      <c r="E779" s="275">
        <f>ROUND(AV62,0)</f>
        <v>4818096</v>
      </c>
      <c r="F779" s="275">
        <f>ROUND(AV63,0)</f>
        <v>665624</v>
      </c>
      <c r="G779" s="275">
        <f>ROUND(AV64,0)</f>
        <v>1285203</v>
      </c>
      <c r="H779" s="275">
        <f>ROUND(AV65,0)</f>
        <v>129733</v>
      </c>
      <c r="I779" s="275">
        <f>ROUND(AV66,0)</f>
        <v>12311505</v>
      </c>
      <c r="J779" s="275">
        <f>ROUND(AV67,0)</f>
        <v>690387</v>
      </c>
      <c r="K779" s="275">
        <f>ROUND(AV68,0)</f>
        <v>1834091</v>
      </c>
      <c r="L779" s="275">
        <f>ROUND(AV69,0)</f>
        <v>139587</v>
      </c>
      <c r="M779" s="275">
        <f>ROUND(AV70,0)</f>
        <v>2562266</v>
      </c>
      <c r="N779" s="275">
        <f>ROUND(AV75,0)</f>
        <v>52703015</v>
      </c>
      <c r="O779" s="275">
        <f>ROUND(AV73,0)</f>
        <v>3804094</v>
      </c>
      <c r="P779" s="275">
        <f>IF(AV76&gt;0,ROUND(AV76,0),0)</f>
        <v>24936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13.68</v>
      </c>
      <c r="U779" s="275"/>
      <c r="V779" s="276"/>
      <c r="W779" s="275"/>
      <c r="X779" s="275"/>
      <c r="Y779" s="275">
        <f t="shared" si="24"/>
        <v>23740885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5" customHeight="1" x14ac:dyDescent="0.3">
      <c r="A780" s="209" t="str">
        <f>RIGHT($C$83,3)&amp;"*"&amp;RIGHT($C$82,4)&amp;"*"&amp;AW$55&amp;"*"&amp;"A"</f>
        <v>175*2020*8200*A</v>
      </c>
      <c r="B780" s="275"/>
      <c r="C780" s="277">
        <f>ROUND(AW60,2)</f>
        <v>9.9700000000000006</v>
      </c>
      <c r="D780" s="275">
        <f>ROUND(AW61,0)</f>
        <v>736160</v>
      </c>
      <c r="E780" s="275">
        <f>ROUND(AW62,0)</f>
        <v>214132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1908</v>
      </c>
      <c r="M780" s="275">
        <f>ROUND(AW70,0)</f>
        <v>1908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0.26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5" customHeight="1" x14ac:dyDescent="0.3">
      <c r="A781" s="209" t="str">
        <f>RIGHT($C$83,3)&amp;"*"&amp;RIGHT($C$82,4)&amp;"*"&amp;AX$55&amp;"*"&amp;"A"</f>
        <v>175*2020*8310*A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5" customHeight="1" x14ac:dyDescent="0.3">
      <c r="A782" s="209" t="str">
        <f>RIGHT($C$83,3)&amp;"*"&amp;RIGHT($C$82,4)&amp;"*"&amp;AY$55&amp;"*"&amp;"A"</f>
        <v>175*2020*8320*A</v>
      </c>
      <c r="B782" s="275">
        <f>ROUND(AY59,0)</f>
        <v>36378</v>
      </c>
      <c r="C782" s="277">
        <f>ROUND(AY60,2)</f>
        <v>0.47</v>
      </c>
      <c r="D782" s="275">
        <f>ROUND(AY61,0)</f>
        <v>17884</v>
      </c>
      <c r="E782" s="275">
        <f>ROUND(AY62,0)</f>
        <v>8946</v>
      </c>
      <c r="F782" s="275">
        <f>ROUND(AY63,0)</f>
        <v>0</v>
      </c>
      <c r="G782" s="275">
        <f>ROUND(AY64,0)</f>
        <v>16819</v>
      </c>
      <c r="H782" s="275">
        <f>ROUND(AY65,0)</f>
        <v>0</v>
      </c>
      <c r="I782" s="275">
        <f>ROUND(AY66,0)</f>
        <v>23069</v>
      </c>
      <c r="J782" s="275">
        <f>ROUND(AY67,0)</f>
        <v>0</v>
      </c>
      <c r="K782" s="275">
        <f>ROUND(AY68,0)</f>
        <v>0</v>
      </c>
      <c r="L782" s="275">
        <f>ROUND(AY69,0)</f>
        <v>726</v>
      </c>
      <c r="M782" s="275">
        <f>ROUND(AY70,0)</f>
        <v>53648</v>
      </c>
      <c r="N782" s="275"/>
      <c r="O782" s="275"/>
      <c r="P782" s="275">
        <f>IF(AY76&gt;0,ROUND(AY76,0),0)</f>
        <v>0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5" customHeight="1" x14ac:dyDescent="0.3">
      <c r="A783" s="209" t="str">
        <f>RIGHT($C$83,3)&amp;"*"&amp;RIGHT($C$82,4)&amp;"*"&amp;AZ$55&amp;"*"&amp;"A"</f>
        <v>175*2020*8330*A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5" customHeight="1" x14ac:dyDescent="0.3">
      <c r="A784" s="209" t="str">
        <f>RIGHT($C$83,3)&amp;"*"&amp;RIGHT($C$82,4)&amp;"*"&amp;BA$55&amp;"*"&amp;"A"</f>
        <v>175*2020*8350*A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0</v>
      </c>
      <c r="J784" s="275">
        <f>ROUND(BA67,0)</f>
        <v>0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0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5" customHeight="1" x14ac:dyDescent="0.3">
      <c r="A785" s="209" t="str">
        <f>RIGHT($C$83,3)&amp;"*"&amp;RIGHT($C$82,4)&amp;"*"&amp;BB$55&amp;"*"&amp;"A"</f>
        <v>175*2020*8360*A</v>
      </c>
      <c r="B785" s="275"/>
      <c r="C785" s="277">
        <f>ROUND(BB60,2)</f>
        <v>14.52</v>
      </c>
      <c r="D785" s="275">
        <f>ROUND(BB61,0)</f>
        <v>1457898</v>
      </c>
      <c r="E785" s="275">
        <f>ROUND(BB62,0)</f>
        <v>339075</v>
      </c>
      <c r="F785" s="275">
        <f>ROUND(BB63,0)</f>
        <v>0</v>
      </c>
      <c r="G785" s="275">
        <f>ROUND(BB64,0)</f>
        <v>11976</v>
      </c>
      <c r="H785" s="275">
        <f>ROUND(BB65,0)</f>
        <v>6251</v>
      </c>
      <c r="I785" s="275">
        <f>ROUND(BB66,0)</f>
        <v>14232</v>
      </c>
      <c r="J785" s="275">
        <f>ROUND(BB67,0)</f>
        <v>4456</v>
      </c>
      <c r="K785" s="275">
        <f>ROUND(BB68,0)</f>
        <v>0</v>
      </c>
      <c r="L785" s="275">
        <f>ROUND(BB69,0)</f>
        <v>948</v>
      </c>
      <c r="M785" s="275">
        <f>ROUND(BB70,0)</f>
        <v>43220</v>
      </c>
      <c r="N785" s="275"/>
      <c r="O785" s="275"/>
      <c r="P785" s="275">
        <f>IF(BB76&gt;0,ROUND(BB76,0),0)</f>
        <v>788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5" customHeight="1" x14ac:dyDescent="0.3">
      <c r="A786" s="209" t="str">
        <f>RIGHT($C$83,3)&amp;"*"&amp;RIGHT($C$82,4)&amp;"*"&amp;BC$55&amp;"*"&amp;"A"</f>
        <v>175*2020*8370*A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5" customHeight="1" x14ac:dyDescent="0.3">
      <c r="A787" s="209" t="str">
        <f>RIGHT($C$83,3)&amp;"*"&amp;RIGHT($C$82,4)&amp;"*"&amp;BD$55&amp;"*"&amp;"A"</f>
        <v>175*2020*8420*A</v>
      </c>
      <c r="B787" s="275"/>
      <c r="C787" s="277">
        <f>ROUND(BD60,2)</f>
        <v>0</v>
      </c>
      <c r="D787" s="275">
        <f>ROUND(BD61,0)</f>
        <v>0</v>
      </c>
      <c r="E787" s="275">
        <f>ROUND(BD62,0)</f>
        <v>0</v>
      </c>
      <c r="F787" s="275">
        <f>ROUND(BD63,0)</f>
        <v>0</v>
      </c>
      <c r="G787" s="275">
        <f>ROUND(BD64,0)</f>
        <v>0</v>
      </c>
      <c r="H787" s="275">
        <f>ROUND(BD65,0)</f>
        <v>0</v>
      </c>
      <c r="I787" s="275">
        <f>ROUND(BD66,0)</f>
        <v>0</v>
      </c>
      <c r="J787" s="275">
        <f>ROUND(BD67,0)</f>
        <v>0</v>
      </c>
      <c r="K787" s="275">
        <f>ROUND(BD68,0)</f>
        <v>0</v>
      </c>
      <c r="L787" s="275">
        <f>ROUND(BD69,0)</f>
        <v>0</v>
      </c>
      <c r="M787" s="275">
        <f>ROUND(BD70,0)</f>
        <v>0</v>
      </c>
      <c r="N787" s="275"/>
      <c r="O787" s="275"/>
      <c r="P787" s="275">
        <f>IF(BD76&gt;0,ROUND(BD76,0),0)</f>
        <v>0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5" customHeight="1" x14ac:dyDescent="0.3">
      <c r="A788" s="209" t="str">
        <f>RIGHT($C$83,3)&amp;"*"&amp;RIGHT($C$82,4)&amp;"*"&amp;BE$55&amp;"*"&amp;"A"</f>
        <v>175*2020*8430*A</v>
      </c>
      <c r="B788" s="275">
        <f>ROUND(BE59,0)</f>
        <v>181562</v>
      </c>
      <c r="C788" s="277">
        <f>ROUND(BE60,2)</f>
        <v>0</v>
      </c>
      <c r="D788" s="275">
        <f>ROUND(BE61,0)</f>
        <v>0</v>
      </c>
      <c r="E788" s="275">
        <f>ROUND(BE62,0)</f>
        <v>0</v>
      </c>
      <c r="F788" s="275">
        <f>ROUND(BE63,0)</f>
        <v>0</v>
      </c>
      <c r="G788" s="275">
        <f>ROUND(BE64,0)</f>
        <v>0</v>
      </c>
      <c r="H788" s="275">
        <f>ROUND(BE65,0)</f>
        <v>0</v>
      </c>
      <c r="I788" s="275">
        <f>ROUND(BE66,0)</f>
        <v>0</v>
      </c>
      <c r="J788" s="275">
        <f>ROUND(BE67,0)</f>
        <v>0</v>
      </c>
      <c r="K788" s="275">
        <f>ROUND(BE68,0)</f>
        <v>0</v>
      </c>
      <c r="L788" s="275">
        <f>ROUND(BE69,0)</f>
        <v>0</v>
      </c>
      <c r="M788" s="275">
        <f>ROUND(BE70,0)</f>
        <v>0</v>
      </c>
      <c r="N788" s="275"/>
      <c r="O788" s="275"/>
      <c r="P788" s="275">
        <f>IF(BE76&gt;0,ROUND(BE76,0),0)</f>
        <v>0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5" customHeight="1" x14ac:dyDescent="0.3">
      <c r="A789" s="209" t="str">
        <f>RIGHT($C$83,3)&amp;"*"&amp;RIGHT($C$82,4)&amp;"*"&amp;BF$55&amp;"*"&amp;"A"</f>
        <v>175*2020*8460*A</v>
      </c>
      <c r="B789" s="275"/>
      <c r="C789" s="277">
        <f>ROUND(BF60,2)</f>
        <v>0</v>
      </c>
      <c r="D789" s="275">
        <f>ROUND(BF61,0)</f>
        <v>0</v>
      </c>
      <c r="E789" s="275">
        <f>ROUND(BF62,0)</f>
        <v>0</v>
      </c>
      <c r="F789" s="275">
        <f>ROUND(BF63,0)</f>
        <v>0</v>
      </c>
      <c r="G789" s="275">
        <f>ROUND(BF64,0)</f>
        <v>0</v>
      </c>
      <c r="H789" s="275">
        <f>ROUND(BF65,0)</f>
        <v>0</v>
      </c>
      <c r="I789" s="275">
        <f>ROUND(BF66,0)</f>
        <v>0</v>
      </c>
      <c r="J789" s="275">
        <f>ROUND(BF67,0)</f>
        <v>0</v>
      </c>
      <c r="K789" s="275">
        <f>ROUND(BF68,0)</f>
        <v>0</v>
      </c>
      <c r="L789" s="275">
        <f>ROUND(BF69,0)</f>
        <v>0</v>
      </c>
      <c r="M789" s="275">
        <f>ROUND(BF70,0)</f>
        <v>0</v>
      </c>
      <c r="N789" s="275"/>
      <c r="O789" s="275"/>
      <c r="P789" s="275">
        <f>IF(BF76&gt;0,ROUND(BF76,0),0)</f>
        <v>0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5" customHeight="1" x14ac:dyDescent="0.3">
      <c r="A790" s="209" t="str">
        <f>RIGHT($C$83,3)&amp;"*"&amp;RIGHT($C$82,4)&amp;"*"&amp;BG$55&amp;"*"&amp;"A"</f>
        <v>175*2020*8470*A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0</v>
      </c>
      <c r="H790" s="275">
        <f>ROUND(BG65,0)</f>
        <v>0</v>
      </c>
      <c r="I790" s="275">
        <f>ROUND(BG66,0)</f>
        <v>0</v>
      </c>
      <c r="J790" s="275">
        <f>ROUND(BG67,0)</f>
        <v>0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5" customHeight="1" x14ac:dyDescent="0.3">
      <c r="A791" s="209" t="str">
        <f>RIGHT($C$83,3)&amp;"*"&amp;RIGHT($C$82,4)&amp;"*"&amp;BH$55&amp;"*"&amp;"A"</f>
        <v>175*2020*8480*A</v>
      </c>
      <c r="B791" s="275"/>
      <c r="C791" s="277">
        <f>ROUND(BH60,2)</f>
        <v>0</v>
      </c>
      <c r="D791" s="275">
        <f>ROUND(BH61,0)</f>
        <v>0</v>
      </c>
      <c r="E791" s="275">
        <f>ROUND(BH62,0)</f>
        <v>0</v>
      </c>
      <c r="F791" s="275">
        <f>ROUND(BH63,0)</f>
        <v>0</v>
      </c>
      <c r="G791" s="275">
        <f>ROUND(BH64,0)</f>
        <v>0</v>
      </c>
      <c r="H791" s="275">
        <f>ROUND(BH65,0)</f>
        <v>0</v>
      </c>
      <c r="I791" s="275">
        <f>ROUND(BH66,0)</f>
        <v>0</v>
      </c>
      <c r="J791" s="275">
        <f>ROUND(BH67,0)</f>
        <v>0</v>
      </c>
      <c r="K791" s="275">
        <f>ROUND(BH68,0)</f>
        <v>0</v>
      </c>
      <c r="L791" s="275">
        <f>ROUND(BH69,0)</f>
        <v>0</v>
      </c>
      <c r="M791" s="275">
        <f>ROUND(BH70,0)</f>
        <v>0</v>
      </c>
      <c r="N791" s="275"/>
      <c r="O791" s="275"/>
      <c r="P791" s="275">
        <f>IF(BH76&gt;0,ROUND(BH76,0),0)</f>
        <v>0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5" customHeight="1" x14ac:dyDescent="0.3">
      <c r="A792" s="209" t="str">
        <f>RIGHT($C$83,3)&amp;"*"&amp;RIGHT($C$82,4)&amp;"*"&amp;BI$55&amp;"*"&amp;"A"</f>
        <v>175*2020*8490*A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5" customHeight="1" x14ac:dyDescent="0.3">
      <c r="A793" s="209" t="str">
        <f>RIGHT($C$83,3)&amp;"*"&amp;RIGHT($C$82,4)&amp;"*"&amp;BJ$55&amp;"*"&amp;"A"</f>
        <v>175*2020*8510*A</v>
      </c>
      <c r="B793" s="275"/>
      <c r="C793" s="277">
        <f>ROUND(BJ60,2)</f>
        <v>0</v>
      </c>
      <c r="D793" s="275">
        <f>ROUND(BJ61,0)</f>
        <v>0</v>
      </c>
      <c r="E793" s="275">
        <f>ROUND(BJ62,0)</f>
        <v>0</v>
      </c>
      <c r="F793" s="275">
        <f>ROUND(BJ63,0)</f>
        <v>0</v>
      </c>
      <c r="G793" s="275">
        <f>ROUND(BJ64,0)</f>
        <v>0</v>
      </c>
      <c r="H793" s="275">
        <f>ROUND(BJ65,0)</f>
        <v>0</v>
      </c>
      <c r="I793" s="275">
        <f>ROUND(BJ66,0)</f>
        <v>0</v>
      </c>
      <c r="J793" s="275">
        <f>ROUND(BJ67,0)</f>
        <v>0</v>
      </c>
      <c r="K793" s="275">
        <f>ROUND(BJ68,0)</f>
        <v>0</v>
      </c>
      <c r="L793" s="275">
        <f>ROUND(BJ69,0)</f>
        <v>0</v>
      </c>
      <c r="M793" s="275">
        <f>ROUND(BJ70,0)</f>
        <v>0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5" customHeight="1" x14ac:dyDescent="0.3">
      <c r="A794" s="209" t="str">
        <f>RIGHT($C$83,3)&amp;"*"&amp;RIGHT($C$82,4)&amp;"*"&amp;BK$55&amp;"*"&amp;"A"</f>
        <v>175*2020*8530*A</v>
      </c>
      <c r="B794" s="275"/>
      <c r="C794" s="277">
        <f>ROUND(BK60,2)</f>
        <v>0</v>
      </c>
      <c r="D794" s="275">
        <f>ROUND(BK61,0)</f>
        <v>0</v>
      </c>
      <c r="E794" s="275">
        <f>ROUND(BK62,0)</f>
        <v>0</v>
      </c>
      <c r="F794" s="275">
        <f>ROUND(BK63,0)</f>
        <v>0</v>
      </c>
      <c r="G794" s="275">
        <f>ROUND(BK64,0)</f>
        <v>0</v>
      </c>
      <c r="H794" s="275">
        <f>ROUND(BK65,0)</f>
        <v>0</v>
      </c>
      <c r="I794" s="275">
        <f>ROUND(BK66,0)</f>
        <v>0</v>
      </c>
      <c r="J794" s="275">
        <f>ROUND(BK67,0)</f>
        <v>0</v>
      </c>
      <c r="K794" s="275">
        <f>ROUND(BK68,0)</f>
        <v>0</v>
      </c>
      <c r="L794" s="275">
        <f>ROUND(BK69,0)</f>
        <v>0</v>
      </c>
      <c r="M794" s="275">
        <f>ROUND(BK70,0)</f>
        <v>0</v>
      </c>
      <c r="N794" s="275"/>
      <c r="O794" s="275"/>
      <c r="P794" s="275">
        <f>IF(BK76&gt;0,ROUND(BK76,0),0)</f>
        <v>0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5" customHeight="1" x14ac:dyDescent="0.3">
      <c r="A795" s="209" t="str">
        <f>RIGHT($C$83,3)&amp;"*"&amp;RIGHT($C$82,4)&amp;"*"&amp;BL$55&amp;"*"&amp;"A"</f>
        <v>175*2020*8560*A</v>
      </c>
      <c r="B795" s="275"/>
      <c r="C795" s="277">
        <f>ROUND(BL60,2)</f>
        <v>13.96</v>
      </c>
      <c r="D795" s="275">
        <f>ROUND(BL61,0)</f>
        <v>743613</v>
      </c>
      <c r="E795" s="275">
        <f>ROUND(BL62,0)</f>
        <v>280699</v>
      </c>
      <c r="F795" s="275">
        <f>ROUND(BL63,0)</f>
        <v>0</v>
      </c>
      <c r="G795" s="275">
        <f>ROUND(BL64,0)</f>
        <v>0</v>
      </c>
      <c r="H795" s="275">
        <f>ROUND(BL65,0)</f>
        <v>0</v>
      </c>
      <c r="I795" s="275">
        <f>ROUND(BL66,0)</f>
        <v>0</v>
      </c>
      <c r="J795" s="275">
        <f>ROUND(BL67,0)</f>
        <v>0</v>
      </c>
      <c r="K795" s="275">
        <f>ROUND(BL68,0)</f>
        <v>0</v>
      </c>
      <c r="L795" s="275">
        <f>ROUND(BL69,0)</f>
        <v>0</v>
      </c>
      <c r="M795" s="275">
        <f>ROUND(BL70,0)</f>
        <v>0</v>
      </c>
      <c r="N795" s="275"/>
      <c r="O795" s="275"/>
      <c r="P795" s="275">
        <f>IF(BL76&gt;0,ROUND(BL76,0),0)</f>
        <v>0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5" customHeight="1" x14ac:dyDescent="0.3">
      <c r="A796" s="209" t="str">
        <f>RIGHT($C$83,3)&amp;"*"&amp;RIGHT($C$82,4)&amp;"*"&amp;BM$55&amp;"*"&amp;"A"</f>
        <v>175*2020*8590*A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5" customHeight="1" x14ac:dyDescent="0.3">
      <c r="A797" s="209" t="str">
        <f>RIGHT($C$83,3)&amp;"*"&amp;RIGHT($C$82,4)&amp;"*"&amp;BN$55&amp;"*"&amp;"A"</f>
        <v>175*2020*8610*A</v>
      </c>
      <c r="B797" s="275"/>
      <c r="C797" s="277">
        <f>ROUND(BN60,2)</f>
        <v>11.44</v>
      </c>
      <c r="D797" s="275">
        <f>ROUND(BN61,0)</f>
        <v>1710467</v>
      </c>
      <c r="E797" s="275">
        <f>ROUND(BN62,0)</f>
        <v>305546</v>
      </c>
      <c r="F797" s="275">
        <f>ROUND(BN63,0)</f>
        <v>586599</v>
      </c>
      <c r="G797" s="275">
        <f>ROUND(BN64,0)</f>
        <v>51533</v>
      </c>
      <c r="H797" s="275">
        <f>ROUND(BN65,0)</f>
        <v>33822</v>
      </c>
      <c r="I797" s="275">
        <f>ROUND(BN66,0)</f>
        <v>396691</v>
      </c>
      <c r="J797" s="275">
        <f>ROUND(BN67,0)</f>
        <v>685848</v>
      </c>
      <c r="K797" s="275">
        <f>ROUND(BN68,0)</f>
        <v>55952</v>
      </c>
      <c r="L797" s="275">
        <f>ROUND(BN69,0)</f>
        <v>727617</v>
      </c>
      <c r="M797" s="275">
        <f>ROUND(BN70,0)</f>
        <v>2645</v>
      </c>
      <c r="N797" s="275"/>
      <c r="O797" s="275"/>
      <c r="P797" s="275">
        <f>IF(BN76&gt;0,ROUND(BN76,0),0)</f>
        <v>2211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5" customHeight="1" x14ac:dyDescent="0.3">
      <c r="A798" s="209" t="str">
        <f>RIGHT($C$83,3)&amp;"*"&amp;RIGHT($C$82,4)&amp;"*"&amp;BO$55&amp;"*"&amp;"A"</f>
        <v>175*2020*8620*A</v>
      </c>
      <c r="B798" s="275"/>
      <c r="C798" s="277">
        <f>ROUND(BO60,2)</f>
        <v>0</v>
      </c>
      <c r="D798" s="275">
        <f>ROUND(BO61,0)</f>
        <v>0</v>
      </c>
      <c r="E798" s="275">
        <f>ROUND(BO62,0)</f>
        <v>0</v>
      </c>
      <c r="F798" s="275">
        <f>ROUND(BO63,0)</f>
        <v>0</v>
      </c>
      <c r="G798" s="275">
        <f>ROUND(BO64,0)</f>
        <v>0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0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5" customHeight="1" x14ac:dyDescent="0.3">
      <c r="A799" s="209" t="str">
        <f>RIGHT($C$83,3)&amp;"*"&amp;RIGHT($C$82,4)&amp;"*"&amp;BP$55&amp;"*"&amp;"A"</f>
        <v>175*2020*8630*A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0</v>
      </c>
      <c r="J799" s="275">
        <f>ROUND(BP67,0)</f>
        <v>0</v>
      </c>
      <c r="K799" s="275">
        <f>ROUND(BP68,0)</f>
        <v>0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5" customHeight="1" x14ac:dyDescent="0.3">
      <c r="A800" s="209" t="str">
        <f>RIGHT($C$83,3)&amp;"*"&amp;RIGHT($C$82,4)&amp;"*"&amp;BQ$55&amp;"*"&amp;"A"</f>
        <v>175*2020*8640*A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5" customHeight="1" x14ac:dyDescent="0.3">
      <c r="A801" s="209" t="str">
        <f>RIGHT($C$83,3)&amp;"*"&amp;RIGHT($C$82,4)&amp;"*"&amp;BR$55&amp;"*"&amp;"A"</f>
        <v>175*2020*8650*A</v>
      </c>
      <c r="B801" s="275"/>
      <c r="C801" s="277">
        <f>ROUND(BR60,2)</f>
        <v>0</v>
      </c>
      <c r="D801" s="275">
        <f>ROUND(BR61,0)</f>
        <v>0</v>
      </c>
      <c r="E801" s="275">
        <f>ROUND(BR62,0)</f>
        <v>0</v>
      </c>
      <c r="F801" s="275">
        <f>ROUND(BR63,0)</f>
        <v>0</v>
      </c>
      <c r="G801" s="275">
        <f>ROUND(BR64,0)</f>
        <v>0</v>
      </c>
      <c r="H801" s="275">
        <f>ROUND(BR65,0)</f>
        <v>0</v>
      </c>
      <c r="I801" s="275">
        <f>ROUND(BR66,0)</f>
        <v>0</v>
      </c>
      <c r="J801" s="275">
        <f>ROUND(BR67,0)</f>
        <v>0</v>
      </c>
      <c r="K801" s="275">
        <f>ROUND(BR68,0)</f>
        <v>0</v>
      </c>
      <c r="L801" s="275">
        <f>ROUND(BR69,0)</f>
        <v>0</v>
      </c>
      <c r="M801" s="275">
        <f>ROUND(BR70,0)</f>
        <v>0</v>
      </c>
      <c r="N801" s="275"/>
      <c r="O801" s="275"/>
      <c r="P801" s="275">
        <f>IF(BR76&gt;0,ROUND(BR76,0),0)</f>
        <v>0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5" customHeight="1" x14ac:dyDescent="0.3">
      <c r="A802" s="209" t="str">
        <f>RIGHT($C$83,3)&amp;"*"&amp;RIGHT($C$82,4)&amp;"*"&amp;BS$55&amp;"*"&amp;"A"</f>
        <v>175*2020*8660*A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5" customHeight="1" x14ac:dyDescent="0.3">
      <c r="A803" s="209" t="str">
        <f>RIGHT($C$83,3)&amp;"*"&amp;RIGHT($C$82,4)&amp;"*"&amp;BT$55&amp;"*"&amp;"A"</f>
        <v>175*2020*8670*A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5" customHeight="1" x14ac:dyDescent="0.3">
      <c r="A804" s="209" t="str">
        <f>RIGHT($C$83,3)&amp;"*"&amp;RIGHT($C$82,4)&amp;"*"&amp;BU$55&amp;"*"&amp;"A"</f>
        <v>175*2020*8680*A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5" customHeight="1" x14ac:dyDescent="0.3">
      <c r="A805" s="209" t="str">
        <f>RIGHT($C$83,3)&amp;"*"&amp;RIGHT($C$82,4)&amp;"*"&amp;BV$55&amp;"*"&amp;"A"</f>
        <v>175*2020*8690*A</v>
      </c>
      <c r="B805" s="275"/>
      <c r="C805" s="277">
        <f>ROUND(BV60,2)</f>
        <v>0</v>
      </c>
      <c r="D805" s="275">
        <f>ROUND(BV61,0)</f>
        <v>0</v>
      </c>
      <c r="E805" s="275">
        <f>ROUND(BV62,0)</f>
        <v>0</v>
      </c>
      <c r="F805" s="275">
        <f>ROUND(BV63,0)</f>
        <v>0</v>
      </c>
      <c r="G805" s="275">
        <f>ROUND(BV64,0)</f>
        <v>0</v>
      </c>
      <c r="H805" s="275">
        <f>ROUND(BV65,0)</f>
        <v>0</v>
      </c>
      <c r="I805" s="275">
        <f>ROUND(BV66,0)</f>
        <v>0</v>
      </c>
      <c r="J805" s="275">
        <f>ROUND(BV67,0)</f>
        <v>0</v>
      </c>
      <c r="K805" s="275">
        <f>ROUND(BV68,0)</f>
        <v>0</v>
      </c>
      <c r="L805" s="275">
        <f>ROUND(BV69,0)</f>
        <v>0</v>
      </c>
      <c r="M805" s="275">
        <f>ROUND(BV70,0)</f>
        <v>0</v>
      </c>
      <c r="N805" s="275"/>
      <c r="O805" s="275"/>
      <c r="P805" s="275">
        <f>IF(BV76&gt;0,ROUND(BV76,0),0)</f>
        <v>0</v>
      </c>
      <c r="Q805" s="275">
        <f>IF(BV77&gt;0,ROUND(BV77,0),0)</f>
        <v>0</v>
      </c>
      <c r="R805" s="275">
        <f>IF(BV78&gt;0,ROUND(BV78,0),0)</f>
        <v>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5" customHeight="1" x14ac:dyDescent="0.3">
      <c r="A806" s="209" t="str">
        <f>RIGHT($C$83,3)&amp;"*"&amp;RIGHT($C$82,4)&amp;"*"&amp;BW$55&amp;"*"&amp;"A"</f>
        <v>175*2020*8700*A</v>
      </c>
      <c r="B806" s="275"/>
      <c r="C806" s="277">
        <f>ROUND(BW60,2)</f>
        <v>0</v>
      </c>
      <c r="D806" s="275">
        <f>ROUND(BW61,0)</f>
        <v>0</v>
      </c>
      <c r="E806" s="275">
        <f>ROUND(BW62,0)</f>
        <v>0</v>
      </c>
      <c r="F806" s="275">
        <f>ROUND(BW63,0)</f>
        <v>0</v>
      </c>
      <c r="G806" s="275">
        <f>ROUND(BW64,0)</f>
        <v>0</v>
      </c>
      <c r="H806" s="275">
        <f>ROUND(BW65,0)</f>
        <v>0</v>
      </c>
      <c r="I806" s="275">
        <f>ROUND(BW66,0)</f>
        <v>0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5" customHeight="1" x14ac:dyDescent="0.3">
      <c r="A807" s="209" t="str">
        <f>RIGHT($C$83,3)&amp;"*"&amp;RIGHT($C$82,4)&amp;"*"&amp;BX$55&amp;"*"&amp;"A"</f>
        <v>175*2020*8710*A</v>
      </c>
      <c r="B807" s="275"/>
      <c r="C807" s="277">
        <f>ROUND(BX60,2)</f>
        <v>3.73</v>
      </c>
      <c r="D807" s="275">
        <f>ROUND(BX61,0)</f>
        <v>416610</v>
      </c>
      <c r="E807" s="275">
        <f>ROUND(BX62,0)</f>
        <v>91669</v>
      </c>
      <c r="F807" s="275">
        <f>ROUND(BX63,0)</f>
        <v>0</v>
      </c>
      <c r="G807" s="275">
        <f>ROUND(BX64,0)</f>
        <v>0</v>
      </c>
      <c r="H807" s="275">
        <f>ROUND(BX65,0)</f>
        <v>2316</v>
      </c>
      <c r="I807" s="275">
        <f>ROUND(BX66,0)</f>
        <v>211</v>
      </c>
      <c r="J807" s="275">
        <f>ROUND(BX67,0)</f>
        <v>1660</v>
      </c>
      <c r="K807" s="275">
        <f>ROUND(BX68,0)</f>
        <v>0</v>
      </c>
      <c r="L807" s="275">
        <f>ROUND(BX69,0)</f>
        <v>0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5" customHeight="1" x14ac:dyDescent="0.3">
      <c r="A808" s="209" t="str">
        <f>RIGHT($C$83,3)&amp;"*"&amp;RIGHT($C$82,4)&amp;"*"&amp;BY$55&amp;"*"&amp;"A"</f>
        <v>175*2020*8720*A</v>
      </c>
      <c r="B808" s="275"/>
      <c r="C808" s="277">
        <f>ROUND(BY60,2)</f>
        <v>5.05</v>
      </c>
      <c r="D808" s="275">
        <f>ROUND(BY61,0)</f>
        <v>809207</v>
      </c>
      <c r="E808" s="275">
        <f>ROUND(BY62,0)</f>
        <v>144693</v>
      </c>
      <c r="F808" s="275">
        <f>ROUND(BY63,0)</f>
        <v>0</v>
      </c>
      <c r="G808" s="275">
        <f>ROUND(BY64,0)</f>
        <v>1789</v>
      </c>
      <c r="H808" s="275">
        <f>ROUND(BY65,0)</f>
        <v>1087</v>
      </c>
      <c r="I808" s="275">
        <f>ROUND(BY66,0)</f>
        <v>0</v>
      </c>
      <c r="J808" s="275">
        <f>ROUND(BY67,0)</f>
        <v>4596</v>
      </c>
      <c r="K808" s="275">
        <f>ROUND(BY68,0)</f>
        <v>0</v>
      </c>
      <c r="L808" s="275">
        <f>ROUND(BY69,0)</f>
        <v>0</v>
      </c>
      <c r="M808" s="275">
        <f>ROUND(BY70,0)</f>
        <v>0</v>
      </c>
      <c r="N808" s="275"/>
      <c r="O808" s="275"/>
      <c r="P808" s="275">
        <f>IF(BY76&gt;0,ROUND(BY76,0),0)</f>
        <v>72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0.01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5" customHeight="1" x14ac:dyDescent="0.3">
      <c r="A809" s="209" t="str">
        <f>RIGHT($C$83,3)&amp;"*"&amp;RIGHT($C$82,4)&amp;"*"&amp;BZ$55&amp;"*"&amp;"A"</f>
        <v>175*2020*8730*A</v>
      </c>
      <c r="B809" s="275"/>
      <c r="C809" s="277">
        <f>ROUND(BZ60,2)</f>
        <v>20.59</v>
      </c>
      <c r="D809" s="275">
        <f>ROUND(BZ61,0)</f>
        <v>1320715</v>
      </c>
      <c r="E809" s="275">
        <f>ROUND(BZ62,0)</f>
        <v>360669</v>
      </c>
      <c r="F809" s="275">
        <f>ROUND(BZ63,0)</f>
        <v>0</v>
      </c>
      <c r="G809" s="275">
        <f>ROUND(BZ64,0)</f>
        <v>0</v>
      </c>
      <c r="H809" s="275">
        <f>ROUND(BZ65,0)</f>
        <v>612</v>
      </c>
      <c r="I809" s="275">
        <f>ROUND(BZ66,0)</f>
        <v>3156</v>
      </c>
      <c r="J809" s="275">
        <f>ROUND(BZ67,0)</f>
        <v>0</v>
      </c>
      <c r="K809" s="275">
        <f>ROUND(BZ68,0)</f>
        <v>0</v>
      </c>
      <c r="L809" s="275">
        <f>ROUND(BZ69,0)</f>
        <v>-200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2.66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5" customHeight="1" x14ac:dyDescent="0.3">
      <c r="A810" s="209" t="str">
        <f>RIGHT($C$83,3)&amp;"*"&amp;RIGHT($C$82,4)&amp;"*"&amp;CA$55&amp;"*"&amp;"A"</f>
        <v>175*2020*8740*A</v>
      </c>
      <c r="B810" s="275"/>
      <c r="C810" s="277">
        <f>ROUND(CA60,2)</f>
        <v>0</v>
      </c>
      <c r="D810" s="275">
        <f>ROUND(CA61,0)</f>
        <v>0</v>
      </c>
      <c r="E810" s="275">
        <f>ROUND(CA62,0)</f>
        <v>0</v>
      </c>
      <c r="F810" s="275">
        <f>ROUND(CA63,0)</f>
        <v>0</v>
      </c>
      <c r="G810" s="275">
        <f>ROUND(CA64,0)</f>
        <v>0</v>
      </c>
      <c r="H810" s="275">
        <f>ROUND(CA65,0)</f>
        <v>0</v>
      </c>
      <c r="I810" s="275">
        <f>ROUND(CA66,0)</f>
        <v>0</v>
      </c>
      <c r="J810" s="275">
        <f>ROUND(CA67,0)</f>
        <v>0</v>
      </c>
      <c r="K810" s="275">
        <f>ROUND(CA68,0)</f>
        <v>0</v>
      </c>
      <c r="L810" s="275">
        <f>ROUND(CA69,0)</f>
        <v>0</v>
      </c>
      <c r="M810" s="275">
        <f>ROUND(CA70,0)</f>
        <v>0</v>
      </c>
      <c r="N810" s="275"/>
      <c r="O810" s="275"/>
      <c r="P810" s="275">
        <f>IF(CA76&gt;0,ROUND(CA76,0),0)</f>
        <v>128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5" customHeight="1" x14ac:dyDescent="0.3">
      <c r="A811" s="209" t="str">
        <f>RIGHT($C$83,3)&amp;"*"&amp;RIGHT($C$82,4)&amp;"*"&amp;CB$55&amp;"*"&amp;"A"</f>
        <v>175*2020*8770*A</v>
      </c>
      <c r="B811" s="275"/>
      <c r="C811" s="277">
        <f>ROUND(CB60,2)</f>
        <v>1.99</v>
      </c>
      <c r="D811" s="275">
        <f>ROUND(CB61,0)</f>
        <v>151251</v>
      </c>
      <c r="E811" s="275">
        <f>ROUND(CB62,0)</f>
        <v>42383</v>
      </c>
      <c r="F811" s="275">
        <f>ROUND(CB63,0)</f>
        <v>0</v>
      </c>
      <c r="G811" s="275">
        <f>ROUND(CB64,0)</f>
        <v>2969</v>
      </c>
      <c r="H811" s="275">
        <f>ROUND(CB65,0)</f>
        <v>2192</v>
      </c>
      <c r="I811" s="275">
        <f>ROUND(CB66,0)</f>
        <v>12718</v>
      </c>
      <c r="J811" s="275">
        <f>ROUND(CB67,0)</f>
        <v>20662</v>
      </c>
      <c r="K811" s="275">
        <f>ROUND(CB68,0)</f>
        <v>0</v>
      </c>
      <c r="L811" s="275">
        <f>ROUND(CB69,0)</f>
        <v>1910</v>
      </c>
      <c r="M811" s="275">
        <f>ROUND(CB70,0)</f>
        <v>210613</v>
      </c>
      <c r="N811" s="275"/>
      <c r="O811" s="275"/>
      <c r="P811" s="275">
        <f>IF(CB76&gt;0,ROUND(CB76,0),0)</f>
        <v>7332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5" customHeight="1" x14ac:dyDescent="0.3">
      <c r="A812" s="209" t="str">
        <f>RIGHT($C$83,3)&amp;"*"&amp;RIGHT($C$82,4)&amp;"*"&amp;CC$55&amp;"*"&amp;"A"</f>
        <v>175*2020*8790*A</v>
      </c>
      <c r="B812" s="275"/>
      <c r="C812" s="277">
        <f>ROUND(CC60,2)</f>
        <v>248.43</v>
      </c>
      <c r="D812" s="275">
        <f>ROUND(CC61,0)</f>
        <v>21827642</v>
      </c>
      <c r="E812" s="275">
        <f>ROUND(CC62,0)</f>
        <v>5496199</v>
      </c>
      <c r="F812" s="275">
        <f>ROUND(CC63,0)</f>
        <v>1086431</v>
      </c>
      <c r="G812" s="275">
        <f>ROUND(CC64,0)</f>
        <v>910135</v>
      </c>
      <c r="H812" s="275">
        <f>ROUND(CC65,0)</f>
        <v>29478</v>
      </c>
      <c r="I812" s="275">
        <f>ROUND(CC66,0)</f>
        <v>62628122</v>
      </c>
      <c r="J812" s="275">
        <f>ROUND(CC67,0)</f>
        <v>3234766</v>
      </c>
      <c r="K812" s="275">
        <f>ROUND(CC68,0)</f>
        <v>595152</v>
      </c>
      <c r="L812" s="275">
        <f>ROUND(CC69,0)</f>
        <v>12362461</v>
      </c>
      <c r="M812" s="275">
        <f>ROUND(CC70,0)</f>
        <v>20545378</v>
      </c>
      <c r="N812" s="275"/>
      <c r="O812" s="275"/>
      <c r="P812" s="275">
        <f>IF(CC76&gt;0,ROUND(CC76,0),0)</f>
        <v>0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2.97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5" customHeight="1" x14ac:dyDescent="0.3">
      <c r="A813" s="209" t="str">
        <f>RIGHT($C$83,3)&amp;"*"&amp;RIGHT($C$82,4)&amp;"*"&amp;"9000"&amp;"*"&amp;"A"</f>
        <v>175*2020*9000*A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9942274</v>
      </c>
      <c r="V813" s="276">
        <f>ROUND(CD70,0)</f>
        <v>0</v>
      </c>
      <c r="W813" s="275">
        <f>ROUND(CE72,0)</f>
        <v>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5" customHeight="1" x14ac:dyDescent="0.3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5" customHeight="1" x14ac:dyDescent="0.3">
      <c r="B815" s="279" t="s">
        <v>1004</v>
      </c>
      <c r="C815" s="280">
        <f t="shared" ref="C815:K815" si="25">SUM(C734:C813)</f>
        <v>1090.0400000000002</v>
      </c>
      <c r="D815" s="276">
        <f t="shared" si="25"/>
        <v>130495930</v>
      </c>
      <c r="E815" s="276">
        <f t="shared" si="25"/>
        <v>26352144</v>
      </c>
      <c r="F815" s="276">
        <f t="shared" si="25"/>
        <v>5000357</v>
      </c>
      <c r="G815" s="276">
        <f t="shared" si="25"/>
        <v>25622863</v>
      </c>
      <c r="H815" s="276">
        <f t="shared" si="25"/>
        <v>960295</v>
      </c>
      <c r="I815" s="276">
        <f t="shared" si="25"/>
        <v>94741714</v>
      </c>
      <c r="J815" s="276">
        <f t="shared" si="25"/>
        <v>11855051</v>
      </c>
      <c r="K815" s="276">
        <f t="shared" si="25"/>
        <v>4721512</v>
      </c>
      <c r="L815" s="276">
        <f>SUM(L734:L813)+SUM(U734:U813)</f>
        <v>24438006</v>
      </c>
      <c r="M815" s="276">
        <f>SUM(M734:M813)+SUM(V734:V813)</f>
        <v>25203087</v>
      </c>
      <c r="N815" s="276">
        <f t="shared" ref="N815:Y815" si="26">SUM(N734:N813)</f>
        <v>857385084</v>
      </c>
      <c r="O815" s="276">
        <f t="shared" si="26"/>
        <v>257611436</v>
      </c>
      <c r="P815" s="276">
        <f t="shared" si="26"/>
        <v>181561</v>
      </c>
      <c r="Q815" s="276">
        <f t="shared" si="26"/>
        <v>36378</v>
      </c>
      <c r="R815" s="276">
        <f t="shared" si="26"/>
        <v>63536</v>
      </c>
      <c r="S815" s="276">
        <f t="shared" si="26"/>
        <v>244582</v>
      </c>
      <c r="T815" s="280">
        <f t="shared" si="26"/>
        <v>199.36</v>
      </c>
      <c r="U815" s="276">
        <f t="shared" si="26"/>
        <v>9942274</v>
      </c>
      <c r="V815" s="276">
        <f t="shared" si="26"/>
        <v>0</v>
      </c>
      <c r="W815" s="276">
        <f t="shared" si="26"/>
        <v>0</v>
      </c>
      <c r="X815" s="276">
        <f t="shared" si="26"/>
        <v>0</v>
      </c>
      <c r="Y815" s="276">
        <f t="shared" si="26"/>
        <v>109080989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5" customHeight="1" x14ac:dyDescent="0.3">
      <c r="B816" s="276" t="s">
        <v>1005</v>
      </c>
      <c r="C816" s="280">
        <f>CE60</f>
        <v>1090.0617334123201</v>
      </c>
      <c r="D816" s="276">
        <f>CE61</f>
        <v>130495928.92999999</v>
      </c>
      <c r="E816" s="276">
        <f>CE62</f>
        <v>26352144</v>
      </c>
      <c r="F816" s="276">
        <f>CE63</f>
        <v>5000357.29</v>
      </c>
      <c r="G816" s="276">
        <f>CE64</f>
        <v>25622863.990000002</v>
      </c>
      <c r="H816" s="279">
        <f>CE65</f>
        <v>960295.42</v>
      </c>
      <c r="I816" s="279">
        <f>CE66</f>
        <v>94741714.649999991</v>
      </c>
      <c r="J816" s="279">
        <f>CE67</f>
        <v>11855051</v>
      </c>
      <c r="K816" s="279">
        <f>CE68</f>
        <v>4721511.58</v>
      </c>
      <c r="L816" s="279">
        <f>CE69</f>
        <v>24438006.18</v>
      </c>
      <c r="M816" s="279">
        <f>CE70</f>
        <v>25203085.02</v>
      </c>
      <c r="N816" s="276">
        <f>CE75</f>
        <v>858438991.64999998</v>
      </c>
      <c r="O816" s="276">
        <f>CE73</f>
        <v>257611436.03999999</v>
      </c>
      <c r="P816" s="276">
        <f>CE76</f>
        <v>181562.17744259659</v>
      </c>
      <c r="Q816" s="276">
        <f>CE77</f>
        <v>36378</v>
      </c>
      <c r="R816" s="276">
        <f>CE78</f>
        <v>63536.314811406839</v>
      </c>
      <c r="S816" s="276">
        <f>CE79</f>
        <v>244582</v>
      </c>
      <c r="T816" s="280">
        <f>CE80</f>
        <v>199.36942120556583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109080990.61999997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5" customHeight="1" x14ac:dyDescent="0.3">
      <c r="B817" s="319" t="s">
        <v>471</v>
      </c>
      <c r="C817" s="199" t="s">
        <v>1007</v>
      </c>
      <c r="D817" s="319">
        <f>C378</f>
        <v>130495928.92999999</v>
      </c>
      <c r="E817" s="319">
        <f>C379</f>
        <v>26352142.600000001</v>
      </c>
      <c r="F817" s="319">
        <f>C380</f>
        <v>5000357.29</v>
      </c>
      <c r="G817" s="240">
        <f>C381</f>
        <v>25622863.990000002</v>
      </c>
      <c r="H817" s="240">
        <f>C382</f>
        <v>960295.42</v>
      </c>
      <c r="I817" s="240">
        <f>C383</f>
        <v>94741714.649999991</v>
      </c>
      <c r="J817" s="240">
        <f>C384</f>
        <v>11855050.080000002</v>
      </c>
      <c r="K817" s="240">
        <f>C385</f>
        <v>4721511.58</v>
      </c>
      <c r="L817" s="240">
        <f>C386+C387+C388+C389</f>
        <v>24438006.18</v>
      </c>
      <c r="M817" s="240">
        <f>C370</f>
        <v>25203085.02</v>
      </c>
      <c r="N817" s="319">
        <f>D361</f>
        <v>858487146.29999995</v>
      </c>
      <c r="O817" s="319">
        <f>C359</f>
        <v>257659590.69</v>
      </c>
    </row>
  </sheetData>
  <mergeCells count="1">
    <mergeCell ref="B220:C220"/>
  </mergeCells>
  <hyperlinks>
    <hyperlink ref="F16" r:id="rId1" xr:uid="{9C69D637-1C9B-45A6-B5C6-360CA68548EE}"/>
    <hyperlink ref="C17" r:id="rId2" xr:uid="{AE484134-2491-4737-B0DE-0A6E2B7D8050}"/>
  </hyperlinks>
  <printOptions horizontalCentered="1" gridLines="1" gridLinesSet="0"/>
  <pageMargins left="0.25" right="0.25" top="0.5" bottom="0.5" header="0.5" footer="0.5"/>
  <pageSetup scale="95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2F392-1307-4B80-AD62-F91FF7900855}">
  <sheetPr syncVertical="1" syncRef="A40" transitionEvaluation="1" transitionEntry="1">
    <pageSetUpPr autoPageBreaks="0" fitToPage="1"/>
  </sheetPr>
  <dimension ref="A1:CF817"/>
  <sheetViews>
    <sheetView workbookViewId="0"/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2" t="s">
        <v>1259</v>
      </c>
    </row>
    <row r="17" spans="1:6" ht="12.75" customHeight="1" x14ac:dyDescent="0.3">
      <c r="A17" s="180" t="s">
        <v>1230</v>
      </c>
      <c r="C17" s="282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963129.5</v>
      </c>
      <c r="D47" s="184">
        <v>0</v>
      </c>
      <c r="E47" s="184">
        <v>1926145.44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1265388.57</v>
      </c>
      <c r="Q47" s="184">
        <v>0</v>
      </c>
      <c r="R47" s="184">
        <v>0</v>
      </c>
      <c r="S47" s="184">
        <v>0</v>
      </c>
      <c r="T47" s="184">
        <v>585260.76</v>
      </c>
      <c r="U47" s="184">
        <v>0</v>
      </c>
      <c r="V47" s="184">
        <v>0</v>
      </c>
      <c r="W47" s="184">
        <v>0</v>
      </c>
      <c r="X47" s="184">
        <v>0</v>
      </c>
      <c r="Y47" s="184">
        <v>54860.98</v>
      </c>
      <c r="Z47" s="184">
        <v>0</v>
      </c>
      <c r="AA47" s="184">
        <v>0</v>
      </c>
      <c r="AB47" s="184">
        <v>648654.98</v>
      </c>
      <c r="AC47" s="184">
        <v>431261.88</v>
      </c>
      <c r="AD47" s="184">
        <v>0</v>
      </c>
      <c r="AE47" s="184">
        <v>421904.15</v>
      </c>
      <c r="AF47" s="184">
        <v>0</v>
      </c>
      <c r="AG47" s="184">
        <v>2245244.75</v>
      </c>
      <c r="AH47" s="184">
        <v>0</v>
      </c>
      <c r="AI47" s="184">
        <v>0</v>
      </c>
      <c r="AJ47" s="184">
        <v>4296820.13</v>
      </c>
      <c r="AK47" s="184">
        <v>750880.6</v>
      </c>
      <c r="AL47" s="184">
        <v>475292.55000000005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4768476.1400000006</v>
      </c>
      <c r="AW47" s="184">
        <v>182964.27000000002</v>
      </c>
      <c r="AX47" s="184">
        <v>0</v>
      </c>
      <c r="AY47" s="184">
        <v>0</v>
      </c>
      <c r="AZ47" s="184">
        <v>0</v>
      </c>
      <c r="BA47" s="184">
        <v>0</v>
      </c>
      <c r="BB47" s="184">
        <v>289189.45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86198.37</v>
      </c>
      <c r="BM47" s="184">
        <v>0</v>
      </c>
      <c r="BN47" s="184">
        <v>281062.12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95114.889999999985</v>
      </c>
      <c r="BY47" s="184">
        <v>142040.99000000002</v>
      </c>
      <c r="BZ47" s="184">
        <v>235510.93</v>
      </c>
      <c r="CA47" s="184">
        <v>0</v>
      </c>
      <c r="CB47" s="184">
        <v>51060.29</v>
      </c>
      <c r="CC47" s="184">
        <v>4946194.5799999991</v>
      </c>
      <c r="CD47" s="195"/>
      <c r="CE47" s="195">
        <f>SUM(C47:CC47)</f>
        <v>25142656.319999997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680835.9</v>
      </c>
      <c r="D51" s="184"/>
      <c r="E51" s="184">
        <v>991306.07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>
        <v>906909.42999999993</v>
      </c>
      <c r="Q51" s="184"/>
      <c r="R51" s="184">
        <v>0</v>
      </c>
      <c r="S51" s="184">
        <v>0</v>
      </c>
      <c r="T51" s="184">
        <v>152074.98999999996</v>
      </c>
      <c r="U51" s="184">
        <v>0</v>
      </c>
      <c r="V51" s="184">
        <v>0</v>
      </c>
      <c r="W51" s="184">
        <v>0</v>
      </c>
      <c r="X51" s="184">
        <v>347.52</v>
      </c>
      <c r="Y51" s="184">
        <v>27335.06</v>
      </c>
      <c r="Z51" s="184">
        <v>0</v>
      </c>
      <c r="AA51" s="184">
        <v>0</v>
      </c>
      <c r="AB51" s="184">
        <v>23204.009999999995</v>
      </c>
      <c r="AC51" s="184">
        <v>106616.1</v>
      </c>
      <c r="AD51" s="184"/>
      <c r="AE51" s="184">
        <v>408504.50000000006</v>
      </c>
      <c r="AF51" s="184"/>
      <c r="AG51" s="184">
        <v>611242.76</v>
      </c>
      <c r="AH51" s="184"/>
      <c r="AI51" s="184">
        <v>0</v>
      </c>
      <c r="AJ51" s="184">
        <v>2072396.88</v>
      </c>
      <c r="AK51" s="184">
        <v>467933.89</v>
      </c>
      <c r="AL51" s="184">
        <v>63967.120000000017</v>
      </c>
      <c r="AM51" s="184"/>
      <c r="AN51" s="184"/>
      <c r="AO51" s="184">
        <v>0</v>
      </c>
      <c r="AP51" s="184"/>
      <c r="AQ51" s="184"/>
      <c r="AR51" s="184"/>
      <c r="AS51" s="184"/>
      <c r="AT51" s="184"/>
      <c r="AU51" s="184"/>
      <c r="AV51" s="184">
        <v>644271.34000000008</v>
      </c>
      <c r="AW51" s="184">
        <v>0</v>
      </c>
      <c r="AX51" s="184"/>
      <c r="AY51" s="184">
        <v>0</v>
      </c>
      <c r="AZ51" s="184"/>
      <c r="BA51" s="184"/>
      <c r="BB51" s="184">
        <v>1438.39</v>
      </c>
      <c r="BC51" s="184"/>
      <c r="BD51" s="184"/>
      <c r="BE51" s="184"/>
      <c r="BF51" s="184"/>
      <c r="BG51" s="184"/>
      <c r="BH51" s="184"/>
      <c r="BI51" s="184"/>
      <c r="BJ51" s="184"/>
      <c r="BK51" s="184"/>
      <c r="BL51" s="184">
        <v>0</v>
      </c>
      <c r="BM51" s="184"/>
      <c r="BN51" s="184">
        <v>430736.13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>
        <v>0</v>
      </c>
      <c r="BY51" s="184">
        <v>2750</v>
      </c>
      <c r="BZ51" s="184">
        <v>0</v>
      </c>
      <c r="CA51" s="184"/>
      <c r="CB51" s="184">
        <v>12441.55</v>
      </c>
      <c r="CC51" s="184">
        <v>3086205.6599999997</v>
      </c>
      <c r="CD51" s="195"/>
      <c r="CE51" s="195">
        <f>SUM(C51:CD51)</f>
        <v>10690517.299999999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>
        <v>2711</v>
      </c>
      <c r="D59" s="184"/>
      <c r="E59" s="184">
        <v>13060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>
        <v>24</v>
      </c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32592.591450355907</v>
      </c>
      <c r="AZ59" s="185"/>
      <c r="BA59" s="248"/>
      <c r="BB59" s="248"/>
      <c r="BC59" s="248"/>
      <c r="BD59" s="248"/>
      <c r="BE59" s="185">
        <v>181562.17744259659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42.565945199648503</v>
      </c>
      <c r="D60" s="187">
        <v>0</v>
      </c>
      <c r="E60" s="187">
        <v>94.81506711029931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49.161762322032629</v>
      </c>
      <c r="Q60" s="221">
        <v>0</v>
      </c>
      <c r="R60" s="221">
        <v>0</v>
      </c>
      <c r="S60" s="221">
        <v>0</v>
      </c>
      <c r="T60" s="221">
        <v>24.948517804801575</v>
      </c>
      <c r="U60" s="221">
        <v>0</v>
      </c>
      <c r="V60" s="221">
        <v>0</v>
      </c>
      <c r="W60" s="221">
        <v>0</v>
      </c>
      <c r="X60" s="221">
        <v>0</v>
      </c>
      <c r="Y60" s="221">
        <v>2.3933575339187181</v>
      </c>
      <c r="Z60" s="221">
        <v>0</v>
      </c>
      <c r="AA60" s="221">
        <v>0</v>
      </c>
      <c r="AB60" s="221">
        <v>26.689441777165833</v>
      </c>
      <c r="AC60" s="221">
        <v>19.110939723409462</v>
      </c>
      <c r="AD60" s="221">
        <v>0</v>
      </c>
      <c r="AE60" s="221">
        <v>18.155780134499206</v>
      </c>
      <c r="AF60" s="221">
        <v>0</v>
      </c>
      <c r="AG60" s="221">
        <v>93.304347247492572</v>
      </c>
      <c r="AH60" s="221">
        <v>0</v>
      </c>
      <c r="AI60" s="221">
        <v>0</v>
      </c>
      <c r="AJ60" s="221">
        <v>171.33836230529613</v>
      </c>
      <c r="AK60" s="221">
        <v>31.797605475096219</v>
      </c>
      <c r="AL60" s="221">
        <v>20.568186298552305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173.37032805844245</v>
      </c>
      <c r="AW60" s="221">
        <v>8.5701479440314881</v>
      </c>
      <c r="AX60" s="221">
        <v>0</v>
      </c>
      <c r="AY60" s="221">
        <v>0</v>
      </c>
      <c r="AZ60" s="221">
        <v>0</v>
      </c>
      <c r="BA60" s="221">
        <v>0</v>
      </c>
      <c r="BB60" s="221">
        <v>12.013793149039207</v>
      </c>
      <c r="BC60" s="221">
        <v>0</v>
      </c>
      <c r="BD60" s="221">
        <v>0</v>
      </c>
      <c r="BE60" s="221">
        <v>0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4.2493260268151607</v>
      </c>
      <c r="BM60" s="221">
        <v>0</v>
      </c>
      <c r="BN60" s="221">
        <v>9.7011321904519008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3.979212328222026</v>
      </c>
      <c r="BY60" s="221">
        <v>5.1936404102474469</v>
      </c>
      <c r="BZ60" s="221">
        <v>17.331798627762769</v>
      </c>
      <c r="CA60" s="221">
        <v>0</v>
      </c>
      <c r="CB60" s="221">
        <v>2.4231794517228527</v>
      </c>
      <c r="CC60" s="221">
        <v>217.66871572360705</v>
      </c>
      <c r="CD60" s="249" t="s">
        <v>221</v>
      </c>
      <c r="CE60" s="251">
        <f t="shared" ref="CE60:CE70" si="0">SUM(C60:CD60)</f>
        <v>1049.3505868425548</v>
      </c>
    </row>
    <row r="61" spans="1:84" ht="12.65" customHeight="1" x14ac:dyDescent="0.3">
      <c r="A61" s="171" t="s">
        <v>235</v>
      </c>
      <c r="B61" s="175"/>
      <c r="C61" s="184">
        <v>4322370.22</v>
      </c>
      <c r="D61" s="184">
        <v>0</v>
      </c>
      <c r="E61" s="184">
        <v>8766820.6699999999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8030017.9400000004</v>
      </c>
      <c r="Q61" s="185">
        <v>0</v>
      </c>
      <c r="R61" s="185">
        <v>0</v>
      </c>
      <c r="S61" s="185">
        <v>0</v>
      </c>
      <c r="T61" s="185">
        <v>2636617.9099999997</v>
      </c>
      <c r="U61" s="185">
        <v>0</v>
      </c>
      <c r="V61" s="185">
        <v>0</v>
      </c>
      <c r="W61" s="185">
        <v>0</v>
      </c>
      <c r="X61" s="185">
        <v>0</v>
      </c>
      <c r="Y61" s="185">
        <v>217925.23999999996</v>
      </c>
      <c r="Z61" s="185">
        <v>0</v>
      </c>
      <c r="AA61" s="185">
        <v>0</v>
      </c>
      <c r="AB61" s="185">
        <v>2801903.54</v>
      </c>
      <c r="AC61" s="185">
        <v>1795875.6</v>
      </c>
      <c r="AD61" s="185">
        <v>0</v>
      </c>
      <c r="AE61" s="185">
        <v>1790657.92</v>
      </c>
      <c r="AF61" s="185">
        <v>0</v>
      </c>
      <c r="AG61" s="185">
        <v>12998512.83</v>
      </c>
      <c r="AH61" s="185">
        <v>0</v>
      </c>
      <c r="AI61" s="185">
        <v>0</v>
      </c>
      <c r="AJ61" s="185">
        <v>24127354.130000003</v>
      </c>
      <c r="AK61" s="185">
        <v>3301949.87</v>
      </c>
      <c r="AL61" s="185">
        <v>1974169.48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27768790.630000003</v>
      </c>
      <c r="AW61" s="185">
        <v>617926.01</v>
      </c>
      <c r="AX61" s="185">
        <v>0</v>
      </c>
      <c r="AY61" s="185">
        <v>0</v>
      </c>
      <c r="AZ61" s="185">
        <v>0</v>
      </c>
      <c r="BA61" s="185">
        <v>0</v>
      </c>
      <c r="BB61" s="185">
        <v>1260517.8999999999</v>
      </c>
      <c r="BC61" s="185">
        <v>0</v>
      </c>
      <c r="BD61" s="185">
        <v>0</v>
      </c>
      <c r="BE61" s="185">
        <v>0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225062.86</v>
      </c>
      <c r="BM61" s="185">
        <v>0</v>
      </c>
      <c r="BN61" s="185">
        <v>1632582.2400000002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421565.12</v>
      </c>
      <c r="BY61" s="185">
        <v>815798.63</v>
      </c>
      <c r="BZ61" s="185">
        <v>1105350.0799999998</v>
      </c>
      <c r="CA61" s="185">
        <v>0</v>
      </c>
      <c r="CB61" s="185">
        <v>172661.23</v>
      </c>
      <c r="CC61" s="185">
        <v>18510353.090000004</v>
      </c>
      <c r="CD61" s="249" t="s">
        <v>221</v>
      </c>
      <c r="CE61" s="195">
        <f t="shared" si="0"/>
        <v>125294783.14000003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963130</v>
      </c>
      <c r="D62" s="195">
        <f t="shared" si="1"/>
        <v>0</v>
      </c>
      <c r="E62" s="195">
        <f t="shared" si="1"/>
        <v>1926145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1265389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585261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54861</v>
      </c>
      <c r="Z62" s="195">
        <f t="shared" si="1"/>
        <v>0</v>
      </c>
      <c r="AA62" s="195">
        <f t="shared" si="1"/>
        <v>0</v>
      </c>
      <c r="AB62" s="195">
        <f t="shared" si="1"/>
        <v>648655</v>
      </c>
      <c r="AC62" s="195">
        <f t="shared" si="1"/>
        <v>431262</v>
      </c>
      <c r="AD62" s="195">
        <f t="shared" si="1"/>
        <v>0</v>
      </c>
      <c r="AE62" s="195">
        <f t="shared" si="1"/>
        <v>421904</v>
      </c>
      <c r="AF62" s="195">
        <f t="shared" si="1"/>
        <v>0</v>
      </c>
      <c r="AG62" s="195">
        <f t="shared" si="1"/>
        <v>2245245</v>
      </c>
      <c r="AH62" s="195">
        <f t="shared" si="1"/>
        <v>0</v>
      </c>
      <c r="AI62" s="195">
        <f t="shared" si="1"/>
        <v>0</v>
      </c>
      <c r="AJ62" s="195">
        <f t="shared" si="1"/>
        <v>4296820</v>
      </c>
      <c r="AK62" s="195">
        <f t="shared" si="1"/>
        <v>750881</v>
      </c>
      <c r="AL62" s="195">
        <f t="shared" si="1"/>
        <v>475293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4768476</v>
      </c>
      <c r="AW62" s="195">
        <f t="shared" si="1"/>
        <v>182964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0</v>
      </c>
      <c r="BB62" s="195">
        <f t="shared" si="1"/>
        <v>289189</v>
      </c>
      <c r="BC62" s="195">
        <f t="shared" si="1"/>
        <v>0</v>
      </c>
      <c r="BD62" s="195">
        <f t="shared" si="1"/>
        <v>0</v>
      </c>
      <c r="BE62" s="195">
        <f t="shared" si="1"/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86198</v>
      </c>
      <c r="BM62" s="195">
        <f t="shared" si="1"/>
        <v>0</v>
      </c>
      <c r="BN62" s="195">
        <f t="shared" si="1"/>
        <v>281062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95115</v>
      </c>
      <c r="BY62" s="195">
        <f t="shared" si="2"/>
        <v>142041</v>
      </c>
      <c r="BZ62" s="195">
        <f t="shared" si="2"/>
        <v>235511</v>
      </c>
      <c r="CA62" s="195">
        <f t="shared" si="2"/>
        <v>0</v>
      </c>
      <c r="CB62" s="195">
        <f t="shared" si="2"/>
        <v>51060</v>
      </c>
      <c r="CC62" s="195">
        <f t="shared" si="2"/>
        <v>4946195</v>
      </c>
      <c r="CD62" s="249" t="s">
        <v>221</v>
      </c>
      <c r="CE62" s="195">
        <f t="shared" si="0"/>
        <v>25142657</v>
      </c>
      <c r="CF62" s="252"/>
    </row>
    <row r="63" spans="1:84" ht="12.65" customHeight="1" x14ac:dyDescent="0.3">
      <c r="A63" s="171" t="s">
        <v>236</v>
      </c>
      <c r="B63" s="175"/>
      <c r="C63" s="184">
        <v>730491.9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1819903.38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9786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299152.06999999995</v>
      </c>
      <c r="AH63" s="185">
        <v>0</v>
      </c>
      <c r="AI63" s="185">
        <v>0</v>
      </c>
      <c r="AJ63" s="185">
        <v>2553541.4699999997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1070472.6300000001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1042086.38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12000</v>
      </c>
      <c r="CA63" s="185">
        <v>0</v>
      </c>
      <c r="CB63" s="185">
        <v>0</v>
      </c>
      <c r="CC63" s="185">
        <v>812664.43</v>
      </c>
      <c r="CD63" s="249" t="s">
        <v>221</v>
      </c>
      <c r="CE63" s="195">
        <f t="shared" si="0"/>
        <v>8350098.2599999988</v>
      </c>
      <c r="CF63" s="252"/>
    </row>
    <row r="64" spans="1:84" ht="12.65" customHeight="1" x14ac:dyDescent="0.3">
      <c r="A64" s="171" t="s">
        <v>237</v>
      </c>
      <c r="B64" s="175"/>
      <c r="C64" s="184">
        <v>268786.81</v>
      </c>
      <c r="D64" s="184">
        <v>0</v>
      </c>
      <c r="E64" s="185">
        <v>643396.32999999996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377158.51</v>
      </c>
      <c r="Q64" s="185">
        <v>0</v>
      </c>
      <c r="R64" s="185">
        <v>0</v>
      </c>
      <c r="S64" s="185">
        <v>0</v>
      </c>
      <c r="T64" s="185">
        <v>2219038.0600000005</v>
      </c>
      <c r="U64" s="185">
        <v>0</v>
      </c>
      <c r="V64" s="185">
        <v>0</v>
      </c>
      <c r="W64" s="185">
        <v>0</v>
      </c>
      <c r="X64" s="185">
        <v>0</v>
      </c>
      <c r="Y64" s="185">
        <v>1783.5499999999997</v>
      </c>
      <c r="Z64" s="185">
        <v>0</v>
      </c>
      <c r="AA64" s="185">
        <v>0</v>
      </c>
      <c r="AB64" s="185">
        <v>9001568.8400000017</v>
      </c>
      <c r="AC64" s="185">
        <v>400059.82999999996</v>
      </c>
      <c r="AD64" s="185">
        <v>0</v>
      </c>
      <c r="AE64" s="185">
        <v>13376.63</v>
      </c>
      <c r="AF64" s="185">
        <v>0</v>
      </c>
      <c r="AG64" s="185">
        <v>987357.67999999982</v>
      </c>
      <c r="AH64" s="185">
        <v>0</v>
      </c>
      <c r="AI64" s="185">
        <v>0</v>
      </c>
      <c r="AJ64" s="185">
        <v>1048729.6300000001</v>
      </c>
      <c r="AK64" s="185">
        <v>30823.71</v>
      </c>
      <c r="AL64" s="185">
        <v>26999.85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985113.05</v>
      </c>
      <c r="AW64" s="185">
        <v>0</v>
      </c>
      <c r="AX64" s="185">
        <v>0</v>
      </c>
      <c r="AY64" s="185">
        <v>0</v>
      </c>
      <c r="AZ64" s="185">
        <v>0</v>
      </c>
      <c r="BA64" s="185">
        <v>0</v>
      </c>
      <c r="BB64" s="185">
        <v>6087.05</v>
      </c>
      <c r="BC64" s="185">
        <v>0</v>
      </c>
      <c r="BD64" s="185">
        <v>0</v>
      </c>
      <c r="BE64" s="185">
        <v>0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383.84</v>
      </c>
      <c r="BM64" s="185">
        <v>0</v>
      </c>
      <c r="BN64" s="185">
        <v>152653.23000000001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0</v>
      </c>
      <c r="BY64" s="185">
        <v>1053.95</v>
      </c>
      <c r="BZ64" s="185">
        <v>110</v>
      </c>
      <c r="CA64" s="185">
        <v>0</v>
      </c>
      <c r="CB64" s="185">
        <v>6406.31</v>
      </c>
      <c r="CC64" s="185">
        <v>891211.85000000009</v>
      </c>
      <c r="CD64" s="249" t="s">
        <v>221</v>
      </c>
      <c r="CE64" s="195">
        <f t="shared" si="0"/>
        <v>17062098.710000005</v>
      </c>
      <c r="CF64" s="252"/>
    </row>
    <row r="65" spans="1:84" ht="12.65" customHeight="1" x14ac:dyDescent="0.3">
      <c r="A65" s="171" t="s">
        <v>238</v>
      </c>
      <c r="B65" s="175"/>
      <c r="C65" s="184">
        <v>57673.49</v>
      </c>
      <c r="D65" s="184">
        <v>0</v>
      </c>
      <c r="E65" s="184">
        <v>122848.13000000002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66620.250000000015</v>
      </c>
      <c r="Q65" s="185">
        <v>0</v>
      </c>
      <c r="R65" s="185">
        <v>0</v>
      </c>
      <c r="S65" s="185">
        <v>0</v>
      </c>
      <c r="T65" s="185">
        <v>26709.24</v>
      </c>
      <c r="U65" s="185">
        <v>0</v>
      </c>
      <c r="V65" s="185">
        <v>0</v>
      </c>
      <c r="W65" s="185">
        <v>0</v>
      </c>
      <c r="X65" s="185">
        <v>35.89</v>
      </c>
      <c r="Y65" s="185">
        <v>3285.17</v>
      </c>
      <c r="Z65" s="185">
        <v>0</v>
      </c>
      <c r="AA65" s="185">
        <v>0</v>
      </c>
      <c r="AB65" s="185">
        <v>4099.1099999999997</v>
      </c>
      <c r="AC65" s="185">
        <v>3036.6100000000006</v>
      </c>
      <c r="AD65" s="185">
        <v>0</v>
      </c>
      <c r="AE65" s="185">
        <v>11357.36</v>
      </c>
      <c r="AF65" s="185">
        <v>0</v>
      </c>
      <c r="AG65" s="185">
        <v>63080.06</v>
      </c>
      <c r="AH65" s="185">
        <v>0</v>
      </c>
      <c r="AI65" s="185">
        <v>0</v>
      </c>
      <c r="AJ65" s="185">
        <v>145412.96</v>
      </c>
      <c r="AK65" s="185">
        <v>17140.93</v>
      </c>
      <c r="AL65" s="185">
        <v>16308.07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96182.79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5495.2600000000011</v>
      </c>
      <c r="BC65" s="185">
        <v>0</v>
      </c>
      <c r="BD65" s="185">
        <v>0</v>
      </c>
      <c r="BE65" s="185">
        <v>0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90</v>
      </c>
      <c r="BM65" s="185">
        <v>0</v>
      </c>
      <c r="BN65" s="185">
        <v>21936.99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2870.13</v>
      </c>
      <c r="BY65" s="185">
        <v>962.62000000000012</v>
      </c>
      <c r="BZ65" s="185">
        <v>417.3900000000001</v>
      </c>
      <c r="CA65" s="185">
        <v>0</v>
      </c>
      <c r="CB65" s="185">
        <v>1516.48</v>
      </c>
      <c r="CC65" s="185">
        <v>17348.259999999998</v>
      </c>
      <c r="CD65" s="249" t="s">
        <v>221</v>
      </c>
      <c r="CE65" s="195">
        <f t="shared" si="0"/>
        <v>684427.19000000006</v>
      </c>
      <c r="CF65" s="252"/>
    </row>
    <row r="66" spans="1:84" ht="12.65" customHeight="1" x14ac:dyDescent="0.3">
      <c r="A66" s="171" t="s">
        <v>239</v>
      </c>
      <c r="B66" s="175"/>
      <c r="C66" s="184">
        <v>47032.28</v>
      </c>
      <c r="D66" s="184">
        <v>0</v>
      </c>
      <c r="E66" s="184">
        <v>227139.9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2141703.4900000002</v>
      </c>
      <c r="Q66" s="185">
        <v>0</v>
      </c>
      <c r="R66" s="185">
        <v>0</v>
      </c>
      <c r="S66" s="184">
        <v>0</v>
      </c>
      <c r="T66" s="184">
        <v>195092.59</v>
      </c>
      <c r="U66" s="185">
        <v>0</v>
      </c>
      <c r="V66" s="185">
        <v>0</v>
      </c>
      <c r="W66" s="185">
        <v>0</v>
      </c>
      <c r="X66" s="185">
        <v>0</v>
      </c>
      <c r="Y66" s="185">
        <v>1.8189999999999998E-12</v>
      </c>
      <c r="Z66" s="185">
        <v>0</v>
      </c>
      <c r="AA66" s="185">
        <v>0</v>
      </c>
      <c r="AB66" s="185">
        <v>82466.27</v>
      </c>
      <c r="AC66" s="185">
        <v>6266.83</v>
      </c>
      <c r="AD66" s="185">
        <v>0</v>
      </c>
      <c r="AE66" s="185">
        <v>2858.03</v>
      </c>
      <c r="AF66" s="185">
        <v>0</v>
      </c>
      <c r="AG66" s="185">
        <v>868345.01</v>
      </c>
      <c r="AH66" s="185">
        <v>0</v>
      </c>
      <c r="AI66" s="185">
        <v>0</v>
      </c>
      <c r="AJ66" s="185">
        <v>2536042.14</v>
      </c>
      <c r="AK66" s="185">
        <v>37581.49</v>
      </c>
      <c r="AL66" s="185">
        <v>10215.99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11965252.859999999</v>
      </c>
      <c r="AW66" s="185">
        <v>0</v>
      </c>
      <c r="AX66" s="185">
        <v>0</v>
      </c>
      <c r="AY66" s="185">
        <v>0</v>
      </c>
      <c r="AZ66" s="185">
        <v>0</v>
      </c>
      <c r="BA66" s="185">
        <v>0</v>
      </c>
      <c r="BB66" s="185">
        <v>276.62</v>
      </c>
      <c r="BC66" s="185">
        <v>0</v>
      </c>
      <c r="BD66" s="185">
        <v>0</v>
      </c>
      <c r="BE66" s="185">
        <v>0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3781.63</v>
      </c>
      <c r="BM66" s="185">
        <v>0</v>
      </c>
      <c r="BN66" s="185">
        <v>335103.11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0</v>
      </c>
      <c r="BY66" s="185">
        <v>0</v>
      </c>
      <c r="BZ66" s="185">
        <v>80</v>
      </c>
      <c r="CA66" s="185">
        <v>0</v>
      </c>
      <c r="CB66" s="185">
        <v>12815</v>
      </c>
      <c r="CC66" s="185">
        <v>55868208.610000007</v>
      </c>
      <c r="CD66" s="249" t="s">
        <v>221</v>
      </c>
      <c r="CE66" s="195">
        <f t="shared" si="0"/>
        <v>74340261.850000009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680836</v>
      </c>
      <c r="D67" s="195">
        <f>ROUND(D51+D52,0)</f>
        <v>0</v>
      </c>
      <c r="E67" s="195">
        <f t="shared" ref="E67:BP67" si="3">ROUND(E51+E52,0)</f>
        <v>991306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906909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152075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348</v>
      </c>
      <c r="Y67" s="195">
        <f t="shared" si="3"/>
        <v>27335</v>
      </c>
      <c r="Z67" s="195">
        <f t="shared" si="3"/>
        <v>0</v>
      </c>
      <c r="AA67" s="195">
        <f t="shared" si="3"/>
        <v>0</v>
      </c>
      <c r="AB67" s="195">
        <f t="shared" si="3"/>
        <v>23204</v>
      </c>
      <c r="AC67" s="195">
        <f t="shared" si="3"/>
        <v>106616</v>
      </c>
      <c r="AD67" s="195">
        <f t="shared" si="3"/>
        <v>0</v>
      </c>
      <c r="AE67" s="195">
        <f t="shared" si="3"/>
        <v>408505</v>
      </c>
      <c r="AF67" s="195">
        <f t="shared" si="3"/>
        <v>0</v>
      </c>
      <c r="AG67" s="195">
        <f t="shared" si="3"/>
        <v>611243</v>
      </c>
      <c r="AH67" s="195">
        <f t="shared" si="3"/>
        <v>0</v>
      </c>
      <c r="AI67" s="195">
        <f t="shared" si="3"/>
        <v>0</v>
      </c>
      <c r="AJ67" s="195">
        <f t="shared" si="3"/>
        <v>2072397</v>
      </c>
      <c r="AK67" s="195">
        <f t="shared" si="3"/>
        <v>467934</v>
      </c>
      <c r="AL67" s="195">
        <f t="shared" si="3"/>
        <v>63967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644271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1438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430736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2750</v>
      </c>
      <c r="BZ67" s="195">
        <f t="shared" si="4"/>
        <v>0</v>
      </c>
      <c r="CA67" s="195">
        <f t="shared" si="4"/>
        <v>0</v>
      </c>
      <c r="CB67" s="195">
        <f t="shared" si="4"/>
        <v>12442</v>
      </c>
      <c r="CC67" s="195">
        <f t="shared" si="4"/>
        <v>3086206</v>
      </c>
      <c r="CD67" s="249" t="s">
        <v>221</v>
      </c>
      <c r="CE67" s="195">
        <f t="shared" si="0"/>
        <v>10690518</v>
      </c>
      <c r="CF67" s="252"/>
    </row>
    <row r="68" spans="1:84" ht="12.65" customHeight="1" x14ac:dyDescent="0.3">
      <c r="A68" s="171" t="s">
        <v>240</v>
      </c>
      <c r="B68" s="175"/>
      <c r="C68" s="184">
        <v>7235.86</v>
      </c>
      <c r="D68" s="184"/>
      <c r="E68" s="184">
        <v>27947.96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0</v>
      </c>
      <c r="Q68" s="185"/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0</v>
      </c>
      <c r="AD68" s="185"/>
      <c r="AE68" s="185">
        <v>0</v>
      </c>
      <c r="AF68" s="185"/>
      <c r="AG68" s="185">
        <v>0</v>
      </c>
      <c r="AH68" s="185"/>
      <c r="AI68" s="185">
        <v>0</v>
      </c>
      <c r="AJ68" s="185">
        <v>817149.62</v>
      </c>
      <c r="AK68" s="185">
        <v>0</v>
      </c>
      <c r="AL68" s="185">
        <v>0</v>
      </c>
      <c r="AM68" s="185"/>
      <c r="AN68" s="185"/>
      <c r="AO68" s="185">
        <v>0</v>
      </c>
      <c r="AP68" s="185"/>
      <c r="AQ68" s="185"/>
      <c r="AR68" s="185"/>
      <c r="AS68" s="185"/>
      <c r="AT68" s="185"/>
      <c r="AU68" s="185"/>
      <c r="AV68" s="185">
        <v>2137128.87</v>
      </c>
      <c r="AW68" s="185">
        <v>0</v>
      </c>
      <c r="AX68" s="185"/>
      <c r="AY68" s="185">
        <v>0</v>
      </c>
      <c r="AZ68" s="185"/>
      <c r="BA68" s="185"/>
      <c r="BB68" s="185">
        <v>0</v>
      </c>
      <c r="BC68" s="185"/>
      <c r="BD68" s="185"/>
      <c r="BE68" s="185"/>
      <c r="BF68" s="185"/>
      <c r="BG68" s="185"/>
      <c r="BH68" s="185"/>
      <c r="BI68" s="185"/>
      <c r="BJ68" s="185"/>
      <c r="BK68" s="185"/>
      <c r="BL68" s="185">
        <v>0</v>
      </c>
      <c r="BM68" s="185"/>
      <c r="BN68" s="185">
        <v>54432.130000000005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>
        <v>0</v>
      </c>
      <c r="BY68" s="185">
        <v>0</v>
      </c>
      <c r="BZ68" s="185">
        <v>0</v>
      </c>
      <c r="CA68" s="185"/>
      <c r="CB68" s="185">
        <v>0</v>
      </c>
      <c r="CC68" s="185">
        <v>593275.79</v>
      </c>
      <c r="CD68" s="249" t="s">
        <v>221</v>
      </c>
      <c r="CE68" s="195">
        <f t="shared" si="0"/>
        <v>3637170.23</v>
      </c>
      <c r="CF68" s="252"/>
    </row>
    <row r="69" spans="1:84" ht="12.65" customHeight="1" x14ac:dyDescent="0.3">
      <c r="A69" s="171" t="s">
        <v>241</v>
      </c>
      <c r="B69" s="175"/>
      <c r="C69" s="184">
        <v>34739.500000000007</v>
      </c>
      <c r="D69" s="184">
        <v>0</v>
      </c>
      <c r="E69" s="185">
        <v>12764.669999999969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132461.70000000001</v>
      </c>
      <c r="Q69" s="185">
        <v>0</v>
      </c>
      <c r="R69" s="224">
        <v>0</v>
      </c>
      <c r="S69" s="185">
        <v>0</v>
      </c>
      <c r="T69" s="184">
        <v>67495.009999999995</v>
      </c>
      <c r="U69" s="185">
        <v>0</v>
      </c>
      <c r="V69" s="185">
        <v>0</v>
      </c>
      <c r="W69" s="184">
        <v>0</v>
      </c>
      <c r="X69" s="185">
        <v>0</v>
      </c>
      <c r="Y69" s="185">
        <v>0</v>
      </c>
      <c r="Z69" s="185">
        <v>0</v>
      </c>
      <c r="AA69" s="185">
        <v>0</v>
      </c>
      <c r="AB69" s="185">
        <v>2137.4199999999846</v>
      </c>
      <c r="AC69" s="185">
        <v>516842.81</v>
      </c>
      <c r="AD69" s="185">
        <v>0</v>
      </c>
      <c r="AE69" s="185">
        <v>4513.7299999999996</v>
      </c>
      <c r="AF69" s="185">
        <v>0</v>
      </c>
      <c r="AG69" s="185">
        <v>264102.49000000005</v>
      </c>
      <c r="AH69" s="185">
        <v>0</v>
      </c>
      <c r="AI69" s="185">
        <v>0</v>
      </c>
      <c r="AJ69" s="185">
        <v>536667.34000000008</v>
      </c>
      <c r="AK69" s="185">
        <v>33753.130000000005</v>
      </c>
      <c r="AL69" s="185">
        <v>2366.0299999999988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455252.34999999992</v>
      </c>
      <c r="AW69" s="185">
        <v>23811.55</v>
      </c>
      <c r="AX69" s="185">
        <v>0</v>
      </c>
      <c r="AY69" s="185">
        <v>0</v>
      </c>
      <c r="AZ69" s="185">
        <v>0</v>
      </c>
      <c r="BA69" s="185">
        <v>0</v>
      </c>
      <c r="BB69" s="185">
        <v>5121.5399999999981</v>
      </c>
      <c r="BC69" s="185">
        <v>0</v>
      </c>
      <c r="BD69" s="185">
        <v>0</v>
      </c>
      <c r="BE69" s="185">
        <v>0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800278.97000000009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0</v>
      </c>
      <c r="BY69" s="185">
        <v>0</v>
      </c>
      <c r="BZ69" s="185">
        <v>11976.66</v>
      </c>
      <c r="CA69" s="185">
        <v>0</v>
      </c>
      <c r="CB69" s="185">
        <v>1311.23</v>
      </c>
      <c r="CC69" s="185">
        <v>10889341.6</v>
      </c>
      <c r="CD69" s="313">
        <v>8765975.5099999998</v>
      </c>
      <c r="CE69" s="195">
        <f t="shared" si="0"/>
        <v>22560913.240000002</v>
      </c>
      <c r="CF69" s="252"/>
    </row>
    <row r="70" spans="1:84" ht="12.65" customHeight="1" x14ac:dyDescent="0.3">
      <c r="A70" s="171" t="s">
        <v>242</v>
      </c>
      <c r="B70" s="175"/>
      <c r="C70" s="184">
        <v>8744.0300000000007</v>
      </c>
      <c r="D70" s="184">
        <v>0</v>
      </c>
      <c r="E70" s="184">
        <v>51486.42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355798.19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2750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4561.59</v>
      </c>
      <c r="AF70" s="185">
        <v>0</v>
      </c>
      <c r="AG70" s="185">
        <v>191412.69000000003</v>
      </c>
      <c r="AH70" s="185">
        <v>0</v>
      </c>
      <c r="AI70" s="185">
        <v>0</v>
      </c>
      <c r="AJ70" s="185">
        <v>1210218.78</v>
      </c>
      <c r="AK70" s="185">
        <v>7631.84</v>
      </c>
      <c r="AL70" s="185">
        <v>3564.57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2695576.99</v>
      </c>
      <c r="AW70" s="185">
        <v>23811.550000000003</v>
      </c>
      <c r="AX70" s="185">
        <v>0</v>
      </c>
      <c r="AY70" s="185">
        <v>0</v>
      </c>
      <c r="AZ70" s="185">
        <v>0</v>
      </c>
      <c r="BA70" s="185">
        <v>0</v>
      </c>
      <c r="BB70" s="185">
        <v>71018.789999999994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200961.43000000002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9976.25</v>
      </c>
      <c r="BY70" s="185">
        <v>0</v>
      </c>
      <c r="BZ70" s="185">
        <v>0</v>
      </c>
      <c r="CA70" s="185">
        <v>0</v>
      </c>
      <c r="CB70" s="185">
        <v>242797.64</v>
      </c>
      <c r="CC70" s="185">
        <v>3324610.33</v>
      </c>
      <c r="CD70" s="188">
        <v>0</v>
      </c>
      <c r="CE70" s="195">
        <f t="shared" si="0"/>
        <v>8404921.0899999999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7103552.0300000003</v>
      </c>
      <c r="D71" s="195">
        <f t="shared" ref="D71:AI71" si="5">SUM(D61:D69)-D70</f>
        <v>0</v>
      </c>
      <c r="E71" s="195">
        <f t="shared" si="5"/>
        <v>12666882.240000002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14384365.08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5882288.8100000005</v>
      </c>
      <c r="U71" s="195">
        <f t="shared" si="5"/>
        <v>0</v>
      </c>
      <c r="V71" s="195">
        <f t="shared" si="5"/>
        <v>9786</v>
      </c>
      <c r="W71" s="195">
        <f t="shared" si="5"/>
        <v>0</v>
      </c>
      <c r="X71" s="195">
        <f t="shared" si="5"/>
        <v>383.89</v>
      </c>
      <c r="Y71" s="195">
        <f t="shared" si="5"/>
        <v>302439.95999999996</v>
      </c>
      <c r="Z71" s="195">
        <f t="shared" si="5"/>
        <v>0</v>
      </c>
      <c r="AA71" s="195">
        <f t="shared" si="5"/>
        <v>0</v>
      </c>
      <c r="AB71" s="195">
        <f t="shared" si="5"/>
        <v>12564034.180000002</v>
      </c>
      <c r="AC71" s="195">
        <f t="shared" si="5"/>
        <v>3259959.68</v>
      </c>
      <c r="AD71" s="195">
        <f t="shared" si="5"/>
        <v>0</v>
      </c>
      <c r="AE71" s="195">
        <f t="shared" si="5"/>
        <v>2648611.0799999996</v>
      </c>
      <c r="AF71" s="195">
        <f t="shared" si="5"/>
        <v>0</v>
      </c>
      <c r="AG71" s="195">
        <f t="shared" si="5"/>
        <v>18145625.449999999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36923895.509999998</v>
      </c>
      <c r="AK71" s="195">
        <f t="shared" si="6"/>
        <v>4632432.29</v>
      </c>
      <c r="AL71" s="195">
        <f t="shared" si="6"/>
        <v>2565754.85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47195363.189999998</v>
      </c>
      <c r="AW71" s="195">
        <f t="shared" si="6"/>
        <v>800890.01</v>
      </c>
      <c r="AX71" s="195">
        <f t="shared" si="6"/>
        <v>0</v>
      </c>
      <c r="AY71" s="195">
        <f t="shared" si="6"/>
        <v>0</v>
      </c>
      <c r="AZ71" s="195">
        <f t="shared" si="6"/>
        <v>0</v>
      </c>
      <c r="BA71" s="195">
        <f t="shared" si="6"/>
        <v>0</v>
      </c>
      <c r="BB71" s="195">
        <f t="shared" si="6"/>
        <v>1497106.58</v>
      </c>
      <c r="BC71" s="195">
        <f t="shared" si="6"/>
        <v>0</v>
      </c>
      <c r="BD71" s="195">
        <f t="shared" si="6"/>
        <v>0</v>
      </c>
      <c r="BE71" s="195">
        <f t="shared" si="6"/>
        <v>0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315516.33</v>
      </c>
      <c r="BM71" s="195">
        <f t="shared" si="6"/>
        <v>0</v>
      </c>
      <c r="BN71" s="195">
        <f t="shared" si="6"/>
        <v>4549909.62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509574</v>
      </c>
      <c r="BY71" s="195">
        <f t="shared" si="7"/>
        <v>962606.2</v>
      </c>
      <c r="BZ71" s="195">
        <f t="shared" si="7"/>
        <v>1365445.1299999997</v>
      </c>
      <c r="CA71" s="195">
        <f t="shared" si="7"/>
        <v>0</v>
      </c>
      <c r="CB71" s="195">
        <f t="shared" si="7"/>
        <v>15414.610000000015</v>
      </c>
      <c r="CC71" s="195">
        <f t="shared" si="7"/>
        <v>92290194.300000012</v>
      </c>
      <c r="CD71" s="245">
        <f>CD69-CD70</f>
        <v>8765975.5099999998</v>
      </c>
      <c r="CE71" s="195">
        <f>SUM(CE61:CE69)-CE70</f>
        <v>279358006.53000003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30618311.269999996</v>
      </c>
      <c r="D73" s="184">
        <v>0</v>
      </c>
      <c r="E73" s="185">
        <v>73030675.390000001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76078273</v>
      </c>
      <c r="Q73" s="185">
        <v>0</v>
      </c>
      <c r="R73" s="185">
        <v>0</v>
      </c>
      <c r="S73" s="185">
        <v>0</v>
      </c>
      <c r="T73" s="185">
        <v>3610793.6999999997</v>
      </c>
      <c r="U73" s="185">
        <v>21075778.539999999</v>
      </c>
      <c r="V73" s="185">
        <v>164038</v>
      </c>
      <c r="W73" s="185">
        <v>4511591.95</v>
      </c>
      <c r="X73" s="185">
        <v>4261357.4000000004</v>
      </c>
      <c r="Y73" s="185">
        <v>5274201.9999999991</v>
      </c>
      <c r="Z73" s="185">
        <v>941903.29999999993</v>
      </c>
      <c r="AA73" s="185">
        <v>61705</v>
      </c>
      <c r="AB73" s="185">
        <v>24974458.560000002</v>
      </c>
      <c r="AC73" s="185">
        <v>17095263</v>
      </c>
      <c r="AD73" s="185">
        <v>0</v>
      </c>
      <c r="AE73" s="185">
        <v>578983</v>
      </c>
      <c r="AF73" s="185">
        <v>0</v>
      </c>
      <c r="AG73" s="185">
        <v>30631018.030000001</v>
      </c>
      <c r="AH73" s="185">
        <v>0</v>
      </c>
      <c r="AI73" s="185">
        <v>0</v>
      </c>
      <c r="AJ73" s="185">
        <v>3932177.5</v>
      </c>
      <c r="AK73" s="185">
        <v>358631.00000000006</v>
      </c>
      <c r="AL73" s="185">
        <v>278203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5783259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303260622.63999999</v>
      </c>
      <c r="CF73" s="252"/>
    </row>
    <row r="74" spans="1:84" ht="12.65" customHeight="1" x14ac:dyDescent="0.3">
      <c r="A74" s="171" t="s">
        <v>246</v>
      </c>
      <c r="B74" s="175"/>
      <c r="C74" s="184">
        <v>305034</v>
      </c>
      <c r="D74" s="184">
        <v>0</v>
      </c>
      <c r="E74" s="185">
        <v>5438094.0600000005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175262460.50000003</v>
      </c>
      <c r="Q74" s="185">
        <v>0</v>
      </c>
      <c r="R74" s="185">
        <v>0</v>
      </c>
      <c r="S74" s="185">
        <v>0</v>
      </c>
      <c r="T74" s="185">
        <v>21598671.890000001</v>
      </c>
      <c r="U74" s="185">
        <v>20819135.66</v>
      </c>
      <c r="V74" s="185">
        <v>322634</v>
      </c>
      <c r="W74" s="185">
        <v>14386810.699999999</v>
      </c>
      <c r="X74" s="185">
        <v>7956725.3999999994</v>
      </c>
      <c r="Y74" s="185">
        <v>27664419.75</v>
      </c>
      <c r="Z74" s="185">
        <v>1385649.55</v>
      </c>
      <c r="AA74" s="185">
        <v>857403</v>
      </c>
      <c r="AB74" s="185">
        <v>57868778.859999999</v>
      </c>
      <c r="AC74" s="185">
        <v>280767</v>
      </c>
      <c r="AD74" s="185">
        <v>0</v>
      </c>
      <c r="AE74" s="185">
        <v>6793741</v>
      </c>
      <c r="AF74" s="185">
        <v>0</v>
      </c>
      <c r="AG74" s="185">
        <v>142597587.25</v>
      </c>
      <c r="AH74" s="185">
        <v>0</v>
      </c>
      <c r="AI74" s="185">
        <v>0</v>
      </c>
      <c r="AJ74" s="185">
        <v>73283920.969999999</v>
      </c>
      <c r="AK74" s="185">
        <v>17283400</v>
      </c>
      <c r="AL74" s="185">
        <v>7535468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51624043.770000003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185">
        <v>220050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314">
        <v>719217</v>
      </c>
      <c r="CD74" s="249" t="s">
        <v>221</v>
      </c>
      <c r="CE74" s="195">
        <f t="shared" si="8"/>
        <v>634204012.36000001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30923345.269999996</v>
      </c>
      <c r="D75" s="195">
        <f t="shared" si="9"/>
        <v>0</v>
      </c>
      <c r="E75" s="195">
        <f t="shared" si="9"/>
        <v>78468769.450000003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251340733.50000003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25209465.59</v>
      </c>
      <c r="U75" s="195">
        <f t="shared" si="9"/>
        <v>41894914.200000003</v>
      </c>
      <c r="V75" s="195">
        <f t="shared" si="9"/>
        <v>486672</v>
      </c>
      <c r="W75" s="195">
        <f t="shared" si="9"/>
        <v>18898402.649999999</v>
      </c>
      <c r="X75" s="195">
        <f t="shared" si="9"/>
        <v>12218082.800000001</v>
      </c>
      <c r="Y75" s="195">
        <f t="shared" si="9"/>
        <v>32938621.75</v>
      </c>
      <c r="Z75" s="195">
        <f t="shared" si="9"/>
        <v>2327552.85</v>
      </c>
      <c r="AA75" s="195">
        <f t="shared" si="9"/>
        <v>919108</v>
      </c>
      <c r="AB75" s="195">
        <f t="shared" si="9"/>
        <v>82843237.420000002</v>
      </c>
      <c r="AC75" s="195">
        <f t="shared" si="9"/>
        <v>17376030</v>
      </c>
      <c r="AD75" s="195">
        <f t="shared" si="9"/>
        <v>0</v>
      </c>
      <c r="AE75" s="195">
        <f t="shared" si="9"/>
        <v>7372724</v>
      </c>
      <c r="AF75" s="195">
        <f t="shared" si="9"/>
        <v>0</v>
      </c>
      <c r="AG75" s="195">
        <f t="shared" si="9"/>
        <v>173228605.28</v>
      </c>
      <c r="AH75" s="195">
        <f t="shared" si="9"/>
        <v>0</v>
      </c>
      <c r="AI75" s="195">
        <f t="shared" si="9"/>
        <v>0</v>
      </c>
      <c r="AJ75" s="195">
        <f t="shared" si="9"/>
        <v>77216098.469999999</v>
      </c>
      <c r="AK75" s="195">
        <f t="shared" si="9"/>
        <v>17642031</v>
      </c>
      <c r="AL75" s="195">
        <f t="shared" si="9"/>
        <v>7813671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57407302.770000003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185">
        <v>220050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314">
        <f>CC74</f>
        <v>719217</v>
      </c>
      <c r="CD75" s="249" t="s">
        <v>221</v>
      </c>
      <c r="CE75" s="195">
        <f t="shared" si="8"/>
        <v>937464635</v>
      </c>
      <c r="CF75" s="252"/>
    </row>
    <row r="76" spans="1:84" ht="12.65" customHeight="1" x14ac:dyDescent="0.3">
      <c r="A76" s="171" t="s">
        <v>248</v>
      </c>
      <c r="B76" s="175"/>
      <c r="C76" s="184">
        <v>17108.02</v>
      </c>
      <c r="D76" s="184"/>
      <c r="E76" s="185">
        <v>36645.9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13758.90769011472</v>
      </c>
      <c r="Q76" s="185"/>
      <c r="R76" s="185"/>
      <c r="S76" s="185"/>
      <c r="T76" s="185">
        <v>4532.9553420149396</v>
      </c>
      <c r="U76" s="185"/>
      <c r="V76" s="185"/>
      <c r="W76" s="185"/>
      <c r="X76" s="185"/>
      <c r="Y76" s="185"/>
      <c r="Z76" s="185"/>
      <c r="AA76" s="185"/>
      <c r="AB76" s="185"/>
      <c r="AC76" s="185">
        <v>621.80490875244163</v>
      </c>
      <c r="AD76" s="185"/>
      <c r="AE76" s="185">
        <v>9229.07</v>
      </c>
      <c r="AF76" s="185"/>
      <c r="AG76" s="185">
        <v>23115.403814153411</v>
      </c>
      <c r="AH76" s="185"/>
      <c r="AI76" s="185"/>
      <c r="AJ76" s="185">
        <v>24269.66</v>
      </c>
      <c r="AK76" s="185">
        <v>9223.1200000000008</v>
      </c>
      <c r="AL76" s="185">
        <v>7589.42</v>
      </c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24936.431802062987</v>
      </c>
      <c r="AW76" s="185"/>
      <c r="AX76" s="185"/>
      <c r="AY76" s="185"/>
      <c r="AZ76" s="185"/>
      <c r="BA76" s="185"/>
      <c r="BB76" s="185">
        <v>787.87388549804689</v>
      </c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>
        <v>2211.46</v>
      </c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>
        <v>71.98</v>
      </c>
      <c r="BZ76" s="185"/>
      <c r="CA76" s="185">
        <v>127.89</v>
      </c>
      <c r="CB76" s="185">
        <v>7332.28</v>
      </c>
      <c r="CC76" s="185"/>
      <c r="CD76" s="249" t="s">
        <v>221</v>
      </c>
      <c r="CE76" s="195">
        <f t="shared" si="8"/>
        <v>181562.17744259659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>
        <v>2062.723391920018</v>
      </c>
      <c r="D77" s="184">
        <v>0</v>
      </c>
      <c r="E77" s="184">
        <v>26274.811991509196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2896.7451921874676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25.900874739226332</v>
      </c>
      <c r="AW77" s="184">
        <v>0</v>
      </c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>
        <v>0.41</v>
      </c>
      <c r="BX77" s="184"/>
      <c r="BY77" s="184"/>
      <c r="BZ77" s="184"/>
      <c r="CA77" s="184"/>
      <c r="CB77" s="184">
        <v>1332</v>
      </c>
      <c r="CC77" s="249" t="s">
        <v>221</v>
      </c>
      <c r="CD77" s="249" t="s">
        <v>221</v>
      </c>
      <c r="CE77" s="195">
        <f>SUM(C77:CD77)</f>
        <v>32592.591450355907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>
        <v>3118.5066777663355</v>
      </c>
      <c r="D78" s="184">
        <v>0</v>
      </c>
      <c r="E78" s="184">
        <v>31950.32957197693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8817.479629452524</v>
      </c>
      <c r="Q78" s="184">
        <v>0</v>
      </c>
      <c r="R78" s="184">
        <v>0</v>
      </c>
      <c r="S78" s="184">
        <v>0</v>
      </c>
      <c r="T78" s="184">
        <v>0</v>
      </c>
      <c r="U78" s="184">
        <v>0</v>
      </c>
      <c r="V78" s="184">
        <v>0</v>
      </c>
      <c r="W78" s="184">
        <v>0</v>
      </c>
      <c r="X78" s="184">
        <v>0</v>
      </c>
      <c r="Y78" s="184">
        <v>0</v>
      </c>
      <c r="Z78" s="184">
        <v>0</v>
      </c>
      <c r="AA78" s="184">
        <v>0</v>
      </c>
      <c r="AB78" s="184">
        <v>0</v>
      </c>
      <c r="AC78" s="184">
        <v>0</v>
      </c>
      <c r="AD78" s="184">
        <v>0</v>
      </c>
      <c r="AE78" s="184">
        <v>0</v>
      </c>
      <c r="AF78" s="184">
        <v>0</v>
      </c>
      <c r="AG78" s="184">
        <v>13671.645576014793</v>
      </c>
      <c r="AH78" s="184">
        <v>0</v>
      </c>
      <c r="AI78" s="184">
        <v>0</v>
      </c>
      <c r="AJ78" s="184">
        <v>5978.353356196254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63536.314811406839</v>
      </c>
      <c r="CF78" s="195"/>
    </row>
    <row r="79" spans="1:84" ht="12.65" customHeight="1" x14ac:dyDescent="0.3">
      <c r="A79" s="171" t="s">
        <v>251</v>
      </c>
      <c r="B79" s="175"/>
      <c r="C79" s="225">
        <v>40336</v>
      </c>
      <c r="D79" s="225"/>
      <c r="E79" s="184">
        <v>186915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36669</v>
      </c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>
        <v>1914</v>
      </c>
      <c r="AF79" s="184"/>
      <c r="AG79" s="184">
        <v>421082</v>
      </c>
      <c r="AH79" s="184"/>
      <c r="AI79" s="184"/>
      <c r="AJ79" s="184">
        <v>888</v>
      </c>
      <c r="AK79" s="184">
        <v>2051</v>
      </c>
      <c r="AL79" s="184">
        <v>709</v>
      </c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54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690618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286">
        <v>29.084266434372019</v>
      </c>
      <c r="D80" s="286">
        <v>0</v>
      </c>
      <c r="E80" s="286">
        <v>62.91180478590249</v>
      </c>
      <c r="F80" s="286">
        <v>0</v>
      </c>
      <c r="G80" s="286">
        <v>0</v>
      </c>
      <c r="H80" s="286">
        <v>0</v>
      </c>
      <c r="I80" s="286">
        <v>0</v>
      </c>
      <c r="J80" s="286">
        <v>0</v>
      </c>
      <c r="K80" s="286">
        <v>0</v>
      </c>
      <c r="L80" s="286">
        <v>0</v>
      </c>
      <c r="M80" s="286">
        <v>0</v>
      </c>
      <c r="N80" s="286">
        <v>0</v>
      </c>
      <c r="O80" s="286">
        <v>0</v>
      </c>
      <c r="P80" s="286">
        <v>26.363706845703597</v>
      </c>
      <c r="Q80" s="286">
        <v>0</v>
      </c>
      <c r="R80" s="286">
        <v>0</v>
      </c>
      <c r="S80" s="286">
        <v>0</v>
      </c>
      <c r="T80" s="286">
        <v>13.429595888571288</v>
      </c>
      <c r="U80" s="286">
        <v>0</v>
      </c>
      <c r="V80" s="286">
        <v>0</v>
      </c>
      <c r="W80" s="286">
        <v>0</v>
      </c>
      <c r="X80" s="286">
        <v>0</v>
      </c>
      <c r="Y80" s="286">
        <v>0</v>
      </c>
      <c r="Z80" s="286">
        <v>0</v>
      </c>
      <c r="AA80" s="286">
        <v>0</v>
      </c>
      <c r="AB80" s="286">
        <v>0</v>
      </c>
      <c r="AC80" s="286">
        <v>0</v>
      </c>
      <c r="AD80" s="286">
        <v>0</v>
      </c>
      <c r="AE80" s="286">
        <v>0</v>
      </c>
      <c r="AF80" s="286">
        <v>0</v>
      </c>
      <c r="AG80" s="286">
        <v>37.865627392073208</v>
      </c>
      <c r="AH80" s="286">
        <v>0</v>
      </c>
      <c r="AI80" s="286">
        <v>0</v>
      </c>
      <c r="AJ80" s="286">
        <v>22.593617120192654</v>
      </c>
      <c r="AK80" s="286">
        <v>1.3515321915956806</v>
      </c>
      <c r="AL80" s="286">
        <v>0</v>
      </c>
      <c r="AM80" s="286">
        <v>0</v>
      </c>
      <c r="AN80" s="286">
        <v>0</v>
      </c>
      <c r="AO80" s="286">
        <v>0</v>
      </c>
      <c r="AP80" s="286">
        <v>0</v>
      </c>
      <c r="AQ80" s="286">
        <v>0</v>
      </c>
      <c r="AR80" s="286">
        <v>0</v>
      </c>
      <c r="AS80" s="286">
        <v>0</v>
      </c>
      <c r="AT80" s="286">
        <v>0</v>
      </c>
      <c r="AU80" s="286">
        <v>0</v>
      </c>
      <c r="AV80" s="286">
        <v>15.126271230804624</v>
      </c>
      <c r="AW80" s="286">
        <v>0.25386986297892195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86">
        <v>5.633561643063896E-3</v>
      </c>
      <c r="BZ80" s="286">
        <v>0.61647945197034526</v>
      </c>
      <c r="CA80" s="254"/>
      <c r="CB80" s="254"/>
      <c r="CC80" s="249" t="s">
        <v>221</v>
      </c>
      <c r="CD80" s="249" t="s">
        <v>221</v>
      </c>
      <c r="CE80" s="255">
        <f t="shared" si="8"/>
        <v>209.6024047658079</v>
      </c>
      <c r="CF80" s="255"/>
    </row>
    <row r="81" spans="1:8" ht="12.65" customHeight="1" x14ac:dyDescent="0.3">
      <c r="A81" s="208" t="s">
        <v>253</v>
      </c>
      <c r="B81" s="208"/>
      <c r="C81" s="208"/>
      <c r="D81" s="208"/>
      <c r="E81" s="208"/>
    </row>
    <row r="82" spans="1:8" ht="12.65" customHeight="1" x14ac:dyDescent="0.3">
      <c r="A82" s="171" t="s">
        <v>254</v>
      </c>
      <c r="B82" s="172"/>
      <c r="C82" s="281" t="s">
        <v>1282</v>
      </c>
      <c r="D82" s="256"/>
      <c r="E82" s="175"/>
    </row>
    <row r="83" spans="1:8" ht="12.65" customHeight="1" x14ac:dyDescent="0.3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8" ht="12.65" customHeight="1" x14ac:dyDescent="0.3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8" ht="12.65" customHeight="1" x14ac:dyDescent="0.3">
      <c r="A85" s="173" t="s">
        <v>1251</v>
      </c>
      <c r="B85" s="172"/>
      <c r="C85" s="230" t="s">
        <v>1268</v>
      </c>
      <c r="D85" s="205"/>
      <c r="E85" s="204"/>
    </row>
    <row r="86" spans="1:8" ht="12.65" customHeight="1" x14ac:dyDescent="0.3">
      <c r="A86" s="173" t="s">
        <v>1252</v>
      </c>
      <c r="B86" s="172" t="s">
        <v>256</v>
      </c>
      <c r="C86" s="230" t="s">
        <v>1268</v>
      </c>
      <c r="D86" s="205"/>
      <c r="E86" s="204"/>
      <c r="G86" s="315" t="s">
        <v>1277</v>
      </c>
      <c r="H86" s="315" t="s">
        <v>1280</v>
      </c>
    </row>
    <row r="87" spans="1:8" ht="12.65" customHeight="1" x14ac:dyDescent="0.3">
      <c r="A87" s="173" t="s">
        <v>258</v>
      </c>
      <c r="B87" s="172" t="s">
        <v>256</v>
      </c>
      <c r="C87" s="231" t="s">
        <v>1270</v>
      </c>
      <c r="D87" s="205"/>
      <c r="E87" s="204"/>
      <c r="G87" s="315" t="s">
        <v>1277</v>
      </c>
      <c r="H87" s="315" t="s">
        <v>1280</v>
      </c>
    </row>
    <row r="88" spans="1:8" ht="12.65" customHeight="1" x14ac:dyDescent="0.3">
      <c r="A88" s="173" t="s">
        <v>259</v>
      </c>
      <c r="B88" s="172" t="s">
        <v>256</v>
      </c>
      <c r="C88" s="230" t="s">
        <v>1271</v>
      </c>
      <c r="D88" s="205"/>
      <c r="E88" s="204"/>
      <c r="G88" s="315" t="s">
        <v>1278</v>
      </c>
      <c r="H88" s="315" t="s">
        <v>1280</v>
      </c>
    </row>
    <row r="89" spans="1:8" ht="12.65" customHeight="1" x14ac:dyDescent="0.3">
      <c r="A89" s="173" t="s">
        <v>260</v>
      </c>
      <c r="B89" s="172" t="s">
        <v>256</v>
      </c>
      <c r="C89" s="230" t="s">
        <v>1272</v>
      </c>
      <c r="D89" s="205"/>
      <c r="E89" s="204"/>
      <c r="G89" s="316" t="s">
        <v>1279</v>
      </c>
      <c r="H89" s="316" t="s">
        <v>1281</v>
      </c>
    </row>
    <row r="90" spans="1:8" ht="12.65" customHeight="1" x14ac:dyDescent="0.3">
      <c r="A90" s="173" t="s">
        <v>261</v>
      </c>
      <c r="B90" s="172" t="s">
        <v>256</v>
      </c>
      <c r="C90" s="230" t="s">
        <v>1273</v>
      </c>
      <c r="D90" s="205"/>
      <c r="E90" s="204"/>
    </row>
    <row r="91" spans="1:8" ht="12.65" customHeight="1" x14ac:dyDescent="0.3">
      <c r="A91" s="173" t="s">
        <v>262</v>
      </c>
      <c r="B91" s="172" t="s">
        <v>256</v>
      </c>
      <c r="C91" s="230" t="s">
        <v>1274</v>
      </c>
      <c r="D91" s="205"/>
      <c r="E91" s="204"/>
    </row>
    <row r="92" spans="1:8" ht="12.65" customHeight="1" x14ac:dyDescent="0.3">
      <c r="A92" s="173" t="s">
        <v>263</v>
      </c>
      <c r="B92" s="172" t="s">
        <v>256</v>
      </c>
      <c r="C92" s="230" t="s">
        <v>1275</v>
      </c>
      <c r="D92" s="256"/>
      <c r="E92" s="175"/>
    </row>
    <row r="93" spans="1:8" ht="12.65" customHeight="1" x14ac:dyDescent="0.3">
      <c r="A93" s="173" t="s">
        <v>264</v>
      </c>
      <c r="B93" s="172" t="s">
        <v>256</v>
      </c>
      <c r="C93" s="226" t="s">
        <v>1276</v>
      </c>
      <c r="D93" s="256"/>
      <c r="E93" s="175"/>
    </row>
    <row r="94" spans="1:8" ht="12.65" customHeight="1" x14ac:dyDescent="0.3">
      <c r="A94" s="173"/>
      <c r="B94" s="173"/>
      <c r="C94" s="191"/>
      <c r="D94" s="175"/>
      <c r="E94" s="175"/>
    </row>
    <row r="95" spans="1:8" ht="12.65" customHeight="1" x14ac:dyDescent="0.3">
      <c r="A95" s="208" t="s">
        <v>265</v>
      </c>
      <c r="B95" s="208"/>
      <c r="C95" s="208"/>
      <c r="D95" s="208"/>
      <c r="E95" s="208"/>
    </row>
    <row r="96" spans="1:8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4316</v>
      </c>
      <c r="D111" s="174">
        <v>15871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22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60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82</v>
      </c>
    </row>
    <row r="128" spans="1:5" ht="12.65" customHeight="1" x14ac:dyDescent="0.3">
      <c r="A128" s="173" t="s">
        <v>292</v>
      </c>
      <c r="B128" s="172" t="s">
        <v>256</v>
      </c>
      <c r="C128" s="189">
        <v>82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2.0139990667288847</v>
      </c>
      <c r="C138" s="189">
        <v>2491.3168455436303</v>
      </c>
      <c r="D138" s="174">
        <v>1822.6691553896408</v>
      </c>
      <c r="E138" s="175">
        <f>SUM(B138:D138)</f>
        <v>4316</v>
      </c>
    </row>
    <row r="139" spans="1:6" ht="12.65" customHeight="1" x14ac:dyDescent="0.3">
      <c r="A139" s="173" t="s">
        <v>215</v>
      </c>
      <c r="B139" s="174">
        <v>6.5837905534351142</v>
      </c>
      <c r="C139" s="189">
        <v>9734.6046040076344</v>
      </c>
      <c r="D139" s="174">
        <v>6029.8116054389311</v>
      </c>
      <c r="E139" s="175">
        <f>SUM(B139:D139)</f>
        <v>15771</v>
      </c>
    </row>
    <row r="140" spans="1:6" ht="12.65" customHeight="1" x14ac:dyDescent="0.3">
      <c r="A140" s="173" t="s">
        <v>298</v>
      </c>
      <c r="B140" s="174">
        <v>23.239816456774495</v>
      </c>
      <c r="C140" s="174">
        <v>51724.087154439527</v>
      </c>
      <c r="D140" s="174">
        <v>39263.673029103695</v>
      </c>
      <c r="E140" s="175">
        <f>SUM(B140:D140)</f>
        <v>91011</v>
      </c>
    </row>
    <row r="141" spans="1:6" ht="12.65" customHeight="1" x14ac:dyDescent="0.3">
      <c r="A141" s="173" t="s">
        <v>245</v>
      </c>
      <c r="B141" s="174">
        <v>66605.150000000009</v>
      </c>
      <c r="C141" s="189">
        <v>180642657.53211829</v>
      </c>
      <c r="D141" s="174">
        <v>122551169.95788155</v>
      </c>
      <c r="E141" s="175">
        <f>SUM(B141:D141)</f>
        <v>303260432.63999987</v>
      </c>
      <c r="F141" s="199"/>
    </row>
    <row r="142" spans="1:6" ht="12.65" customHeight="1" x14ac:dyDescent="0.3">
      <c r="A142" s="173" t="s">
        <v>246</v>
      </c>
      <c r="B142" s="174">
        <v>161945.09280787111</v>
      </c>
      <c r="C142" s="189">
        <v>360435811.109272</v>
      </c>
      <c r="D142" s="174">
        <v>273606256.07792008</v>
      </c>
      <c r="E142" s="175">
        <f>SUM(B142:D142)</f>
        <v>634204012.27999997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6637824.5899999999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10075674.48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8408015.1899999995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21142.74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25142656.999999996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3599013.5300000003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38156.699999999997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3637170.2300000004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1406711.05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1406711.05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176078.44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3629906.7199999997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3805985.1599999997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>
        <v>3553279.2999999993</v>
      </c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3553279.2999999993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774202</v>
      </c>
      <c r="C195" s="189">
        <v>0</v>
      </c>
      <c r="D195" s="174">
        <v>0</v>
      </c>
      <c r="E195" s="175">
        <f t="shared" ref="E195:E203" si="10">SUM(B195:C195)-D195</f>
        <v>774202</v>
      </c>
    </row>
    <row r="196" spans="1:8" ht="12.65" customHeight="1" x14ac:dyDescent="0.3">
      <c r="A196" s="173" t="s">
        <v>333</v>
      </c>
      <c r="B196" s="174">
        <v>472407.19</v>
      </c>
      <c r="C196" s="189">
        <v>0</v>
      </c>
      <c r="D196" s="174">
        <v>0</v>
      </c>
      <c r="E196" s="175">
        <f t="shared" si="10"/>
        <v>472407.19</v>
      </c>
    </row>
    <row r="197" spans="1:8" ht="12.65" customHeight="1" x14ac:dyDescent="0.3">
      <c r="A197" s="173" t="s">
        <v>334</v>
      </c>
      <c r="B197" s="174">
        <v>137242523.95999998</v>
      </c>
      <c r="C197" s="189">
        <v>3943030.54</v>
      </c>
      <c r="D197" s="174">
        <v>0</v>
      </c>
      <c r="E197" s="175">
        <f t="shared" si="10"/>
        <v>141185554.49999997</v>
      </c>
    </row>
    <row r="198" spans="1:8" ht="12.65" customHeight="1" x14ac:dyDescent="0.3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5" customHeight="1" x14ac:dyDescent="0.3">
      <c r="A199" s="173" t="s">
        <v>336</v>
      </c>
      <c r="B199" s="174">
        <v>3830433.5300000003</v>
      </c>
      <c r="C199" s="189">
        <v>34917.370000000003</v>
      </c>
      <c r="D199" s="174">
        <v>510934.92</v>
      </c>
      <c r="E199" s="175">
        <f t="shared" si="10"/>
        <v>3354415.9800000004</v>
      </c>
    </row>
    <row r="200" spans="1:8" ht="12.65" customHeight="1" x14ac:dyDescent="0.3">
      <c r="A200" s="173" t="s">
        <v>337</v>
      </c>
      <c r="B200" s="174">
        <v>31375005.77</v>
      </c>
      <c r="C200" s="189">
        <v>1795717.2100000002</v>
      </c>
      <c r="D200" s="174">
        <v>5765</v>
      </c>
      <c r="E200" s="175">
        <f t="shared" si="10"/>
        <v>33164957.98</v>
      </c>
    </row>
    <row r="201" spans="1:8" ht="12.65" customHeight="1" x14ac:dyDescent="0.3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5" customHeight="1" x14ac:dyDescent="0.3">
      <c r="A202" s="173" t="s">
        <v>339</v>
      </c>
      <c r="B202" s="174">
        <v>5196915.51</v>
      </c>
      <c r="C202" s="189">
        <v>1036519.93</v>
      </c>
      <c r="D202" s="174">
        <v>0</v>
      </c>
      <c r="E202" s="175">
        <f t="shared" si="10"/>
        <v>6233435.4399999995</v>
      </c>
    </row>
    <row r="203" spans="1:8" ht="12.65" customHeight="1" x14ac:dyDescent="0.3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0"/>
        <v>0</v>
      </c>
    </row>
    <row r="204" spans="1:8" ht="12.65" customHeight="1" x14ac:dyDescent="0.3">
      <c r="A204" s="173" t="s">
        <v>203</v>
      </c>
      <c r="B204" s="175">
        <f>SUM(B195:B203)</f>
        <v>178891487.95999998</v>
      </c>
      <c r="C204" s="191">
        <f>SUM(C195:C203)</f>
        <v>6810185.0499999998</v>
      </c>
      <c r="D204" s="175">
        <f>SUM(D195:D203)</f>
        <v>516699.92</v>
      </c>
      <c r="E204" s="175">
        <f>SUM(E195:E203)</f>
        <v>185184973.08999994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382127.75</v>
      </c>
      <c r="C209" s="189">
        <v>12835.630000000001</v>
      </c>
      <c r="D209" s="174">
        <v>0</v>
      </c>
      <c r="E209" s="175">
        <f t="shared" ref="E209:E216" si="11">SUM(B209:C209)-D209</f>
        <v>394963.38</v>
      </c>
      <c r="H209" s="259"/>
    </row>
    <row r="210" spans="1:8" ht="12.65" customHeight="1" x14ac:dyDescent="0.3">
      <c r="A210" s="173" t="s">
        <v>334</v>
      </c>
      <c r="B210" s="174">
        <v>46002433.43</v>
      </c>
      <c r="C210" s="189">
        <v>4403252.699999976</v>
      </c>
      <c r="D210" s="174">
        <v>0</v>
      </c>
      <c r="E210" s="175">
        <f t="shared" si="11"/>
        <v>50405686.129999973</v>
      </c>
      <c r="H210" s="259"/>
    </row>
    <row r="211" spans="1:8" ht="12.65" customHeight="1" x14ac:dyDescent="0.3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9"/>
    </row>
    <row r="212" spans="1:8" ht="12.65" customHeight="1" x14ac:dyDescent="0.3">
      <c r="A212" s="173" t="s">
        <v>336</v>
      </c>
      <c r="B212" s="174">
        <v>3034149</v>
      </c>
      <c r="C212" s="189">
        <v>32077.339999999935</v>
      </c>
      <c r="D212" s="174">
        <v>0</v>
      </c>
      <c r="E212" s="175">
        <f t="shared" si="11"/>
        <v>3066226.34</v>
      </c>
      <c r="H212" s="259"/>
    </row>
    <row r="213" spans="1:8" ht="12.65" customHeight="1" x14ac:dyDescent="0.3">
      <c r="A213" s="173" t="s">
        <v>337</v>
      </c>
      <c r="B213" s="174">
        <v>22083895.670000002</v>
      </c>
      <c r="C213" s="189">
        <v>2324788.870000009</v>
      </c>
      <c r="D213" s="174">
        <v>5765</v>
      </c>
      <c r="E213" s="175">
        <f t="shared" si="11"/>
        <v>24402919.54000001</v>
      </c>
      <c r="H213" s="259"/>
    </row>
    <row r="214" spans="1:8" ht="12.65" customHeight="1" x14ac:dyDescent="0.3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>
        <v>1887124.68</v>
      </c>
      <c r="C215" s="189">
        <v>589371.73</v>
      </c>
      <c r="D215" s="174">
        <v>0</v>
      </c>
      <c r="E215" s="175">
        <f t="shared" si="11"/>
        <v>2476496.41</v>
      </c>
      <c r="H215" s="259"/>
    </row>
    <row r="216" spans="1:8" ht="12.65" customHeight="1" x14ac:dyDescent="0.3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73389730.530000001</v>
      </c>
      <c r="C217" s="191">
        <f>SUM(C208:C216)</f>
        <v>7362326.2699999847</v>
      </c>
      <c r="D217" s="175">
        <f>SUM(D208:D216)</f>
        <v>5765</v>
      </c>
      <c r="E217" s="175">
        <f>SUM(E208:E216)</f>
        <v>80746291.799999982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52" t="s">
        <v>1255</v>
      </c>
      <c r="C220" s="352"/>
      <c r="D220" s="208"/>
      <c r="E220" s="208"/>
    </row>
    <row r="221" spans="1:8" ht="12.65" customHeight="1" x14ac:dyDescent="0.3">
      <c r="A221" s="271" t="s">
        <v>1255</v>
      </c>
      <c r="B221" s="208"/>
      <c r="C221" s="189">
        <v>5465713.040000001</v>
      </c>
      <c r="D221" s="172">
        <f>C221</f>
        <v>5465713.040000001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178060.16352736979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432808988.16172022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4503.2652094112691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36228818.047441691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114210128.39306092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583430498.03095961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3943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1413579.7217212284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6354162.2782787718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7767742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7525055.9690404357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7525055.9690404357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604189009.03999996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582475017.88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42742127.799999967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2712986.5999999973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229404.32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622733563.39999998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774201.99999999988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472407.19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141185554.49999997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3354415.9799999995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33164957.979999997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6233435.4400000004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185184973.08999994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80746291.800000012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104438681.28999993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418484.62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418484.62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727590729.30999994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0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3074247.3400000008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3074247.3400000008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0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724516481.96999991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727590729.30999994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727590729.30999994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303260622.63999999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634204012.36000013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937464635.00000012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v>5465712.75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583430498.03095961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7767741.6099999994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v>7525055.9690404357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604189008.36000001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333275626.6400001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8404921.0899999999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8404921.0899999999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341680547.73000008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125294783.14000003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25142656.319999997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8350098.2599999988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17062098.710000005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684427.19000000006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74340261.850000009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10690517.299999999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3637170.23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1406711.05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3805985.16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3553279.2999999993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13794937.729999999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287762926.24000007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53917621.49000001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53917621.49000001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53917621.49000001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Mary Bridge Children's Hospital   H-0     FYE 12/31/2019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4316</v>
      </c>
      <c r="C414" s="194">
        <f>E138</f>
        <v>4316</v>
      </c>
      <c r="D414" s="179"/>
    </row>
    <row r="415" spans="1:5" ht="12.65" customHeight="1" x14ac:dyDescent="0.3">
      <c r="A415" s="179" t="s">
        <v>464</v>
      </c>
      <c r="B415" s="179">
        <f>D111</f>
        <v>15871</v>
      </c>
      <c r="C415" s="179">
        <f>E139</f>
        <v>15771</v>
      </c>
      <c r="D415" s="194">
        <f>SUM(C59:H59)+N59</f>
        <v>15771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125294783.14000003</v>
      </c>
      <c r="C427" s="179">
        <f t="shared" ref="C427:C434" si="13">CE61</f>
        <v>125294783.14000003</v>
      </c>
      <c r="D427" s="179"/>
    </row>
    <row r="428" spans="1:7" ht="12.65" customHeight="1" x14ac:dyDescent="0.3">
      <c r="A428" s="179" t="s">
        <v>3</v>
      </c>
      <c r="B428" s="179">
        <f t="shared" si="12"/>
        <v>25142656.319999997</v>
      </c>
      <c r="C428" s="179">
        <f t="shared" si="13"/>
        <v>25142657</v>
      </c>
      <c r="D428" s="179">
        <f>D173</f>
        <v>25142656.999999996</v>
      </c>
    </row>
    <row r="429" spans="1:7" ht="12.65" customHeight="1" x14ac:dyDescent="0.3">
      <c r="A429" s="179" t="s">
        <v>236</v>
      </c>
      <c r="B429" s="179">
        <f t="shared" si="12"/>
        <v>8350098.2599999988</v>
      </c>
      <c r="C429" s="179">
        <f t="shared" si="13"/>
        <v>8350098.2599999988</v>
      </c>
      <c r="D429" s="179"/>
    </row>
    <row r="430" spans="1:7" ht="12.65" customHeight="1" x14ac:dyDescent="0.3">
      <c r="A430" s="179" t="s">
        <v>237</v>
      </c>
      <c r="B430" s="179">
        <f t="shared" si="12"/>
        <v>17062098.710000005</v>
      </c>
      <c r="C430" s="179">
        <f t="shared" si="13"/>
        <v>17062098.710000005</v>
      </c>
      <c r="D430" s="179"/>
    </row>
    <row r="431" spans="1:7" ht="12.65" customHeight="1" x14ac:dyDescent="0.3">
      <c r="A431" s="179" t="s">
        <v>444</v>
      </c>
      <c r="B431" s="179">
        <f t="shared" si="12"/>
        <v>684427.19000000006</v>
      </c>
      <c r="C431" s="179">
        <f t="shared" si="13"/>
        <v>684427.19000000006</v>
      </c>
      <c r="D431" s="179"/>
    </row>
    <row r="432" spans="1:7" ht="12.65" customHeight="1" x14ac:dyDescent="0.3">
      <c r="A432" s="179" t="s">
        <v>445</v>
      </c>
      <c r="B432" s="179">
        <f t="shared" si="12"/>
        <v>74340261.850000009</v>
      </c>
      <c r="C432" s="179">
        <f t="shared" si="13"/>
        <v>74340261.850000009</v>
      </c>
      <c r="D432" s="179"/>
    </row>
    <row r="433" spans="1:7" ht="12.65" customHeight="1" x14ac:dyDescent="0.3">
      <c r="A433" s="179" t="s">
        <v>6</v>
      </c>
      <c r="B433" s="179">
        <f t="shared" si="12"/>
        <v>10690517.299999999</v>
      </c>
      <c r="C433" s="179">
        <f t="shared" si="13"/>
        <v>10690518</v>
      </c>
      <c r="D433" s="179">
        <f>C217</f>
        <v>7362326.2699999847</v>
      </c>
    </row>
    <row r="434" spans="1:7" ht="12.65" customHeight="1" x14ac:dyDescent="0.3">
      <c r="A434" s="179" t="s">
        <v>474</v>
      </c>
      <c r="B434" s="179">
        <f t="shared" si="12"/>
        <v>3637170.23</v>
      </c>
      <c r="C434" s="179">
        <f t="shared" si="13"/>
        <v>3637170.23</v>
      </c>
      <c r="D434" s="179">
        <f>D177</f>
        <v>3637170.2300000004</v>
      </c>
    </row>
    <row r="435" spans="1:7" ht="12.65" customHeight="1" x14ac:dyDescent="0.3">
      <c r="A435" s="179" t="s">
        <v>447</v>
      </c>
      <c r="B435" s="179">
        <f t="shared" si="12"/>
        <v>1406711.05</v>
      </c>
      <c r="C435" s="179"/>
      <c r="D435" s="179">
        <f>D181</f>
        <v>1406711.05</v>
      </c>
    </row>
    <row r="436" spans="1:7" ht="12.65" customHeight="1" x14ac:dyDescent="0.3">
      <c r="A436" s="179" t="s">
        <v>475</v>
      </c>
      <c r="B436" s="179">
        <f t="shared" si="12"/>
        <v>3805985.16</v>
      </c>
      <c r="C436" s="179"/>
      <c r="D436" s="179">
        <f>D186</f>
        <v>3805985.1599999997</v>
      </c>
    </row>
    <row r="437" spans="1:7" ht="12.65" customHeight="1" x14ac:dyDescent="0.3">
      <c r="A437" s="194" t="s">
        <v>449</v>
      </c>
      <c r="B437" s="194">
        <f t="shared" si="12"/>
        <v>3553279.2999999993</v>
      </c>
      <c r="C437" s="194"/>
      <c r="D437" s="194">
        <f>D190</f>
        <v>3553279.2999999993</v>
      </c>
    </row>
    <row r="438" spans="1:7" ht="12.65" customHeight="1" x14ac:dyDescent="0.3">
      <c r="A438" s="194" t="s">
        <v>476</v>
      </c>
      <c r="B438" s="194">
        <f>C386+C387+C388</f>
        <v>8765975.5099999998</v>
      </c>
      <c r="C438" s="194">
        <f>CD69</f>
        <v>8765975.5099999998</v>
      </c>
      <c r="D438" s="194">
        <f>D181+D186+D190</f>
        <v>8765975.5099999998</v>
      </c>
    </row>
    <row r="439" spans="1:7" ht="12.65" customHeight="1" x14ac:dyDescent="0.3">
      <c r="A439" s="179" t="s">
        <v>451</v>
      </c>
      <c r="B439" s="194">
        <f>C389</f>
        <v>13794937.729999999</v>
      </c>
      <c r="C439" s="194">
        <f>SUM(C69:CC69)</f>
        <v>13794937.73</v>
      </c>
      <c r="D439" s="179"/>
    </row>
    <row r="440" spans="1:7" ht="12.65" customHeight="1" x14ac:dyDescent="0.3">
      <c r="A440" s="179" t="s">
        <v>477</v>
      </c>
      <c r="B440" s="194">
        <f>B438+B439</f>
        <v>22560913.239999998</v>
      </c>
      <c r="C440" s="194">
        <f>CE69</f>
        <v>22560913.240000002</v>
      </c>
      <c r="D440" s="179"/>
    </row>
    <row r="441" spans="1:7" ht="12.65" customHeight="1" x14ac:dyDescent="0.3">
      <c r="A441" s="179" t="s">
        <v>478</v>
      </c>
      <c r="B441" s="179">
        <f>D390</f>
        <v>287762926.24000007</v>
      </c>
      <c r="C441" s="179">
        <f>SUM(C427:C437)+C440</f>
        <v>287762927.62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5465713.040000001</v>
      </c>
      <c r="C444" s="179">
        <f>C363</f>
        <v>5465712.75</v>
      </c>
      <c r="D444" s="179"/>
    </row>
    <row r="445" spans="1:7" ht="12.65" customHeight="1" x14ac:dyDescent="0.3">
      <c r="A445" s="179" t="s">
        <v>343</v>
      </c>
      <c r="B445" s="179">
        <f>D229</f>
        <v>583430498.03095961</v>
      </c>
      <c r="C445" s="179">
        <f>C364</f>
        <v>583430498.03095961</v>
      </c>
      <c r="D445" s="179"/>
    </row>
    <row r="446" spans="1:7" ht="12.65" customHeight="1" x14ac:dyDescent="0.3">
      <c r="A446" s="179" t="s">
        <v>351</v>
      </c>
      <c r="B446" s="179">
        <f>D236</f>
        <v>7767742</v>
      </c>
      <c r="C446" s="179">
        <f>C365</f>
        <v>7767741.6099999994</v>
      </c>
      <c r="D446" s="179"/>
    </row>
    <row r="447" spans="1:7" ht="12.65" customHeight="1" x14ac:dyDescent="0.3">
      <c r="A447" s="179" t="s">
        <v>356</v>
      </c>
      <c r="B447" s="179">
        <f>D240</f>
        <v>7525055.9690404357</v>
      </c>
      <c r="C447" s="179">
        <f>C366</f>
        <v>7525055.9690404357</v>
      </c>
      <c r="D447" s="179"/>
    </row>
    <row r="448" spans="1:7" ht="12.65" customHeight="1" x14ac:dyDescent="0.3">
      <c r="A448" s="179" t="s">
        <v>358</v>
      </c>
      <c r="B448" s="179">
        <f>D242</f>
        <v>604189009.03999996</v>
      </c>
      <c r="C448" s="179">
        <f>D367</f>
        <v>604189008.36000001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3943</v>
      </c>
    </row>
    <row r="454" spans="1:7" ht="12.65" customHeight="1" x14ac:dyDescent="0.3">
      <c r="A454" s="179" t="s">
        <v>168</v>
      </c>
      <c r="B454" s="179">
        <f>C233</f>
        <v>1413579.7217212284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6354162.2782787718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8404921.0899999999</v>
      </c>
      <c r="C458" s="194">
        <f>CE70</f>
        <v>8404921.0899999999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303260622.63999999</v>
      </c>
      <c r="C463" s="194">
        <f>CE73</f>
        <v>303260622.63999999</v>
      </c>
      <c r="D463" s="194">
        <f>E141+E147+E153</f>
        <v>303260432.63999987</v>
      </c>
    </row>
    <row r="464" spans="1:7" ht="12.65" customHeight="1" x14ac:dyDescent="0.3">
      <c r="A464" s="179" t="s">
        <v>246</v>
      </c>
      <c r="B464" s="194">
        <f>C360</f>
        <v>634204012.36000013</v>
      </c>
      <c r="C464" s="194">
        <f>CE74</f>
        <v>634204012.36000001</v>
      </c>
      <c r="D464" s="194">
        <f>E142+E148+E154</f>
        <v>634204012.27999997</v>
      </c>
    </row>
    <row r="465" spans="1:7" ht="12.65" customHeight="1" x14ac:dyDescent="0.3">
      <c r="A465" s="179" t="s">
        <v>247</v>
      </c>
      <c r="B465" s="194">
        <f>D361</f>
        <v>937464635.00000012</v>
      </c>
      <c r="C465" s="194">
        <f>CE75</f>
        <v>937464635</v>
      </c>
      <c r="D465" s="194">
        <f>D463+D464</f>
        <v>937464444.91999984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774201.99999999988</v>
      </c>
      <c r="C468" s="179">
        <f>E195</f>
        <v>774202</v>
      </c>
      <c r="D468" s="179"/>
    </row>
    <row r="469" spans="1:7" ht="12.65" customHeight="1" x14ac:dyDescent="0.3">
      <c r="A469" s="179" t="s">
        <v>333</v>
      </c>
      <c r="B469" s="179">
        <f t="shared" si="14"/>
        <v>472407.19</v>
      </c>
      <c r="C469" s="179">
        <f>E196</f>
        <v>472407.19</v>
      </c>
      <c r="D469" s="179"/>
    </row>
    <row r="470" spans="1:7" ht="12.65" customHeight="1" x14ac:dyDescent="0.3">
      <c r="A470" s="179" t="s">
        <v>334</v>
      </c>
      <c r="B470" s="179">
        <f t="shared" si="14"/>
        <v>141185554.49999997</v>
      </c>
      <c r="C470" s="179">
        <f>E197</f>
        <v>141185554.49999997</v>
      </c>
      <c r="D470" s="179"/>
    </row>
    <row r="471" spans="1:7" ht="12.65" customHeight="1" x14ac:dyDescent="0.3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4"/>
        <v>3354415.9799999995</v>
      </c>
      <c r="C472" s="179">
        <f>E199</f>
        <v>3354415.9800000004</v>
      </c>
      <c r="D472" s="179"/>
    </row>
    <row r="473" spans="1:7" ht="12.65" customHeight="1" x14ac:dyDescent="0.3">
      <c r="A473" s="179" t="s">
        <v>495</v>
      </c>
      <c r="B473" s="179">
        <f t="shared" si="14"/>
        <v>33164957.979999997</v>
      </c>
      <c r="C473" s="179">
        <f>SUM(E200:E201)</f>
        <v>33164957.98</v>
      </c>
      <c r="D473" s="179"/>
    </row>
    <row r="474" spans="1:7" ht="12.65" customHeight="1" x14ac:dyDescent="0.3">
      <c r="A474" s="179" t="s">
        <v>339</v>
      </c>
      <c r="B474" s="179">
        <f t="shared" si="14"/>
        <v>6233435.4400000004</v>
      </c>
      <c r="C474" s="179">
        <f>E202</f>
        <v>6233435.4399999995</v>
      </c>
      <c r="D474" s="179"/>
    </row>
    <row r="475" spans="1:7" ht="12.65" customHeight="1" x14ac:dyDescent="0.3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185184973.08999994</v>
      </c>
      <c r="C476" s="179">
        <f>E204</f>
        <v>185184973.08999994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80746291.800000012</v>
      </c>
      <c r="C478" s="179">
        <f>E217</f>
        <v>80746291.799999982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727590729.30999994</v>
      </c>
    </row>
    <row r="482" spans="1:12" ht="12.65" customHeight="1" x14ac:dyDescent="0.3">
      <c r="A482" s="180" t="s">
        <v>499</v>
      </c>
      <c r="C482" s="180">
        <f>D339</f>
        <v>727590729.30999994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175</v>
      </c>
      <c r="B493" s="261" t="str">
        <f>RIGHT('PY2018'!C82,4)</f>
        <v>2018</v>
      </c>
      <c r="C493" s="261" t="str">
        <f>RIGHT(C82,4)</f>
        <v>2019</v>
      </c>
      <c r="D493" s="261" t="str">
        <f>RIGHT('PY2018'!C82,4)</f>
        <v>2018</v>
      </c>
      <c r="E493" s="261" t="str">
        <f>RIGHT(C82,4)</f>
        <v>2019</v>
      </c>
      <c r="F493" s="261" t="str">
        <f>RIGHT('PY2018'!C82,4)</f>
        <v>2018</v>
      </c>
      <c r="G493" s="261" t="str">
        <f>RIGHT(C82,4)</f>
        <v>2019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'PY2018'!C71</f>
        <v>6900981.5799999991</v>
      </c>
      <c r="C496" s="240">
        <f>C71</f>
        <v>7103552.0300000003</v>
      </c>
      <c r="D496" s="240">
        <f>'PY2018'!C59</f>
        <v>3051</v>
      </c>
      <c r="E496" s="180">
        <f>C59</f>
        <v>2711</v>
      </c>
      <c r="F496" s="263">
        <f t="shared" ref="F496:G511" si="15">IF(B496=0,"",IF(D496=0,"",B496/D496))</f>
        <v>2261.8753130121268</v>
      </c>
      <c r="G496" s="264">
        <f t="shared" si="15"/>
        <v>2620.2700221320547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'PY2018'!D71</f>
        <v>0</v>
      </c>
      <c r="C497" s="240">
        <f>D71</f>
        <v>0</v>
      </c>
      <c r="D497" s="240">
        <f>'PY2018'!D59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'PY2018'!E71</f>
        <v>11003456.360000001</v>
      </c>
      <c r="C498" s="240">
        <f>E71</f>
        <v>12666882.240000002</v>
      </c>
      <c r="D498" s="240">
        <f>'PY2018'!E59</f>
        <v>11578</v>
      </c>
      <c r="E498" s="180">
        <f>E59</f>
        <v>13060</v>
      </c>
      <c r="F498" s="263">
        <f t="shared" si="15"/>
        <v>950.37626187597175</v>
      </c>
      <c r="G498" s="263">
        <f t="shared" si="15"/>
        <v>969.89909954058214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'PY2018'!F71</f>
        <v>0</v>
      </c>
      <c r="C499" s="240">
        <f>F71</f>
        <v>0</v>
      </c>
      <c r="D499" s="240">
        <f>'PY2018'!F59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'PY2018'!G71</f>
        <v>0</v>
      </c>
      <c r="C500" s="240">
        <f>G71</f>
        <v>0</v>
      </c>
      <c r="D500" s="240">
        <f>'PY2018'!G59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'PY2018'!H71</f>
        <v>0</v>
      </c>
      <c r="C501" s="240">
        <f>H71</f>
        <v>0</v>
      </c>
      <c r="D501" s="240">
        <f>'PY2018'!H59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'PY2018'!I71</f>
        <v>0</v>
      </c>
      <c r="C502" s="240">
        <f>I71</f>
        <v>0</v>
      </c>
      <c r="D502" s="240">
        <f>'PY2018'!I59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'PY2018'!J71</f>
        <v>0</v>
      </c>
      <c r="C503" s="240">
        <f>J71</f>
        <v>0</v>
      </c>
      <c r="D503" s="240">
        <f>'PY2018'!J59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'PY2018'!K71</f>
        <v>0</v>
      </c>
      <c r="C504" s="240">
        <f>K71</f>
        <v>0</v>
      </c>
      <c r="D504" s="240">
        <f>'PY2018'!K59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'PY2018'!L71</f>
        <v>0</v>
      </c>
      <c r="C505" s="240">
        <f>L71</f>
        <v>0</v>
      </c>
      <c r="D505" s="240">
        <f>'PY2018'!L59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'PY2018'!M71</f>
        <v>0</v>
      </c>
      <c r="C506" s="240">
        <f>M71</f>
        <v>0</v>
      </c>
      <c r="D506" s="240">
        <f>'PY2018'!M59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'PY2018'!N71</f>
        <v>0</v>
      </c>
      <c r="C507" s="240">
        <f>N71</f>
        <v>0</v>
      </c>
      <c r="D507" s="240">
        <f>'PY2018'!N59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'PY2018'!O71</f>
        <v>0</v>
      </c>
      <c r="C508" s="240">
        <f>O71</f>
        <v>0</v>
      </c>
      <c r="D508" s="240">
        <f>'PY2018'!O59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'PY2018'!P71</f>
        <v>12755981.069999997</v>
      </c>
      <c r="C509" s="240">
        <f>P71</f>
        <v>14384365.08</v>
      </c>
      <c r="D509" s="240">
        <f>'PY2018'!P59</f>
        <v>1828885.0000000002</v>
      </c>
      <c r="E509" s="180">
        <f>P59</f>
        <v>24</v>
      </c>
      <c r="F509" s="263">
        <f t="shared" si="15"/>
        <v>6.9747310902544415</v>
      </c>
      <c r="G509" s="263">
        <f t="shared" si="15"/>
        <v>599348.54500000004</v>
      </c>
      <c r="H509" s="265">
        <f t="shared" si="16"/>
        <v>85930.419755730763</v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'PY2018'!Q71</f>
        <v>0</v>
      </c>
      <c r="C510" s="240">
        <f>Q71</f>
        <v>0</v>
      </c>
      <c r="D510" s="240">
        <f>'PY2018'!Q59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'PY2018'!R71</f>
        <v>0</v>
      </c>
      <c r="C511" s="240">
        <f>R71</f>
        <v>0</v>
      </c>
      <c r="D511" s="240">
        <f>'PY2018'!R59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'PY2018'!S71</f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'PY2018'!T71</f>
        <v>5883434.1499999985</v>
      </c>
      <c r="C513" s="240">
        <f>T71</f>
        <v>5882288.8100000005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'PY2018'!U71</f>
        <v>0</v>
      </c>
      <c r="C514" s="240">
        <f>U71</f>
        <v>0</v>
      </c>
      <c r="D514" s="240">
        <f>'PY2018'!U59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'PY2018'!V71</f>
        <v>7950</v>
      </c>
      <c r="C515" s="240">
        <f>V71</f>
        <v>9786</v>
      </c>
      <c r="D515" s="240">
        <f>'PY2018'!V59</f>
        <v>2373</v>
      </c>
      <c r="E515" s="180">
        <f>V59</f>
        <v>0</v>
      </c>
      <c r="F515" s="263">
        <f t="shared" si="17"/>
        <v>3.3501896333754742</v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'PY2018'!W71</f>
        <v>0</v>
      </c>
      <c r="C516" s="240">
        <f>W71</f>
        <v>0</v>
      </c>
      <c r="D516" s="240">
        <f>'PY2018'!W59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'PY2018'!X71</f>
        <v>366.62</v>
      </c>
      <c r="C517" s="240">
        <f>X71</f>
        <v>383.89</v>
      </c>
      <c r="D517" s="240">
        <f>'PY2018'!X59</f>
        <v>461</v>
      </c>
      <c r="E517" s="180">
        <f>X59</f>
        <v>0</v>
      </c>
      <c r="F517" s="263">
        <f t="shared" si="17"/>
        <v>0.79527114967462043</v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'PY2018'!Y71</f>
        <v>285400.41000000003</v>
      </c>
      <c r="C518" s="240">
        <f>Y71</f>
        <v>302439.95999999996</v>
      </c>
      <c r="D518" s="240">
        <f>'PY2018'!Y59</f>
        <v>47606</v>
      </c>
      <c r="E518" s="180">
        <f>Y59</f>
        <v>0</v>
      </c>
      <c r="F518" s="263">
        <f t="shared" si="17"/>
        <v>5.9950512540436085</v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'PY2018'!Z71</f>
        <v>0</v>
      </c>
      <c r="C519" s="240">
        <f>Z71</f>
        <v>0</v>
      </c>
      <c r="D519" s="240">
        <f>'PY2018'!Z59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'PY2018'!AA71</f>
        <v>0</v>
      </c>
      <c r="C520" s="240">
        <f>AA71</f>
        <v>0</v>
      </c>
      <c r="D520" s="240">
        <f>'PY2018'!AA59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'PY2018'!AB71</f>
        <v>6523340.79</v>
      </c>
      <c r="C521" s="240">
        <f>AB71</f>
        <v>12564034.180000002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'PY2018'!AC71</f>
        <v>3463579.46</v>
      </c>
      <c r="C522" s="240">
        <f>AC71</f>
        <v>3259959.68</v>
      </c>
      <c r="D522" s="240">
        <f>'PY2018'!AC59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'PY2018'!AD71</f>
        <v>0</v>
      </c>
      <c r="C523" s="240">
        <f>AD71</f>
        <v>0</v>
      </c>
      <c r="D523" s="240">
        <f>'PY2018'!AD59</f>
        <v>45314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'PY2018'!AE71</f>
        <v>2392369.27</v>
      </c>
      <c r="C524" s="240">
        <f>AE71</f>
        <v>2648611.0799999996</v>
      </c>
      <c r="D524" s="240">
        <f>'PY2018'!AE59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'PY2018'!AF71</f>
        <v>0</v>
      </c>
      <c r="C525" s="240">
        <f>AF71</f>
        <v>0</v>
      </c>
      <c r="D525" s="240">
        <f>'PY2018'!AF59</f>
        <v>49394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'PY2018'!AG71</f>
        <v>15805809.539999999</v>
      </c>
      <c r="C526" s="240">
        <f>AG71</f>
        <v>18145625.449999999</v>
      </c>
      <c r="D526" s="240">
        <f>'PY2018'!AG59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'PY2018'!AH71</f>
        <v>0</v>
      </c>
      <c r="C527" s="240">
        <f>AH71</f>
        <v>0</v>
      </c>
      <c r="D527" s="240">
        <f>'PY2018'!AH59</f>
        <v>40634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'PY2018'!AI71</f>
        <v>0</v>
      </c>
      <c r="C528" s="240">
        <f>AI71</f>
        <v>0</v>
      </c>
      <c r="D528" s="240">
        <f>'PY2018'!AI59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'PY2018'!AJ71</f>
        <v>26478298.679999992</v>
      </c>
      <c r="C529" s="240">
        <f>AJ71</f>
        <v>36923895.509999998</v>
      </c>
      <c r="D529" s="240">
        <f>'PY2018'!AJ59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'PY2018'!AK71</f>
        <v>3996758.6900000004</v>
      </c>
      <c r="C530" s="240">
        <f>AK71</f>
        <v>4632432.29</v>
      </c>
      <c r="D530" s="240">
        <f>'PY2018'!AK59</f>
        <v>88730</v>
      </c>
      <c r="E530" s="180">
        <f>AK59</f>
        <v>0</v>
      </c>
      <c r="F530" s="263">
        <f t="shared" si="18"/>
        <v>45.044051504564415</v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'PY2018'!AL71</f>
        <v>2358030.29</v>
      </c>
      <c r="C531" s="240">
        <f>AL71</f>
        <v>2565754.85</v>
      </c>
      <c r="D531" s="240">
        <f>'PY2018'!AL59</f>
        <v>84098</v>
      </c>
      <c r="E531" s="180">
        <f>AL59</f>
        <v>0</v>
      </c>
      <c r="F531" s="263">
        <f t="shared" si="18"/>
        <v>28.039076910271351</v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'PY2018'!AM71</f>
        <v>0</v>
      </c>
      <c r="C532" s="240">
        <f>AM71</f>
        <v>0</v>
      </c>
      <c r="D532" s="240">
        <f>'PY2018'!AM59</f>
        <v>71220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'PY2018'!AN71</f>
        <v>0</v>
      </c>
      <c r="C533" s="240">
        <f>AN71</f>
        <v>0</v>
      </c>
      <c r="D533" s="240">
        <f>'PY2018'!AN59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'PY2018'!AO71</f>
        <v>0</v>
      </c>
      <c r="C534" s="240">
        <f>AO71</f>
        <v>0</v>
      </c>
      <c r="D534" s="240">
        <f>'PY2018'!AO59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'PY2018'!AP71</f>
        <v>0</v>
      </c>
      <c r="C535" s="240">
        <f>AP71</f>
        <v>0</v>
      </c>
      <c r="D535" s="240">
        <f>'PY2018'!AP59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'PY2018'!AQ71</f>
        <v>0</v>
      </c>
      <c r="C536" s="240">
        <f>AQ71</f>
        <v>0</v>
      </c>
      <c r="D536" s="240">
        <f>'PY2018'!AQ59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'PY2018'!AR71</f>
        <v>0</v>
      </c>
      <c r="C537" s="240">
        <f>AR71</f>
        <v>0</v>
      </c>
      <c r="D537" s="240">
        <f>'PY2018'!AR59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'PY2018'!AS71</f>
        <v>0</v>
      </c>
      <c r="C538" s="240">
        <f>AS71</f>
        <v>0</v>
      </c>
      <c r="D538" s="240">
        <f>'PY2018'!AS59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'PY2018'!AT71</f>
        <v>0</v>
      </c>
      <c r="C539" s="240">
        <f>AT71</f>
        <v>0</v>
      </c>
      <c r="D539" s="240">
        <f>'PY2018'!AT59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'PY2018'!AU71</f>
        <v>0</v>
      </c>
      <c r="C540" s="240">
        <f>AU71</f>
        <v>0</v>
      </c>
      <c r="D540" s="240">
        <f>'PY2018'!AU59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'PY2018'!AV71</f>
        <v>43923351.420000002</v>
      </c>
      <c r="C541" s="240">
        <f>AV71</f>
        <v>47195363.189999998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'PY2018'!AW71</f>
        <v>322612.76999999996</v>
      </c>
      <c r="C542" s="240">
        <f>AW71</f>
        <v>800890.01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'PY2018'!AX71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'PY2018'!AY71</f>
        <v>0</v>
      </c>
      <c r="C544" s="240">
        <f>AY71</f>
        <v>0</v>
      </c>
      <c r="D544" s="240">
        <f>'PY2018'!AY59</f>
        <v>32592.591450355907</v>
      </c>
      <c r="E544" s="180">
        <f>AY59</f>
        <v>32592.591450355907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'PY2018'!AZ71</f>
        <v>0</v>
      </c>
      <c r="C545" s="240">
        <f>AZ71</f>
        <v>0</v>
      </c>
      <c r="D545" s="240">
        <f>'PY2018'!AZ59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'PY2018'!BA71</f>
        <v>0</v>
      </c>
      <c r="C546" s="240">
        <f>BA71</f>
        <v>0</v>
      </c>
      <c r="D546" s="240">
        <f>'PY2018'!BA59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'PY2018'!BB71</f>
        <v>1336929.76</v>
      </c>
      <c r="C547" s="240">
        <f>BB71</f>
        <v>1497106.58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'PY2018'!BC71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'PY2018'!BD71</f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'PY2018'!BE71</f>
        <v>0</v>
      </c>
      <c r="C550" s="240">
        <f>BE71</f>
        <v>0</v>
      </c>
      <c r="D550" s="240">
        <f>'PY2018'!BE59</f>
        <v>181562.17744259659</v>
      </c>
      <c r="E550" s="180">
        <f>BE59</f>
        <v>181562.17744259659</v>
      </c>
      <c r="F550" s="263" t="str">
        <f t="shared" si="19"/>
        <v/>
      </c>
      <c r="G550" s="263" t="str">
        <f t="shared" si="19"/>
        <v/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'PY2018'!BF71</f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'PY2018'!BG71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'PY2018'!BH71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'PY2018'!BI71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'PY2018'!BJ71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'PY2018'!BK71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'PY2018'!BL71</f>
        <v>883.06</v>
      </c>
      <c r="C557" s="240">
        <f>BL71</f>
        <v>315516.33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'PY2018'!BM71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'PY2018'!BN71</f>
        <v>3180800.4099999997</v>
      </c>
      <c r="C559" s="240">
        <f>BN71</f>
        <v>4549909.62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'PY2018'!BO71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'PY2018'!BP71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'PY2018'!BQ71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'PY2018'!BR71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'PY2018'!BS71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'PY2018'!BT71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'PY2018'!BU71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'PY2018'!BV71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'PY2018'!BW71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'PY2018'!BX71</f>
        <v>467890.34</v>
      </c>
      <c r="C569" s="240">
        <f>BX71</f>
        <v>509574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'PY2018'!BY71</f>
        <v>886341.65999999992</v>
      </c>
      <c r="C570" s="240">
        <f>BY71</f>
        <v>962606.2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'PY2018'!BZ71</f>
        <v>1109986.1199999999</v>
      </c>
      <c r="C571" s="240">
        <f>BZ71</f>
        <v>1365445.1299999997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'PY2018'!CA71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'PY2018'!CB71</f>
        <v>15315.220000000001</v>
      </c>
      <c r="C573" s="240">
        <f>CB71</f>
        <v>15414.610000000015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'PY2018'!CC71</f>
        <v>86006300.329999983</v>
      </c>
      <c r="C574" s="240">
        <f>CC71</f>
        <v>92290194.300000012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'PY2018'!CD71</f>
        <v>8369337.9000000004</v>
      </c>
      <c r="C575" s="240">
        <f>CD71</f>
        <v>8765975.5099999998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181562.17744259659</v>
      </c>
      <c r="E612" s="180">
        <f>SUM(C624:D647)+SUM(C668:D713)</f>
        <v>182041708.15976998</v>
      </c>
      <c r="F612" s="180">
        <f>CE64-(AX64+BD64+BE64+BG64+BJ64+BN64+BP64+BQ64+CB64+CC64+CD64)</f>
        <v>16011827.320000004</v>
      </c>
      <c r="G612" s="180">
        <f>CE77-(AX77+AY77+BD77+BE77+BG77+BJ77+BN77+BP77+BQ77+CB77+CC77+CD77)</f>
        <v>31260.591450355907</v>
      </c>
      <c r="H612" s="197">
        <f>CE60-(AX60+AY60+AZ60+BD60+BE60+BG60+BJ60+BN60+BO60+BP60+BQ60+BR60+CB60+CC60+CD60)</f>
        <v>819.55755947677301</v>
      </c>
      <c r="I612" s="180">
        <f>CE78-(AX78+AY78+AZ78+BD78+BE78+BF78+BG78+BJ78+BN78+BO78+BP78+BQ78+BR78+CB78+CC78+CD78)</f>
        <v>63536.314811406839</v>
      </c>
      <c r="J612" s="180">
        <f>CE79-(AX79+AY79+AZ79+BA79+BD79+BE79+BF79+BG79+BJ79+BN79+BO79+BP79+BQ79+BR79+CB79+CC79+CD79)</f>
        <v>690618</v>
      </c>
      <c r="K612" s="180">
        <f>CE75-(AW75+AX75+AY75+AZ75+BA75+BB75+BC75+BD75+BE75+BF75+BG75+BH75+BI75+BJ75+BK75+BL75+BM75+BN75+BO75+BP75+BQ75+BR75+BS75+BT75+BU75+BV75+BW75+BX75+CB75+CC75+CD75)</f>
        <v>936525368</v>
      </c>
      <c r="L612" s="197">
        <f>CE80-(AW80+AX80+AY80+AZ80+BA80+BB80+BC80+BD80+BE80+BF80+BG80+BH80+BI80+BJ80+BK80+BL80+BM80+BN80+BO80+BP80+BQ80+BR80+BS80+BT80+BU80+BV80+BW80+BX80+BY80+BZ80+CA80+CB80+CC80+CD80)</f>
        <v>208.72642188921557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0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2">
        <f>CD69-CD70</f>
        <v>8765975.5099999998</v>
      </c>
      <c r="D615" s="266">
        <f>SUM(C614:C615)</f>
        <v>8765975.5099999998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4549909.62</v>
      </c>
      <c r="D619" s="180">
        <f>(D615/D612)*BN76</f>
        <v>106771.15946945298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92290194.300000012</v>
      </c>
      <c r="D620" s="180">
        <f>(D615/D612)*CC76</f>
        <v>0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15414.610000000015</v>
      </c>
      <c r="D622" s="180">
        <f>(D615/D612)*CB76</f>
        <v>354008.68076052953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97316298.370230004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800890.01</v>
      </c>
      <c r="D631" s="180">
        <f>(D615/D612)*AW76</f>
        <v>0</v>
      </c>
      <c r="E631" s="180">
        <f>(E623/E612)*SUM(C631:D631)</f>
        <v>428141.7262163476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1497106.58</v>
      </c>
      <c r="D632" s="180">
        <f>(D615/D612)*BB76</f>
        <v>38039.217652740495</v>
      </c>
      <c r="E632" s="180">
        <f>(E623/E612)*SUM(C632:D632)</f>
        <v>820661.96805328631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315516.33</v>
      </c>
      <c r="D637" s="180">
        <f>(D615/D612)*BL76</f>
        <v>0</v>
      </c>
      <c r="E637" s="180">
        <f>(E623/E612)*SUM(C637:D637)</f>
        <v>168669.48580822826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509574</v>
      </c>
      <c r="D644" s="180">
        <f>(D615/D612)*BX76</f>
        <v>0</v>
      </c>
      <c r="E644" s="180">
        <f>(E623/E612)*SUM(C644:D644)</f>
        <v>272409.30623540818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4851008.6239660112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962606.2</v>
      </c>
      <c r="D645" s="180">
        <f>(D615/D612)*BY76</f>
        <v>3475.2552877335452</v>
      </c>
      <c r="E645" s="180">
        <f>(E623/E612)*SUM(C645:D645)</f>
        <v>516450.17014570005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1365445.1299999997</v>
      </c>
      <c r="D646" s="180">
        <f>(D615/D612)*BZ76</f>
        <v>0</v>
      </c>
      <c r="E646" s="180">
        <f>(E623/E612)*SUM(C646:D646)</f>
        <v>729942.97308303916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6174.6373818872335</v>
      </c>
      <c r="E647" s="180">
        <f>(E623/E612)*SUM(C647:D647)</f>
        <v>3300.8526444738509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3587395.2185428333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111072632.29000001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7103552.0300000003</v>
      </c>
      <c r="D668" s="180">
        <f>(D615/D612)*C76</f>
        <v>825989.67723883362</v>
      </c>
      <c r="E668" s="180">
        <f>(E623/E612)*SUM(C668:D668)</f>
        <v>4238993.6598681742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160176.56297661393</v>
      </c>
      <c r="L668" s="180">
        <f>(L647/L612)*C80</f>
        <v>499873.26662874606</v>
      </c>
      <c r="M668" s="180">
        <f t="shared" ref="M668:M713" si="20">ROUND(SUM(D668:L668),0)</f>
        <v>5725033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12666882.240000002</v>
      </c>
      <c r="D670" s="180">
        <f>(D615/D612)*E76</f>
        <v>1769295.0506912298</v>
      </c>
      <c r="E670" s="180">
        <f>(E623/E612)*SUM(C670:D670)</f>
        <v>7717326.7090717983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406452.07307822834</v>
      </c>
      <c r="L670" s="180">
        <f>(L647/L612)*E80</f>
        <v>1081269.4705159778</v>
      </c>
      <c r="M670" s="180">
        <f t="shared" si="20"/>
        <v>10974343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14384365.08</v>
      </c>
      <c r="D681" s="180">
        <f>(D615/D612)*P76</f>
        <v>664291.70191037678</v>
      </c>
      <c r="E681" s="180">
        <f>(E623/E612)*SUM(C681:D681)</f>
        <v>8044747.4826717526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1301893.2614353306</v>
      </c>
      <c r="L681" s="180">
        <f>(L647/L612)*P80</f>
        <v>453114.82382206555</v>
      </c>
      <c r="M681" s="180">
        <f t="shared" si="20"/>
        <v>10464047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5882288.8100000005</v>
      </c>
      <c r="D685" s="180">
        <f>(D615/D612)*T76</f>
        <v>218854.9183300561</v>
      </c>
      <c r="E685" s="180">
        <f>(E623/E612)*SUM(C685:D685)</f>
        <v>3261564.2287026066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130579.84242735902</v>
      </c>
      <c r="L685" s="180">
        <f>(L647/L612)*T80</f>
        <v>230815.37853024606</v>
      </c>
      <c r="M685" s="180">
        <f t="shared" si="20"/>
        <v>3841814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0</v>
      </c>
      <c r="D686" s="180">
        <f>(D615/D612)*U76</f>
        <v>0</v>
      </c>
      <c r="E686" s="180">
        <f>(E623/E612)*SUM(C686:D686)</f>
        <v>0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217007.03155380639</v>
      </c>
      <c r="L686" s="180">
        <f>(L647/L612)*U80</f>
        <v>0</v>
      </c>
      <c r="M686" s="180">
        <f t="shared" si="20"/>
        <v>217007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9786</v>
      </c>
      <c r="D687" s="180">
        <f>(D615/D612)*V76</f>
        <v>0</v>
      </c>
      <c r="E687" s="180">
        <f>(E623/E612)*SUM(C687:D687)</f>
        <v>5231.4236417472321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2520.8607793342621</v>
      </c>
      <c r="L687" s="180">
        <f>(L647/L612)*V80</f>
        <v>0</v>
      </c>
      <c r="M687" s="180">
        <f t="shared" si="20"/>
        <v>7752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97889.835520538851</v>
      </c>
      <c r="L688" s="180">
        <f>(L647/L612)*W80</f>
        <v>0</v>
      </c>
      <c r="M688" s="180">
        <f t="shared" si="20"/>
        <v>97890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383.89</v>
      </c>
      <c r="D689" s="180">
        <f>(D615/D612)*X76</f>
        <v>0</v>
      </c>
      <c r="E689" s="180">
        <f>(E623/E612)*SUM(C689:D689)</f>
        <v>205.22084833745606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63287.153830872841</v>
      </c>
      <c r="L689" s="180">
        <f>(L647/L612)*X80</f>
        <v>0</v>
      </c>
      <c r="M689" s="180">
        <f t="shared" si="20"/>
        <v>63492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302439.95999999996</v>
      </c>
      <c r="D690" s="180">
        <f>(D615/D612)*Y76</f>
        <v>0</v>
      </c>
      <c r="E690" s="180">
        <f>(E623/E612)*SUM(C690:D690)</f>
        <v>161679.08818241232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170615.28030152028</v>
      </c>
      <c r="L690" s="180">
        <f>(L647/L612)*Y80</f>
        <v>0</v>
      </c>
      <c r="M690" s="180">
        <f t="shared" si="20"/>
        <v>332294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12056.244639906719</v>
      </c>
      <c r="L691" s="180">
        <f>(L647/L612)*Z80</f>
        <v>0</v>
      </c>
      <c r="M691" s="180">
        <f t="shared" si="20"/>
        <v>12056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4760.7902430638196</v>
      </c>
      <c r="L692" s="180">
        <f>(L647/L612)*AA80</f>
        <v>0</v>
      </c>
      <c r="M692" s="180">
        <f t="shared" si="20"/>
        <v>4761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12564034.180000002</v>
      </c>
      <c r="D693" s="180">
        <f>(D615/D612)*AB76</f>
        <v>0</v>
      </c>
      <c r="E693" s="180">
        <f>(E623/E612)*SUM(C693:D693)</f>
        <v>6716511.8991388017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429110.91668547713</v>
      </c>
      <c r="L693" s="180">
        <f>(L647/L612)*AB80</f>
        <v>0</v>
      </c>
      <c r="M693" s="180">
        <f t="shared" si="20"/>
        <v>7145623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3259959.68</v>
      </c>
      <c r="D694" s="180">
        <f>(D615/D612)*AC76</f>
        <v>30021.266978057756</v>
      </c>
      <c r="E694" s="180">
        <f>(E623/E612)*SUM(C694:D694)</f>
        <v>1758766.0031595093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90004.258571554397</v>
      </c>
      <c r="L694" s="180">
        <f>(L647/L612)*AC80</f>
        <v>0</v>
      </c>
      <c r="M694" s="180">
        <f t="shared" si="20"/>
        <v>1878792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2648611.0799999996</v>
      </c>
      <c r="D696" s="180">
        <f>(D615/D612)*AE76</f>
        <v>445587.30645127851</v>
      </c>
      <c r="E696" s="180">
        <f>(E623/E612)*SUM(C696:D696)</f>
        <v>1654104.0865662533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38189.192656360792</v>
      </c>
      <c r="L696" s="180">
        <f>(L647/L612)*AE80</f>
        <v>0</v>
      </c>
      <c r="M696" s="180">
        <f t="shared" si="20"/>
        <v>2137881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18145625.449999999</v>
      </c>
      <c r="D698" s="180">
        <f>(D615/D612)*AG76</f>
        <v>1116031.2494197388</v>
      </c>
      <c r="E698" s="180">
        <f>(E623/E612)*SUM(C698:D698)</f>
        <v>10296943.208314262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897288.51651446579</v>
      </c>
      <c r="L698" s="180">
        <f>(L647/L612)*AG80</f>
        <v>650799.11505188525</v>
      </c>
      <c r="M698" s="180">
        <f t="shared" si="20"/>
        <v>12961062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36923895.509999998</v>
      </c>
      <c r="D701" s="180">
        <f>(D615/D612)*AJ76</f>
        <v>1171759.7144553391</v>
      </c>
      <c r="E701" s="180">
        <f>(E623/E612)*SUM(C701:D701)</f>
        <v>20365267.871353678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399963.49526217929</v>
      </c>
      <c r="L701" s="180">
        <f>(L647/L612)*AJ80</f>
        <v>388318.03512439941</v>
      </c>
      <c r="M701" s="180">
        <f t="shared" si="20"/>
        <v>22325309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4632432.29</v>
      </c>
      <c r="D702" s="180">
        <f>(D615/D612)*AK76</f>
        <v>445300.03541818587</v>
      </c>
      <c r="E702" s="180">
        <f>(E623/E612)*SUM(C702:D702)</f>
        <v>2714466.4759510369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91382.088995666927</v>
      </c>
      <c r="L702" s="180">
        <f>(L647/L612)*AK80</f>
        <v>23228.875759727525</v>
      </c>
      <c r="M702" s="180">
        <f t="shared" si="20"/>
        <v>3274377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2565754.85</v>
      </c>
      <c r="D703" s="180">
        <f>(D615/D612)*AL76</f>
        <v>366423.61747472524</v>
      </c>
      <c r="E703" s="180">
        <f>(E623/E612)*SUM(C703:D703)</f>
        <v>1567491.0848732316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40473.207348114382</v>
      </c>
      <c r="L703" s="180">
        <f>(L647/L612)*AL80</f>
        <v>0</v>
      </c>
      <c r="M703" s="180">
        <f t="shared" si="20"/>
        <v>1974388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47195363.189999998</v>
      </c>
      <c r="D713" s="180">
        <f>(D615/D612)*AV76</f>
        <v>1203952.0210798322</v>
      </c>
      <c r="E713" s="180">
        <f>(E623/E612)*SUM(C713:D713)</f>
        <v>25873423.445699923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297358.01114561793</v>
      </c>
      <c r="L713" s="180">
        <f>(L647/L612)*AV80</f>
        <v>259976.25310978523</v>
      </c>
      <c r="M713" s="180">
        <f t="shared" si="20"/>
        <v>27634710</v>
      </c>
      <c r="N713" s="199" t="s">
        <v>741</v>
      </c>
    </row>
    <row r="715" spans="1:83" ht="12.65" customHeight="1" x14ac:dyDescent="0.3">
      <c r="C715" s="180">
        <f>SUM(C614:C647)+SUM(C668:C713)</f>
        <v>279358006.53000003</v>
      </c>
      <c r="D715" s="180">
        <f>SUM(D616:D647)+SUM(D668:D713)</f>
        <v>8765975.5099999979</v>
      </c>
      <c r="E715" s="180">
        <f>SUM(E624:E647)+SUM(E668:E713)</f>
        <v>97316298.370230004</v>
      </c>
      <c r="F715" s="180">
        <f>SUM(F625:F648)+SUM(F668:F713)</f>
        <v>0</v>
      </c>
      <c r="G715" s="180">
        <f>SUM(G626:G647)+SUM(G668:G713)</f>
        <v>0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0</v>
      </c>
      <c r="K715" s="180">
        <f>SUM(K668:K713)</f>
        <v>4851008.6239660122</v>
      </c>
      <c r="L715" s="180">
        <f>SUM(L668:L713)</f>
        <v>3587395.2185428324</v>
      </c>
      <c r="M715" s="180">
        <f>SUM(M668:M713)</f>
        <v>111072631</v>
      </c>
      <c r="N715" s="198" t="s">
        <v>742</v>
      </c>
    </row>
    <row r="716" spans="1:83" ht="12.65" customHeight="1" x14ac:dyDescent="0.3">
      <c r="C716" s="180">
        <f>CE71</f>
        <v>279358006.53000003</v>
      </c>
      <c r="D716" s="180">
        <f>D615</f>
        <v>8765975.5099999998</v>
      </c>
      <c r="E716" s="180">
        <f>E623</f>
        <v>97316298.370230004</v>
      </c>
      <c r="F716" s="180">
        <f>F624</f>
        <v>0</v>
      </c>
      <c r="G716" s="180">
        <f>G625</f>
        <v>0</v>
      </c>
      <c r="H716" s="180">
        <f>H628</f>
        <v>0</v>
      </c>
      <c r="I716" s="180">
        <f>I629</f>
        <v>0</v>
      </c>
      <c r="J716" s="180">
        <f>J630</f>
        <v>0</v>
      </c>
      <c r="K716" s="180">
        <f>K644</f>
        <v>4851008.6239660112</v>
      </c>
      <c r="L716" s="180">
        <f>L647</f>
        <v>3587395.2185428333</v>
      </c>
      <c r="M716" s="180">
        <f>C648</f>
        <v>111072632.29000001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175*2019*A</v>
      </c>
      <c r="B722" s="275">
        <f>ROUND(C165,0)</f>
        <v>6637825</v>
      </c>
      <c r="C722" s="275">
        <f>ROUND(C166,0)</f>
        <v>0</v>
      </c>
      <c r="D722" s="275">
        <f>ROUND(C167,0)</f>
        <v>0</v>
      </c>
      <c r="E722" s="275">
        <f>ROUND(C168,0)</f>
        <v>10075674</v>
      </c>
      <c r="F722" s="275">
        <f>ROUND(C169,0)</f>
        <v>0</v>
      </c>
      <c r="G722" s="275">
        <f>ROUND(C170,0)</f>
        <v>0</v>
      </c>
      <c r="H722" s="275">
        <f>ROUND(C171+C172,0)</f>
        <v>8429158</v>
      </c>
      <c r="I722" s="275">
        <f>ROUND(C175,0)</f>
        <v>3599014</v>
      </c>
      <c r="J722" s="275">
        <f>ROUND(C176,0)</f>
        <v>38157</v>
      </c>
      <c r="K722" s="275">
        <f>ROUND(C179,0)</f>
        <v>1406711</v>
      </c>
      <c r="L722" s="275">
        <f>ROUND(C180,0)</f>
        <v>0</v>
      </c>
      <c r="M722" s="275">
        <f>ROUND(C183,0)</f>
        <v>176078</v>
      </c>
      <c r="N722" s="275">
        <f>ROUND(C184,0)</f>
        <v>3629907</v>
      </c>
      <c r="O722" s="275">
        <f>ROUND(C185,0)</f>
        <v>0</v>
      </c>
      <c r="P722" s="275">
        <f>ROUND(C188,0)</f>
        <v>3553279</v>
      </c>
      <c r="Q722" s="275">
        <f>ROUND(C189,0)</f>
        <v>0</v>
      </c>
      <c r="R722" s="275">
        <f>ROUND(B195,0)</f>
        <v>774202</v>
      </c>
      <c r="S722" s="275">
        <f>ROUND(C195,0)</f>
        <v>0</v>
      </c>
      <c r="T722" s="275">
        <f>ROUND(D195,0)</f>
        <v>0</v>
      </c>
      <c r="U722" s="275">
        <f>ROUND(B196,0)</f>
        <v>472407</v>
      </c>
      <c r="V722" s="275">
        <f>ROUND(C196,0)</f>
        <v>0</v>
      </c>
      <c r="W722" s="275">
        <f>ROUND(D196,0)</f>
        <v>0</v>
      </c>
      <c r="X722" s="275">
        <f>ROUND(B197,0)</f>
        <v>137242524</v>
      </c>
      <c r="Y722" s="275">
        <f>ROUND(C197,0)</f>
        <v>3943031</v>
      </c>
      <c r="Z722" s="275">
        <f>ROUND(D197,0)</f>
        <v>0</v>
      </c>
      <c r="AA722" s="275">
        <f>ROUND(B198,0)</f>
        <v>0</v>
      </c>
      <c r="AB722" s="275">
        <f>ROUND(C198,0)</f>
        <v>0</v>
      </c>
      <c r="AC722" s="275">
        <f>ROUND(D198,0)</f>
        <v>0</v>
      </c>
      <c r="AD722" s="275">
        <f>ROUND(B199,0)</f>
        <v>3830434</v>
      </c>
      <c r="AE722" s="275">
        <f>ROUND(C199,0)</f>
        <v>34917</v>
      </c>
      <c r="AF722" s="275">
        <f>ROUND(D199,0)</f>
        <v>510935</v>
      </c>
      <c r="AG722" s="275">
        <f>ROUND(B200,0)</f>
        <v>31375006</v>
      </c>
      <c r="AH722" s="275">
        <f>ROUND(C200,0)</f>
        <v>1795717</v>
      </c>
      <c r="AI722" s="275">
        <f>ROUND(D200,0)</f>
        <v>5765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5196916</v>
      </c>
      <c r="AN722" s="275">
        <f>ROUND(C202,0)</f>
        <v>1036520</v>
      </c>
      <c r="AO722" s="275">
        <f>ROUND(D202,0)</f>
        <v>0</v>
      </c>
      <c r="AP722" s="275">
        <f>ROUND(B203,0)</f>
        <v>0</v>
      </c>
      <c r="AQ722" s="275">
        <f>ROUND(C203,0)</f>
        <v>0</v>
      </c>
      <c r="AR722" s="275">
        <f>ROUND(D203,0)</f>
        <v>0</v>
      </c>
      <c r="AS722" s="275"/>
      <c r="AT722" s="275"/>
      <c r="AU722" s="275"/>
      <c r="AV722" s="275">
        <f>ROUND(B209,0)</f>
        <v>382128</v>
      </c>
      <c r="AW722" s="275">
        <f>ROUND(C209,0)</f>
        <v>12836</v>
      </c>
      <c r="AX722" s="275">
        <f>ROUND(D209,0)</f>
        <v>0</v>
      </c>
      <c r="AY722" s="275">
        <f>ROUND(B210,0)</f>
        <v>46002433</v>
      </c>
      <c r="AZ722" s="275">
        <f>ROUND(C210,0)</f>
        <v>4403253</v>
      </c>
      <c r="BA722" s="275">
        <f>ROUND(D210,0)</f>
        <v>0</v>
      </c>
      <c r="BB722" s="275">
        <f>ROUND(B211,0)</f>
        <v>0</v>
      </c>
      <c r="BC722" s="275">
        <f>ROUND(C211,0)</f>
        <v>0</v>
      </c>
      <c r="BD722" s="275">
        <f>ROUND(D211,0)</f>
        <v>0</v>
      </c>
      <c r="BE722" s="275">
        <f>ROUND(B212,0)</f>
        <v>3034149</v>
      </c>
      <c r="BF722" s="275">
        <f>ROUND(C212,0)</f>
        <v>32077</v>
      </c>
      <c r="BG722" s="275">
        <f>ROUND(D212,0)</f>
        <v>0</v>
      </c>
      <c r="BH722" s="275">
        <f>ROUND(B213,0)</f>
        <v>22083896</v>
      </c>
      <c r="BI722" s="275">
        <f>ROUND(C213,0)</f>
        <v>2324789</v>
      </c>
      <c r="BJ722" s="275">
        <f>ROUND(D213,0)</f>
        <v>5765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1887125</v>
      </c>
      <c r="BO722" s="275">
        <f>ROUND(C215,0)</f>
        <v>589372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178060</v>
      </c>
      <c r="BU722" s="275">
        <f>ROUND(C224,0)</f>
        <v>432808988</v>
      </c>
      <c r="BV722" s="275">
        <f>ROUND(C225,0)</f>
        <v>4503</v>
      </c>
      <c r="BW722" s="275">
        <f>ROUND(C226,0)</f>
        <v>36228818</v>
      </c>
      <c r="BX722" s="275">
        <f>ROUND(C227,0)</f>
        <v>0</v>
      </c>
      <c r="BY722" s="275">
        <f>ROUND(C228,0)</f>
        <v>114210128</v>
      </c>
      <c r="BZ722" s="275">
        <f>ROUND(C231,0)</f>
        <v>3943</v>
      </c>
      <c r="CA722" s="275">
        <f>ROUND(C233,0)</f>
        <v>1413580</v>
      </c>
      <c r="CB722" s="275">
        <f>ROUND(C234,0)</f>
        <v>6354162</v>
      </c>
      <c r="CC722" s="275">
        <f>ROUND(C238+C239,0)</f>
        <v>7525056</v>
      </c>
      <c r="CD722" s="275">
        <f>D221</f>
        <v>5465713.040000001</v>
      </c>
      <c r="CE722" s="275"/>
    </row>
    <row r="723" spans="1:84" ht="12.65" customHeight="1" x14ac:dyDescent="0.3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5" customHeight="1" x14ac:dyDescent="0.3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175*2019*A</v>
      </c>
      <c r="B726" s="275">
        <f>ROUND(C111,0)</f>
        <v>4316</v>
      </c>
      <c r="C726" s="275">
        <f>ROUND(C112,0)</f>
        <v>0</v>
      </c>
      <c r="D726" s="275">
        <f>ROUND(C113,0)</f>
        <v>0</v>
      </c>
      <c r="E726" s="275">
        <f>ROUND(C114,0)</f>
        <v>0</v>
      </c>
      <c r="F726" s="275">
        <f>ROUND(D111,0)</f>
        <v>15871</v>
      </c>
      <c r="G726" s="275">
        <f>ROUND(D112,0)</f>
        <v>0</v>
      </c>
      <c r="H726" s="275">
        <f>ROUND(D113,0)</f>
        <v>0</v>
      </c>
      <c r="I726" s="275">
        <f>ROUND(D114,0)</f>
        <v>0</v>
      </c>
      <c r="J726" s="275">
        <f>ROUND(C116,0)</f>
        <v>22</v>
      </c>
      <c r="K726" s="275">
        <f>ROUND(C117,0)</f>
        <v>0</v>
      </c>
      <c r="L726" s="275">
        <f>ROUND(C118,0)</f>
        <v>60</v>
      </c>
      <c r="M726" s="275">
        <f>ROUND(C119,0)</f>
        <v>0</v>
      </c>
      <c r="N726" s="275">
        <f>ROUND(C120,0)</f>
        <v>0</v>
      </c>
      <c r="O726" s="275">
        <f>ROUND(C121,0)</f>
        <v>0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82</v>
      </c>
      <c r="W726" s="275">
        <f>ROUND(C129,0)</f>
        <v>0</v>
      </c>
      <c r="X726" s="275">
        <f>ROUND(B138,0)</f>
        <v>2</v>
      </c>
      <c r="Y726" s="275">
        <f>ROUND(B139,0)</f>
        <v>7</v>
      </c>
      <c r="Z726" s="275">
        <f>ROUND(B140,0)</f>
        <v>23</v>
      </c>
      <c r="AA726" s="275">
        <f>ROUND(B141,0)</f>
        <v>66605</v>
      </c>
      <c r="AB726" s="275">
        <f>ROUND(B142,0)</f>
        <v>161945</v>
      </c>
      <c r="AC726" s="275">
        <f>ROUND(C138,0)</f>
        <v>2491</v>
      </c>
      <c r="AD726" s="275">
        <f>ROUND(C139,0)</f>
        <v>9735</v>
      </c>
      <c r="AE726" s="275">
        <f>ROUND(C140,0)</f>
        <v>51724</v>
      </c>
      <c r="AF726" s="275">
        <f>ROUND(C141,0)</f>
        <v>180642658</v>
      </c>
      <c r="AG726" s="275">
        <f>ROUND(C142,0)</f>
        <v>360435811</v>
      </c>
      <c r="AH726" s="275">
        <f>ROUND(D138,0)</f>
        <v>1823</v>
      </c>
      <c r="AI726" s="275">
        <f>ROUND(D139,0)</f>
        <v>6030</v>
      </c>
      <c r="AJ726" s="275">
        <f>ROUND(D140,0)</f>
        <v>39264</v>
      </c>
      <c r="AK726" s="275">
        <f>ROUND(D141,0)</f>
        <v>122551170</v>
      </c>
      <c r="AL726" s="275">
        <f>ROUND(D142,0)</f>
        <v>273606256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0</v>
      </c>
      <c r="BR726" s="275">
        <f>ROUND(C157,0)</f>
        <v>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5" customHeight="1" x14ac:dyDescent="0.3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5" customHeight="1" x14ac:dyDescent="0.3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175*2019*A</v>
      </c>
      <c r="B730" s="275">
        <f>ROUND(C250,0)</f>
        <v>582475018</v>
      </c>
      <c r="C730" s="275">
        <f>ROUND(C251,0)</f>
        <v>0</v>
      </c>
      <c r="D730" s="275">
        <f>ROUND(C252,0)</f>
        <v>42742128</v>
      </c>
      <c r="E730" s="275">
        <f>ROUND(C253,0)</f>
        <v>2712987</v>
      </c>
      <c r="F730" s="275">
        <f>ROUND(C254,0)</f>
        <v>0</v>
      </c>
      <c r="G730" s="275">
        <f>ROUND(C255,0)</f>
        <v>0</v>
      </c>
      <c r="H730" s="275">
        <f>ROUND(C256,0)</f>
        <v>0</v>
      </c>
      <c r="I730" s="275">
        <f>ROUND(C257,0)</f>
        <v>229404</v>
      </c>
      <c r="J730" s="275">
        <f>ROUND(C258,0)</f>
        <v>0</v>
      </c>
      <c r="K730" s="275">
        <f>ROUND(C259,0)</f>
        <v>0</v>
      </c>
      <c r="L730" s="275">
        <f>ROUND(C262,0)</f>
        <v>0</v>
      </c>
      <c r="M730" s="275">
        <f>ROUND(C263,0)</f>
        <v>0</v>
      </c>
      <c r="N730" s="275">
        <f>ROUND(C264,0)</f>
        <v>0</v>
      </c>
      <c r="O730" s="275">
        <f>ROUND(C267,0)</f>
        <v>774202</v>
      </c>
      <c r="P730" s="275">
        <f>ROUND(C268,0)</f>
        <v>472407</v>
      </c>
      <c r="Q730" s="275">
        <f>ROUND(C269,0)</f>
        <v>141185555</v>
      </c>
      <c r="R730" s="275">
        <f>ROUND(C270,0)</f>
        <v>0</v>
      </c>
      <c r="S730" s="275">
        <f>ROUND(C271,0)</f>
        <v>3354416</v>
      </c>
      <c r="T730" s="275">
        <f>ROUND(C272,0)</f>
        <v>33164958</v>
      </c>
      <c r="U730" s="275">
        <f>ROUND(C273,0)</f>
        <v>6233435</v>
      </c>
      <c r="V730" s="275">
        <f>ROUND(C274,0)</f>
        <v>0</v>
      </c>
      <c r="W730" s="275">
        <f>ROUND(C275,0)</f>
        <v>0</v>
      </c>
      <c r="X730" s="275">
        <f>ROUND(C276,0)</f>
        <v>80746292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418485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0</v>
      </c>
      <c r="AI730" s="275">
        <f>ROUND(C306,0)</f>
        <v>0</v>
      </c>
      <c r="AJ730" s="275">
        <f>ROUND(C307,0)</f>
        <v>3074247</v>
      </c>
      <c r="AK730" s="275">
        <f>ROUND(C308,0)</f>
        <v>0</v>
      </c>
      <c r="AL730" s="275">
        <f>ROUND(C309,0)</f>
        <v>0</v>
      </c>
      <c r="AM730" s="275">
        <f>ROUND(C310,0)</f>
        <v>0</v>
      </c>
      <c r="AN730" s="275">
        <f>ROUND(C311,0)</f>
        <v>0</v>
      </c>
      <c r="AO730" s="275">
        <f>ROUND(C312,0)</f>
        <v>0</v>
      </c>
      <c r="AP730" s="275">
        <f>ROUND(C313,0)</f>
        <v>0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0</v>
      </c>
      <c r="AX730" s="275">
        <f>ROUND(C325,0)</f>
        <v>0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724516482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1049.3499999999999</v>
      </c>
      <c r="BJ730" s="275">
        <f>ROUND(C359,0)</f>
        <v>303260623</v>
      </c>
      <c r="BK730" s="275">
        <f>ROUND(C360,0)</f>
        <v>634204012</v>
      </c>
      <c r="BL730" s="275">
        <f>ROUND(C364,0)</f>
        <v>583430498</v>
      </c>
      <c r="BM730" s="275">
        <f>ROUND(C365,0)</f>
        <v>7767742</v>
      </c>
      <c r="BN730" s="275">
        <f>ROUND(C366,0)</f>
        <v>7525056</v>
      </c>
      <c r="BO730" s="275">
        <f>ROUND(C370,0)</f>
        <v>8404921</v>
      </c>
      <c r="BP730" s="275">
        <f>ROUND(C371,0)</f>
        <v>0</v>
      </c>
      <c r="BQ730" s="275">
        <f>ROUND(C378,0)</f>
        <v>125294783</v>
      </c>
      <c r="BR730" s="275">
        <f>ROUND(C379,0)</f>
        <v>25142656</v>
      </c>
      <c r="BS730" s="275">
        <f>ROUND(C380,0)</f>
        <v>8350098</v>
      </c>
      <c r="BT730" s="275">
        <f>ROUND(C381,0)</f>
        <v>17062099</v>
      </c>
      <c r="BU730" s="275">
        <f>ROUND(C382,0)</f>
        <v>684427</v>
      </c>
      <c r="BV730" s="275">
        <f>ROUND(C383,0)</f>
        <v>74340262</v>
      </c>
      <c r="BW730" s="275">
        <f>ROUND(C384,0)</f>
        <v>10690517</v>
      </c>
      <c r="BX730" s="275">
        <f>ROUND(C385,0)</f>
        <v>3637170</v>
      </c>
      <c r="BY730" s="275">
        <f>ROUND(C386,0)</f>
        <v>1406711</v>
      </c>
      <c r="BZ730" s="275">
        <f>ROUND(C387,0)</f>
        <v>3805985</v>
      </c>
      <c r="CA730" s="275">
        <f>ROUND(C388,0)</f>
        <v>3553279</v>
      </c>
      <c r="CB730" s="275">
        <f>C363</f>
        <v>5465712.75</v>
      </c>
      <c r="CC730" s="275">
        <f>ROUND(C389,0)</f>
        <v>13794938</v>
      </c>
      <c r="CD730" s="275">
        <f>ROUND(C392,0)</f>
        <v>0</v>
      </c>
      <c r="CE730" s="275">
        <f>ROUND(C394,0)</f>
        <v>0</v>
      </c>
      <c r="CF730" s="201">
        <f>ROUND(C395,0)</f>
        <v>0</v>
      </c>
    </row>
    <row r="731" spans="1:84" ht="12.65" customHeight="1" x14ac:dyDescent="0.3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5" customHeight="1" x14ac:dyDescent="0.3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175*2019*6010*A</v>
      </c>
      <c r="B734" s="275">
        <f>ROUND(C59,0)</f>
        <v>2711</v>
      </c>
      <c r="C734" s="275">
        <f>ROUND(C60,2)</f>
        <v>42.57</v>
      </c>
      <c r="D734" s="275">
        <f>ROUND(C61,0)</f>
        <v>4322370</v>
      </c>
      <c r="E734" s="275">
        <f>ROUND(C62,0)</f>
        <v>963130</v>
      </c>
      <c r="F734" s="275">
        <f>ROUND(C63,0)</f>
        <v>730492</v>
      </c>
      <c r="G734" s="275">
        <f>ROUND(C64,0)</f>
        <v>268787</v>
      </c>
      <c r="H734" s="275">
        <f>ROUND(C65,0)</f>
        <v>57673</v>
      </c>
      <c r="I734" s="275">
        <f>ROUND(C66,0)</f>
        <v>47032</v>
      </c>
      <c r="J734" s="275">
        <f>ROUND(C67,0)</f>
        <v>680836</v>
      </c>
      <c r="K734" s="275">
        <f>ROUND(C68,0)</f>
        <v>7236</v>
      </c>
      <c r="L734" s="275">
        <f>ROUND(C69,0)</f>
        <v>34740</v>
      </c>
      <c r="M734" s="275">
        <f>ROUND(C70,0)</f>
        <v>8744</v>
      </c>
      <c r="N734" s="275">
        <f>ROUND(C75,0)</f>
        <v>30923345</v>
      </c>
      <c r="O734" s="275">
        <f>ROUND(C73,0)</f>
        <v>30618311</v>
      </c>
      <c r="P734" s="275">
        <f>IF(C76&gt;0,ROUND(C76,0),0)</f>
        <v>17108</v>
      </c>
      <c r="Q734" s="275">
        <f>IF(C77&gt;0,ROUND(C77,0),0)</f>
        <v>2063</v>
      </c>
      <c r="R734" s="275">
        <f>IF(C78&gt;0,ROUND(C78,0),0)</f>
        <v>3119</v>
      </c>
      <c r="S734" s="275">
        <f>IF(C79&gt;0,ROUND(C79,0),0)</f>
        <v>40336</v>
      </c>
      <c r="T734" s="275">
        <f>IF(C80&gt;0,ROUND(C80,2),0)</f>
        <v>29.08</v>
      </c>
      <c r="U734" s="275"/>
      <c r="V734" s="275"/>
      <c r="W734" s="275"/>
      <c r="X734" s="275"/>
      <c r="Y734" s="275">
        <f>IF(M668&lt;&gt;0,ROUND(M668,0),0)</f>
        <v>5725033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5" customHeight="1" x14ac:dyDescent="0.3">
      <c r="A735" s="209" t="str">
        <f>RIGHT($C$83,3)&amp;"*"&amp;RIGHT($C$82,4)&amp;"*"&amp;D$55&amp;"*"&amp;"A"</f>
        <v>175*2019*6030*A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5" customHeight="1" x14ac:dyDescent="0.3">
      <c r="A736" s="209" t="str">
        <f>RIGHT($C$83,3)&amp;"*"&amp;RIGHT($C$82,4)&amp;"*"&amp;E$55&amp;"*"&amp;"A"</f>
        <v>175*2019*6070*A</v>
      </c>
      <c r="B736" s="275">
        <f>ROUND(E59,0)</f>
        <v>13060</v>
      </c>
      <c r="C736" s="277">
        <f>ROUND(E60,2)</f>
        <v>94.82</v>
      </c>
      <c r="D736" s="275">
        <f>ROUND(E61,0)</f>
        <v>8766821</v>
      </c>
      <c r="E736" s="275">
        <f>ROUND(E62,0)</f>
        <v>1926145</v>
      </c>
      <c r="F736" s="275">
        <f>ROUND(E63,0)</f>
        <v>0</v>
      </c>
      <c r="G736" s="275">
        <f>ROUND(E64,0)</f>
        <v>643396</v>
      </c>
      <c r="H736" s="275">
        <f>ROUND(E65,0)</f>
        <v>122848</v>
      </c>
      <c r="I736" s="275">
        <f>ROUND(E66,0)</f>
        <v>227140</v>
      </c>
      <c r="J736" s="275">
        <f>ROUND(E67,0)</f>
        <v>991306</v>
      </c>
      <c r="K736" s="275">
        <f>ROUND(E68,0)</f>
        <v>27948</v>
      </c>
      <c r="L736" s="275">
        <f>ROUND(E69,0)</f>
        <v>12765</v>
      </c>
      <c r="M736" s="275">
        <f>ROUND(E70,0)</f>
        <v>51486</v>
      </c>
      <c r="N736" s="275">
        <f>ROUND(E75,0)</f>
        <v>78468769</v>
      </c>
      <c r="O736" s="275">
        <f>ROUND(E73,0)</f>
        <v>73030675</v>
      </c>
      <c r="P736" s="275">
        <f>IF(E76&gt;0,ROUND(E76,0),0)</f>
        <v>36646</v>
      </c>
      <c r="Q736" s="275">
        <f>IF(E77&gt;0,ROUND(E77,0),0)</f>
        <v>26275</v>
      </c>
      <c r="R736" s="275">
        <f>IF(E78&gt;0,ROUND(E78,0),0)</f>
        <v>31950</v>
      </c>
      <c r="S736" s="275">
        <f>IF(E79&gt;0,ROUND(E79,0),0)</f>
        <v>186915</v>
      </c>
      <c r="T736" s="277">
        <f>IF(E80&gt;0,ROUND(E80,2),0)</f>
        <v>62.91</v>
      </c>
      <c r="U736" s="275"/>
      <c r="V736" s="276"/>
      <c r="W736" s="275"/>
      <c r="X736" s="275"/>
      <c r="Y736" s="275">
        <f t="shared" si="21"/>
        <v>10974343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5" customHeight="1" x14ac:dyDescent="0.3">
      <c r="A737" s="209" t="str">
        <f>RIGHT($C$83,3)&amp;"*"&amp;RIGHT($C$82,4)&amp;"*"&amp;F$55&amp;"*"&amp;"A"</f>
        <v>175*2019*6100*A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5" customHeight="1" x14ac:dyDescent="0.3">
      <c r="A738" s="209" t="str">
        <f>RIGHT($C$83,3)&amp;"*"&amp;RIGHT($C$82,4)&amp;"*"&amp;G$55&amp;"*"&amp;"A"</f>
        <v>175*2019*6120*A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5" customHeight="1" x14ac:dyDescent="0.3">
      <c r="A739" s="209" t="str">
        <f>RIGHT($C$83,3)&amp;"*"&amp;RIGHT($C$82,4)&amp;"*"&amp;H$55&amp;"*"&amp;"A"</f>
        <v>175*2019*6140*A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1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5" customHeight="1" x14ac:dyDescent="0.3">
      <c r="A740" s="209" t="str">
        <f>RIGHT($C$83,3)&amp;"*"&amp;RIGHT($C$82,4)&amp;"*"&amp;I$55&amp;"*"&amp;"A"</f>
        <v>175*2019*6150*A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5" customHeight="1" x14ac:dyDescent="0.3">
      <c r="A741" s="209" t="str">
        <f>RIGHT($C$83,3)&amp;"*"&amp;RIGHT($C$82,4)&amp;"*"&amp;J$55&amp;"*"&amp;"A"</f>
        <v>175*2019*6170*A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0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5" customHeight="1" x14ac:dyDescent="0.3">
      <c r="A742" s="209" t="str">
        <f>RIGHT($C$83,3)&amp;"*"&amp;RIGHT($C$82,4)&amp;"*"&amp;K$55&amp;"*"&amp;"A"</f>
        <v>175*2019*6200*A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5" customHeight="1" x14ac:dyDescent="0.3">
      <c r="A743" s="209" t="str">
        <f>RIGHT($C$83,3)&amp;"*"&amp;RIGHT($C$82,4)&amp;"*"&amp;L$55&amp;"*"&amp;"A"</f>
        <v>175*2019*6210*A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5" customHeight="1" x14ac:dyDescent="0.3">
      <c r="A744" s="209" t="str">
        <f>RIGHT($C$83,3)&amp;"*"&amp;RIGHT($C$82,4)&amp;"*"&amp;M$55&amp;"*"&amp;"A"</f>
        <v>175*2019*6330*A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5" customHeight="1" x14ac:dyDescent="0.3">
      <c r="A745" s="209" t="str">
        <f>RIGHT($C$83,3)&amp;"*"&amp;RIGHT($C$82,4)&amp;"*"&amp;N$55&amp;"*"&amp;"A"</f>
        <v>175*2019*6400*A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5" customHeight="1" x14ac:dyDescent="0.3">
      <c r="A746" s="209" t="str">
        <f>RIGHT($C$83,3)&amp;"*"&amp;RIGHT($C$82,4)&amp;"*"&amp;O$55&amp;"*"&amp;"A"</f>
        <v>175*2019*7010*A</v>
      </c>
      <c r="B746" s="275">
        <f>ROUND(O59,0)</f>
        <v>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>
        <f t="shared" si="21"/>
        <v>0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5" customHeight="1" x14ac:dyDescent="0.3">
      <c r="A747" s="209" t="str">
        <f>RIGHT($C$83,3)&amp;"*"&amp;RIGHT($C$82,4)&amp;"*"&amp;P$55&amp;"*"&amp;"A"</f>
        <v>175*2019*7020*A</v>
      </c>
      <c r="B747" s="275">
        <f>ROUND(P59,0)</f>
        <v>24</v>
      </c>
      <c r="C747" s="277">
        <f>ROUND(P60,2)</f>
        <v>49.16</v>
      </c>
      <c r="D747" s="275">
        <f>ROUND(P61,0)</f>
        <v>8030018</v>
      </c>
      <c r="E747" s="275">
        <f>ROUND(P62,0)</f>
        <v>1265389</v>
      </c>
      <c r="F747" s="275">
        <f>ROUND(P63,0)</f>
        <v>1819903</v>
      </c>
      <c r="G747" s="275">
        <f>ROUND(P64,0)</f>
        <v>377159</v>
      </c>
      <c r="H747" s="275">
        <f>ROUND(P65,0)</f>
        <v>66620</v>
      </c>
      <c r="I747" s="275">
        <f>ROUND(P66,0)</f>
        <v>2141703</v>
      </c>
      <c r="J747" s="275">
        <f>ROUND(P67,0)</f>
        <v>906909</v>
      </c>
      <c r="K747" s="275">
        <f>ROUND(P68,0)</f>
        <v>0</v>
      </c>
      <c r="L747" s="275">
        <f>ROUND(P69,0)</f>
        <v>132462</v>
      </c>
      <c r="M747" s="275">
        <f>ROUND(P70,0)</f>
        <v>355798</v>
      </c>
      <c r="N747" s="275">
        <f>ROUND(P75,0)</f>
        <v>251340734</v>
      </c>
      <c r="O747" s="275">
        <f>ROUND(P73,0)</f>
        <v>76078273</v>
      </c>
      <c r="P747" s="275">
        <f>IF(P76&gt;0,ROUND(P76,0),0)</f>
        <v>13759</v>
      </c>
      <c r="Q747" s="275">
        <f>IF(P77&gt;0,ROUND(P77,0),0)</f>
        <v>0</v>
      </c>
      <c r="R747" s="275">
        <f>IF(P78&gt;0,ROUND(P78,0),0)</f>
        <v>8817</v>
      </c>
      <c r="S747" s="275">
        <f>IF(P79&gt;0,ROUND(P79,0),0)</f>
        <v>36669</v>
      </c>
      <c r="T747" s="277">
        <f>IF(P80&gt;0,ROUND(P80,2),0)</f>
        <v>26.36</v>
      </c>
      <c r="U747" s="275"/>
      <c r="V747" s="276"/>
      <c r="W747" s="275"/>
      <c r="X747" s="275"/>
      <c r="Y747" s="275">
        <f t="shared" si="21"/>
        <v>10464047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5" customHeight="1" x14ac:dyDescent="0.3">
      <c r="A748" s="209" t="str">
        <f>RIGHT($C$83,3)&amp;"*"&amp;RIGHT($C$82,4)&amp;"*"&amp;Q$55&amp;"*"&amp;"A"</f>
        <v>175*2019*7030*A</v>
      </c>
      <c r="B748" s="275">
        <f>ROUND(Q59,0)</f>
        <v>0</v>
      </c>
      <c r="C748" s="277">
        <f>ROUND(Q60,2)</f>
        <v>0</v>
      </c>
      <c r="D748" s="275">
        <f>ROUND(Q61,0)</f>
        <v>0</v>
      </c>
      <c r="E748" s="275">
        <f>ROUND(Q62,0)</f>
        <v>0</v>
      </c>
      <c r="F748" s="275">
        <f>ROUND(Q63,0)</f>
        <v>0</v>
      </c>
      <c r="G748" s="275">
        <f>ROUND(Q64,0)</f>
        <v>0</v>
      </c>
      <c r="H748" s="275">
        <f>ROUND(Q65,0)</f>
        <v>0</v>
      </c>
      <c r="I748" s="275">
        <f>ROUND(Q66,0)</f>
        <v>0</v>
      </c>
      <c r="J748" s="275">
        <f>ROUND(Q67,0)</f>
        <v>0</v>
      </c>
      <c r="K748" s="275">
        <f>ROUND(Q68,0)</f>
        <v>0</v>
      </c>
      <c r="L748" s="275">
        <f>ROUND(Q69,0)</f>
        <v>0</v>
      </c>
      <c r="M748" s="275">
        <f>ROUND(Q70,0)</f>
        <v>0</v>
      </c>
      <c r="N748" s="275">
        <f>ROUND(Q75,0)</f>
        <v>0</v>
      </c>
      <c r="O748" s="275">
        <f>ROUND(Q73,0)</f>
        <v>0</v>
      </c>
      <c r="P748" s="275">
        <f>IF(Q76&gt;0,ROUND(Q76,0),0)</f>
        <v>0</v>
      </c>
      <c r="Q748" s="275">
        <f>IF(Q77&gt;0,ROUND(Q77,0),0)</f>
        <v>0</v>
      </c>
      <c r="R748" s="275">
        <f>IF(Q78&gt;0,ROUND(Q78,0),0)</f>
        <v>0</v>
      </c>
      <c r="S748" s="275">
        <f>IF(Q79&gt;0,ROUND(Q79,0),0)</f>
        <v>0</v>
      </c>
      <c r="T748" s="277">
        <f>IF(Q80&gt;0,ROUND(Q80,2),0)</f>
        <v>0</v>
      </c>
      <c r="U748" s="275"/>
      <c r="V748" s="276"/>
      <c r="W748" s="275"/>
      <c r="X748" s="275"/>
      <c r="Y748" s="275">
        <f t="shared" si="21"/>
        <v>0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5" customHeight="1" x14ac:dyDescent="0.3">
      <c r="A749" s="209" t="str">
        <f>RIGHT($C$83,3)&amp;"*"&amp;RIGHT($C$82,4)&amp;"*"&amp;R$55&amp;"*"&amp;"A"</f>
        <v>175*2019*7040*A</v>
      </c>
      <c r="B749" s="275">
        <f>ROUND(R59,0)</f>
        <v>0</v>
      </c>
      <c r="C749" s="277">
        <f>ROUND(R60,2)</f>
        <v>0</v>
      </c>
      <c r="D749" s="275">
        <f>ROUND(R61,0)</f>
        <v>0</v>
      </c>
      <c r="E749" s="275">
        <f>ROUND(R62,0)</f>
        <v>0</v>
      </c>
      <c r="F749" s="275">
        <f>ROUND(R63,0)</f>
        <v>0</v>
      </c>
      <c r="G749" s="275">
        <f>ROUND(R64,0)</f>
        <v>0</v>
      </c>
      <c r="H749" s="275">
        <f>ROUND(R65,0)</f>
        <v>0</v>
      </c>
      <c r="I749" s="275">
        <f>ROUND(R66,0)</f>
        <v>0</v>
      </c>
      <c r="J749" s="275">
        <f>ROUND(R67,0)</f>
        <v>0</v>
      </c>
      <c r="K749" s="275">
        <f>ROUND(R68,0)</f>
        <v>0</v>
      </c>
      <c r="L749" s="275">
        <f>ROUND(R69,0)</f>
        <v>0</v>
      </c>
      <c r="M749" s="275">
        <f>ROUND(R70,0)</f>
        <v>0</v>
      </c>
      <c r="N749" s="275">
        <f>ROUND(R75,0)</f>
        <v>0</v>
      </c>
      <c r="O749" s="275">
        <f>ROUND(R73,0)</f>
        <v>0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0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5" customHeight="1" x14ac:dyDescent="0.3">
      <c r="A750" s="209" t="str">
        <f>RIGHT($C$83,3)&amp;"*"&amp;RIGHT($C$82,4)&amp;"*"&amp;S$55&amp;"*"&amp;"A"</f>
        <v>175*2019*7050*A</v>
      </c>
      <c r="B750" s="275"/>
      <c r="C750" s="277">
        <f>ROUND(S60,2)</f>
        <v>0</v>
      </c>
      <c r="D750" s="275">
        <f>ROUND(S61,0)</f>
        <v>0</v>
      </c>
      <c r="E750" s="275">
        <f>ROUND(S62,0)</f>
        <v>0</v>
      </c>
      <c r="F750" s="275">
        <f>ROUND(S63,0)</f>
        <v>0</v>
      </c>
      <c r="G750" s="275">
        <f>ROUND(S64,0)</f>
        <v>0</v>
      </c>
      <c r="H750" s="275">
        <f>ROUND(S65,0)</f>
        <v>0</v>
      </c>
      <c r="I750" s="275">
        <f>ROUND(S66,0)</f>
        <v>0</v>
      </c>
      <c r="J750" s="275">
        <f>ROUND(S67,0)</f>
        <v>0</v>
      </c>
      <c r="K750" s="275">
        <f>ROUND(S68,0)</f>
        <v>0</v>
      </c>
      <c r="L750" s="275">
        <f>ROUND(S69,0)</f>
        <v>0</v>
      </c>
      <c r="M750" s="275">
        <f>ROUND(S70,0)</f>
        <v>0</v>
      </c>
      <c r="N750" s="275">
        <f>ROUND(S75,0)</f>
        <v>0</v>
      </c>
      <c r="O750" s="275">
        <f>ROUND(S73,0)</f>
        <v>0</v>
      </c>
      <c r="P750" s="275">
        <f>IF(S76&gt;0,ROUND(S76,0),0)</f>
        <v>0</v>
      </c>
      <c r="Q750" s="275">
        <f>IF(S77&gt;0,ROUND(S77,0),0)</f>
        <v>0</v>
      </c>
      <c r="R750" s="275">
        <f>IF(S78&gt;0,ROUND(S78,0),0)</f>
        <v>0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0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5" customHeight="1" x14ac:dyDescent="0.3">
      <c r="A751" s="209" t="str">
        <f>RIGHT($C$83,3)&amp;"*"&amp;RIGHT($C$82,4)&amp;"*"&amp;T$55&amp;"*"&amp;"A"</f>
        <v>175*2019*7060*A</v>
      </c>
      <c r="B751" s="275"/>
      <c r="C751" s="277">
        <f>ROUND(T60,2)</f>
        <v>24.95</v>
      </c>
      <c r="D751" s="275">
        <f>ROUND(T61,0)</f>
        <v>2636618</v>
      </c>
      <c r="E751" s="275">
        <f>ROUND(T62,0)</f>
        <v>585261</v>
      </c>
      <c r="F751" s="275">
        <f>ROUND(T63,0)</f>
        <v>0</v>
      </c>
      <c r="G751" s="275">
        <f>ROUND(T64,0)</f>
        <v>2219038</v>
      </c>
      <c r="H751" s="275">
        <f>ROUND(T65,0)</f>
        <v>26709</v>
      </c>
      <c r="I751" s="275">
        <f>ROUND(T66,0)</f>
        <v>195093</v>
      </c>
      <c r="J751" s="275">
        <f>ROUND(T67,0)</f>
        <v>152075</v>
      </c>
      <c r="K751" s="275">
        <f>ROUND(T68,0)</f>
        <v>0</v>
      </c>
      <c r="L751" s="275">
        <f>ROUND(T69,0)</f>
        <v>67495</v>
      </c>
      <c r="M751" s="275">
        <f>ROUND(T70,0)</f>
        <v>0</v>
      </c>
      <c r="N751" s="275">
        <f>ROUND(T75,0)</f>
        <v>25209466</v>
      </c>
      <c r="O751" s="275">
        <f>ROUND(T73,0)</f>
        <v>3610794</v>
      </c>
      <c r="P751" s="275">
        <f>IF(T76&gt;0,ROUND(T76,0),0)</f>
        <v>4533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13.43</v>
      </c>
      <c r="U751" s="275"/>
      <c r="V751" s="276"/>
      <c r="W751" s="275"/>
      <c r="X751" s="275"/>
      <c r="Y751" s="275">
        <f t="shared" si="21"/>
        <v>3841814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5" customHeight="1" x14ac:dyDescent="0.3">
      <c r="A752" s="209" t="str">
        <f>RIGHT($C$83,3)&amp;"*"&amp;RIGHT($C$82,4)&amp;"*"&amp;U$55&amp;"*"&amp;"A"</f>
        <v>175*2019*7070*A</v>
      </c>
      <c r="B752" s="275">
        <f>ROUND(U59,0)</f>
        <v>0</v>
      </c>
      <c r="C752" s="277">
        <f>ROUND(U60,2)</f>
        <v>0</v>
      </c>
      <c r="D752" s="275">
        <f>ROUND(U61,0)</f>
        <v>0</v>
      </c>
      <c r="E752" s="275">
        <f>ROUND(U62,0)</f>
        <v>0</v>
      </c>
      <c r="F752" s="275">
        <f>ROUND(U63,0)</f>
        <v>0</v>
      </c>
      <c r="G752" s="275">
        <f>ROUND(U64,0)</f>
        <v>0</v>
      </c>
      <c r="H752" s="275">
        <f>ROUND(U65,0)</f>
        <v>0</v>
      </c>
      <c r="I752" s="275">
        <f>ROUND(U66,0)</f>
        <v>0</v>
      </c>
      <c r="J752" s="275">
        <f>ROUND(U67,0)</f>
        <v>0</v>
      </c>
      <c r="K752" s="275">
        <f>ROUND(U68,0)</f>
        <v>0</v>
      </c>
      <c r="L752" s="275">
        <f>ROUND(U69,0)</f>
        <v>0</v>
      </c>
      <c r="M752" s="275">
        <f>ROUND(U70,0)</f>
        <v>0</v>
      </c>
      <c r="N752" s="275">
        <f>ROUND(U75,0)</f>
        <v>41894914</v>
      </c>
      <c r="O752" s="275">
        <f>ROUND(U73,0)</f>
        <v>21075779</v>
      </c>
      <c r="P752" s="275">
        <f>IF(U76&gt;0,ROUND(U76,0),0)</f>
        <v>0</v>
      </c>
      <c r="Q752" s="275">
        <f>IF(U77&gt;0,ROUND(U77,0),0)</f>
        <v>0</v>
      </c>
      <c r="R752" s="275">
        <f>IF(U78&gt;0,ROUND(U78,0),0)</f>
        <v>0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217007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5" customHeight="1" x14ac:dyDescent="0.3">
      <c r="A753" s="209" t="str">
        <f>RIGHT($C$83,3)&amp;"*"&amp;RIGHT($C$82,4)&amp;"*"&amp;V$55&amp;"*"&amp;"A"</f>
        <v>175*2019*7110*A</v>
      </c>
      <c r="B753" s="275">
        <f>ROUND(V59,0)</f>
        <v>0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9786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486672</v>
      </c>
      <c r="O753" s="275">
        <f>ROUND(V73,0)</f>
        <v>164038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7752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5" customHeight="1" x14ac:dyDescent="0.3">
      <c r="A754" s="209" t="str">
        <f>RIGHT($C$83,3)&amp;"*"&amp;RIGHT($C$82,4)&amp;"*"&amp;W$55&amp;"*"&amp;"A"</f>
        <v>175*2019*7120*A</v>
      </c>
      <c r="B754" s="275">
        <f>ROUND(W59,0)</f>
        <v>0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0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18898403</v>
      </c>
      <c r="O754" s="275">
        <f>ROUND(W73,0)</f>
        <v>4511592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97890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5" customHeight="1" x14ac:dyDescent="0.3">
      <c r="A755" s="209" t="str">
        <f>RIGHT($C$83,3)&amp;"*"&amp;RIGHT($C$82,4)&amp;"*"&amp;X$55&amp;"*"&amp;"A"</f>
        <v>175*2019*7130*A</v>
      </c>
      <c r="B755" s="275">
        <f>ROUND(X59,0)</f>
        <v>0</v>
      </c>
      <c r="C755" s="277">
        <f>ROUND(X60,2)</f>
        <v>0</v>
      </c>
      <c r="D755" s="275">
        <f>ROUND(X61,0)</f>
        <v>0</v>
      </c>
      <c r="E755" s="275">
        <f>ROUND(X62,0)</f>
        <v>0</v>
      </c>
      <c r="F755" s="275">
        <f>ROUND(X63,0)</f>
        <v>0</v>
      </c>
      <c r="G755" s="275">
        <f>ROUND(X64,0)</f>
        <v>0</v>
      </c>
      <c r="H755" s="275">
        <f>ROUND(X65,0)</f>
        <v>36</v>
      </c>
      <c r="I755" s="275">
        <f>ROUND(X66,0)</f>
        <v>0</v>
      </c>
      <c r="J755" s="275">
        <f>ROUND(X67,0)</f>
        <v>348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12218083</v>
      </c>
      <c r="O755" s="275">
        <f>ROUND(X73,0)</f>
        <v>4261357</v>
      </c>
      <c r="P755" s="275">
        <f>IF(X76&gt;0,ROUND(X76,0),0)</f>
        <v>0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63492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5" customHeight="1" x14ac:dyDescent="0.3">
      <c r="A756" s="209" t="str">
        <f>RIGHT($C$83,3)&amp;"*"&amp;RIGHT($C$82,4)&amp;"*"&amp;Y$55&amp;"*"&amp;"A"</f>
        <v>175*2019*7140*A</v>
      </c>
      <c r="B756" s="275">
        <f>ROUND(Y59,0)</f>
        <v>0</v>
      </c>
      <c r="C756" s="277">
        <f>ROUND(Y60,2)</f>
        <v>2.39</v>
      </c>
      <c r="D756" s="275">
        <f>ROUND(Y61,0)</f>
        <v>217925</v>
      </c>
      <c r="E756" s="275">
        <f>ROUND(Y62,0)</f>
        <v>54861</v>
      </c>
      <c r="F756" s="275">
        <f>ROUND(Y63,0)</f>
        <v>0</v>
      </c>
      <c r="G756" s="275">
        <f>ROUND(Y64,0)</f>
        <v>1784</v>
      </c>
      <c r="H756" s="275">
        <f>ROUND(Y65,0)</f>
        <v>3285</v>
      </c>
      <c r="I756" s="275">
        <f>ROUND(Y66,0)</f>
        <v>0</v>
      </c>
      <c r="J756" s="275">
        <f>ROUND(Y67,0)</f>
        <v>27335</v>
      </c>
      <c r="K756" s="275">
        <f>ROUND(Y68,0)</f>
        <v>0</v>
      </c>
      <c r="L756" s="275">
        <f>ROUND(Y69,0)</f>
        <v>0</v>
      </c>
      <c r="M756" s="275">
        <f>ROUND(Y70,0)</f>
        <v>2750</v>
      </c>
      <c r="N756" s="275">
        <f>ROUND(Y75,0)</f>
        <v>32938622</v>
      </c>
      <c r="O756" s="275">
        <f>ROUND(Y73,0)</f>
        <v>5274202</v>
      </c>
      <c r="P756" s="275">
        <f>IF(Y76&gt;0,ROUND(Y76,0),0)</f>
        <v>0</v>
      </c>
      <c r="Q756" s="275">
        <f>IF(Y77&gt;0,ROUND(Y77,0),0)</f>
        <v>0</v>
      </c>
      <c r="R756" s="275">
        <f>IF(Y78&gt;0,ROUND(Y78,0),0)</f>
        <v>0</v>
      </c>
      <c r="S756" s="275">
        <f>IF(Y79&gt;0,ROUND(Y79,0),0)</f>
        <v>0</v>
      </c>
      <c r="T756" s="277">
        <f>IF(Y80&gt;0,ROUND(Y80,2),0)</f>
        <v>0</v>
      </c>
      <c r="U756" s="275"/>
      <c r="V756" s="276"/>
      <c r="W756" s="275"/>
      <c r="X756" s="275"/>
      <c r="Y756" s="275">
        <f t="shared" si="21"/>
        <v>332294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5" customHeight="1" x14ac:dyDescent="0.3">
      <c r="A757" s="209" t="str">
        <f>RIGHT($C$83,3)&amp;"*"&amp;RIGHT($C$82,4)&amp;"*"&amp;Z$55&amp;"*"&amp;"A"</f>
        <v>175*2019*7150*A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2327553</v>
      </c>
      <c r="O757" s="275">
        <f>ROUND(Z73,0)</f>
        <v>941903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12056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5" customHeight="1" x14ac:dyDescent="0.3">
      <c r="A758" s="209" t="str">
        <f>RIGHT($C$83,3)&amp;"*"&amp;RIGHT($C$82,4)&amp;"*"&amp;AA$55&amp;"*"&amp;"A"</f>
        <v>175*2019*7160*A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919108</v>
      </c>
      <c r="O758" s="275">
        <f>ROUND(AA73,0)</f>
        <v>61705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4761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5" customHeight="1" x14ac:dyDescent="0.3">
      <c r="A759" s="209" t="str">
        <f>RIGHT($C$83,3)&amp;"*"&amp;RIGHT($C$82,4)&amp;"*"&amp;AB$55&amp;"*"&amp;"A"</f>
        <v>175*2019*7170*A</v>
      </c>
      <c r="B759" s="275"/>
      <c r="C759" s="277">
        <f>ROUND(AB60,2)</f>
        <v>26.69</v>
      </c>
      <c r="D759" s="275">
        <f>ROUND(AB61,0)</f>
        <v>2801904</v>
      </c>
      <c r="E759" s="275">
        <f>ROUND(AB62,0)</f>
        <v>648655</v>
      </c>
      <c r="F759" s="275">
        <f>ROUND(AB63,0)</f>
        <v>0</v>
      </c>
      <c r="G759" s="275">
        <f>ROUND(AB64,0)</f>
        <v>9001569</v>
      </c>
      <c r="H759" s="275">
        <f>ROUND(AB65,0)</f>
        <v>4099</v>
      </c>
      <c r="I759" s="275">
        <f>ROUND(AB66,0)</f>
        <v>82466</v>
      </c>
      <c r="J759" s="275">
        <f>ROUND(AB67,0)</f>
        <v>23204</v>
      </c>
      <c r="K759" s="275">
        <f>ROUND(AB68,0)</f>
        <v>0</v>
      </c>
      <c r="L759" s="275">
        <f>ROUND(AB69,0)</f>
        <v>2137</v>
      </c>
      <c r="M759" s="275">
        <f>ROUND(AB70,0)</f>
        <v>0</v>
      </c>
      <c r="N759" s="275">
        <f>ROUND(AB75,0)</f>
        <v>82843237</v>
      </c>
      <c r="O759" s="275">
        <f>ROUND(AB73,0)</f>
        <v>24974459</v>
      </c>
      <c r="P759" s="275">
        <f>IF(AB76&gt;0,ROUND(AB76,0),0)</f>
        <v>0</v>
      </c>
      <c r="Q759" s="275">
        <f>IF(AB77&gt;0,ROUND(AB77,0),0)</f>
        <v>0</v>
      </c>
      <c r="R759" s="275">
        <f>IF(AB78&gt;0,ROUND(AB78,0),0)</f>
        <v>0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7145623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5" customHeight="1" x14ac:dyDescent="0.3">
      <c r="A760" s="209" t="str">
        <f>RIGHT($C$83,3)&amp;"*"&amp;RIGHT($C$82,4)&amp;"*"&amp;AC$55&amp;"*"&amp;"A"</f>
        <v>175*2019*7180*A</v>
      </c>
      <c r="B760" s="275">
        <f>ROUND(AC59,0)</f>
        <v>0</v>
      </c>
      <c r="C760" s="277">
        <f>ROUND(AC60,2)</f>
        <v>19.11</v>
      </c>
      <c r="D760" s="275">
        <f>ROUND(AC61,0)</f>
        <v>1795876</v>
      </c>
      <c r="E760" s="275">
        <f>ROUND(AC62,0)</f>
        <v>431262</v>
      </c>
      <c r="F760" s="275">
        <f>ROUND(AC63,0)</f>
        <v>0</v>
      </c>
      <c r="G760" s="275">
        <f>ROUND(AC64,0)</f>
        <v>400060</v>
      </c>
      <c r="H760" s="275">
        <f>ROUND(AC65,0)</f>
        <v>3037</v>
      </c>
      <c r="I760" s="275">
        <f>ROUND(AC66,0)</f>
        <v>6267</v>
      </c>
      <c r="J760" s="275">
        <f>ROUND(AC67,0)</f>
        <v>106616</v>
      </c>
      <c r="K760" s="275">
        <f>ROUND(AC68,0)</f>
        <v>0</v>
      </c>
      <c r="L760" s="275">
        <f>ROUND(AC69,0)</f>
        <v>516843</v>
      </c>
      <c r="M760" s="275">
        <f>ROUND(AC70,0)</f>
        <v>0</v>
      </c>
      <c r="N760" s="275">
        <f>ROUND(AC75,0)</f>
        <v>17376030</v>
      </c>
      <c r="O760" s="275">
        <f>ROUND(AC73,0)</f>
        <v>17095263</v>
      </c>
      <c r="P760" s="275">
        <f>IF(AC76&gt;0,ROUND(AC76,0),0)</f>
        <v>622</v>
      </c>
      <c r="Q760" s="275">
        <f>IF(AC77&gt;0,ROUND(AC77,0),0)</f>
        <v>0</v>
      </c>
      <c r="R760" s="275">
        <f>IF(AC78&gt;0,ROUND(AC78,0),0)</f>
        <v>0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1878792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5" customHeight="1" x14ac:dyDescent="0.3">
      <c r="A761" s="209" t="str">
        <f>RIGHT($C$83,3)&amp;"*"&amp;RIGHT($C$82,4)&amp;"*"&amp;AD$55&amp;"*"&amp;"A"</f>
        <v>175*2019*7190*A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5" customHeight="1" x14ac:dyDescent="0.3">
      <c r="A762" s="209" t="str">
        <f>RIGHT($C$83,3)&amp;"*"&amp;RIGHT($C$82,4)&amp;"*"&amp;AE$55&amp;"*"&amp;"A"</f>
        <v>175*2019*7200*A</v>
      </c>
      <c r="B762" s="275">
        <f>ROUND(AE59,0)</f>
        <v>0</v>
      </c>
      <c r="C762" s="277">
        <f>ROUND(AE60,2)</f>
        <v>18.16</v>
      </c>
      <c r="D762" s="275">
        <f>ROUND(AE61,0)</f>
        <v>1790658</v>
      </c>
      <c r="E762" s="275">
        <f>ROUND(AE62,0)</f>
        <v>421904</v>
      </c>
      <c r="F762" s="275">
        <f>ROUND(AE63,0)</f>
        <v>0</v>
      </c>
      <c r="G762" s="275">
        <f>ROUND(AE64,0)</f>
        <v>13377</v>
      </c>
      <c r="H762" s="275">
        <f>ROUND(AE65,0)</f>
        <v>11357</v>
      </c>
      <c r="I762" s="275">
        <f>ROUND(AE66,0)</f>
        <v>2858</v>
      </c>
      <c r="J762" s="275">
        <f>ROUND(AE67,0)</f>
        <v>408505</v>
      </c>
      <c r="K762" s="275">
        <f>ROUND(AE68,0)</f>
        <v>0</v>
      </c>
      <c r="L762" s="275">
        <f>ROUND(AE69,0)</f>
        <v>4514</v>
      </c>
      <c r="M762" s="275">
        <f>ROUND(AE70,0)</f>
        <v>4562</v>
      </c>
      <c r="N762" s="275">
        <f>ROUND(AE75,0)</f>
        <v>7372724</v>
      </c>
      <c r="O762" s="275">
        <f>ROUND(AE73,0)</f>
        <v>578983</v>
      </c>
      <c r="P762" s="275">
        <f>IF(AE76&gt;0,ROUND(AE76,0),0)</f>
        <v>9229</v>
      </c>
      <c r="Q762" s="275">
        <f>IF(AE77&gt;0,ROUND(AE77,0),0)</f>
        <v>0</v>
      </c>
      <c r="R762" s="275">
        <f>IF(AE78&gt;0,ROUND(AE78,0),0)</f>
        <v>0</v>
      </c>
      <c r="S762" s="275">
        <f>IF(AE79&gt;0,ROUND(AE79,0),0)</f>
        <v>1914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2137881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5" customHeight="1" x14ac:dyDescent="0.3">
      <c r="A763" s="209" t="str">
        <f>RIGHT($C$83,3)&amp;"*"&amp;RIGHT($C$82,4)&amp;"*"&amp;AF$55&amp;"*"&amp;"A"</f>
        <v>175*2019*7220*A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5" customHeight="1" x14ac:dyDescent="0.3">
      <c r="A764" s="209" t="str">
        <f>RIGHT($C$83,3)&amp;"*"&amp;RIGHT($C$82,4)&amp;"*"&amp;AG$55&amp;"*"&amp;"A"</f>
        <v>175*2019*7230*A</v>
      </c>
      <c r="B764" s="275">
        <f>ROUND(AG59,0)</f>
        <v>0</v>
      </c>
      <c r="C764" s="277">
        <f>ROUND(AG60,2)</f>
        <v>93.3</v>
      </c>
      <c r="D764" s="275">
        <f>ROUND(AG61,0)</f>
        <v>12998513</v>
      </c>
      <c r="E764" s="275">
        <f>ROUND(AG62,0)</f>
        <v>2245245</v>
      </c>
      <c r="F764" s="275">
        <f>ROUND(AG63,0)</f>
        <v>299152</v>
      </c>
      <c r="G764" s="275">
        <f>ROUND(AG64,0)</f>
        <v>987358</v>
      </c>
      <c r="H764" s="275">
        <f>ROUND(AG65,0)</f>
        <v>63080</v>
      </c>
      <c r="I764" s="275">
        <f>ROUND(AG66,0)</f>
        <v>868345</v>
      </c>
      <c r="J764" s="275">
        <f>ROUND(AG67,0)</f>
        <v>611243</v>
      </c>
      <c r="K764" s="275">
        <f>ROUND(AG68,0)</f>
        <v>0</v>
      </c>
      <c r="L764" s="275">
        <f>ROUND(AG69,0)</f>
        <v>264102</v>
      </c>
      <c r="M764" s="275">
        <f>ROUND(AG70,0)</f>
        <v>191413</v>
      </c>
      <c r="N764" s="275">
        <f>ROUND(AG75,0)</f>
        <v>173228605</v>
      </c>
      <c r="O764" s="275">
        <f>ROUND(AG73,0)</f>
        <v>30631018</v>
      </c>
      <c r="P764" s="275">
        <f>IF(AG76&gt;0,ROUND(AG76,0),0)</f>
        <v>23115</v>
      </c>
      <c r="Q764" s="275">
        <f>IF(AG77&gt;0,ROUND(AG77,0),0)</f>
        <v>2897</v>
      </c>
      <c r="R764" s="275">
        <f>IF(AG78&gt;0,ROUND(AG78,0),0)</f>
        <v>13672</v>
      </c>
      <c r="S764" s="275">
        <f>IF(AG79&gt;0,ROUND(AG79,0),0)</f>
        <v>421082</v>
      </c>
      <c r="T764" s="277">
        <f>IF(AG80&gt;0,ROUND(AG80,2),0)</f>
        <v>37.869999999999997</v>
      </c>
      <c r="U764" s="275"/>
      <c r="V764" s="276"/>
      <c r="W764" s="275"/>
      <c r="X764" s="275"/>
      <c r="Y764" s="275">
        <f t="shared" si="21"/>
        <v>12961062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5" customHeight="1" x14ac:dyDescent="0.3">
      <c r="A765" s="209" t="str">
        <f>RIGHT($C$83,3)&amp;"*"&amp;RIGHT($C$82,4)&amp;"*"&amp;AH$55&amp;"*"&amp;"A"</f>
        <v>175*2019*7240*A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5" customHeight="1" x14ac:dyDescent="0.3">
      <c r="A766" s="209" t="str">
        <f>RIGHT($C$83,3)&amp;"*"&amp;RIGHT($C$82,4)&amp;"*"&amp;AI$55&amp;"*"&amp;"A"</f>
        <v>175*2019*7250*A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5" customHeight="1" x14ac:dyDescent="0.3">
      <c r="A767" s="209" t="str">
        <f>RIGHT($C$83,3)&amp;"*"&amp;RIGHT($C$82,4)&amp;"*"&amp;AJ$55&amp;"*"&amp;"A"</f>
        <v>175*2019*7260*A</v>
      </c>
      <c r="B767" s="275">
        <f>ROUND(AJ59,0)</f>
        <v>0</v>
      </c>
      <c r="C767" s="277">
        <f>ROUND(AJ60,2)</f>
        <v>171.34</v>
      </c>
      <c r="D767" s="275">
        <f>ROUND(AJ61,0)</f>
        <v>24127354</v>
      </c>
      <c r="E767" s="275">
        <f>ROUND(AJ62,0)</f>
        <v>4296820</v>
      </c>
      <c r="F767" s="275">
        <f>ROUND(AJ63,0)</f>
        <v>2553541</v>
      </c>
      <c r="G767" s="275">
        <f>ROUND(AJ64,0)</f>
        <v>1048730</v>
      </c>
      <c r="H767" s="275">
        <f>ROUND(AJ65,0)</f>
        <v>145413</v>
      </c>
      <c r="I767" s="275">
        <f>ROUND(AJ66,0)</f>
        <v>2536042</v>
      </c>
      <c r="J767" s="275">
        <f>ROUND(AJ67,0)</f>
        <v>2072397</v>
      </c>
      <c r="K767" s="275">
        <f>ROUND(AJ68,0)</f>
        <v>817150</v>
      </c>
      <c r="L767" s="275">
        <f>ROUND(AJ69,0)</f>
        <v>536667</v>
      </c>
      <c r="M767" s="275">
        <f>ROUND(AJ70,0)</f>
        <v>1210219</v>
      </c>
      <c r="N767" s="275">
        <f>ROUND(AJ75,0)</f>
        <v>77216098</v>
      </c>
      <c r="O767" s="275">
        <f>ROUND(AJ73,0)</f>
        <v>3932178</v>
      </c>
      <c r="P767" s="275">
        <f>IF(AJ76&gt;0,ROUND(AJ76,0),0)</f>
        <v>24270</v>
      </c>
      <c r="Q767" s="275">
        <f>IF(AJ77&gt;0,ROUND(AJ77,0),0)</f>
        <v>0</v>
      </c>
      <c r="R767" s="275">
        <f>IF(AJ78&gt;0,ROUND(AJ78,0),0)</f>
        <v>5978</v>
      </c>
      <c r="S767" s="275">
        <f>IF(AJ79&gt;0,ROUND(AJ79,0),0)</f>
        <v>888</v>
      </c>
      <c r="T767" s="277">
        <f>IF(AJ80&gt;0,ROUND(AJ80,2),0)</f>
        <v>22.59</v>
      </c>
      <c r="U767" s="275"/>
      <c r="V767" s="276"/>
      <c r="W767" s="275"/>
      <c r="X767" s="275"/>
      <c r="Y767" s="275">
        <f t="shared" si="21"/>
        <v>22325309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5" customHeight="1" x14ac:dyDescent="0.3">
      <c r="A768" s="209" t="str">
        <f>RIGHT($C$83,3)&amp;"*"&amp;RIGHT($C$82,4)&amp;"*"&amp;AK$55&amp;"*"&amp;"A"</f>
        <v>175*2019*7310*A</v>
      </c>
      <c r="B768" s="275">
        <f>ROUND(AK59,0)</f>
        <v>0</v>
      </c>
      <c r="C768" s="277">
        <f>ROUND(AK60,2)</f>
        <v>31.8</v>
      </c>
      <c r="D768" s="275">
        <f>ROUND(AK61,0)</f>
        <v>3301950</v>
      </c>
      <c r="E768" s="275">
        <f>ROUND(AK62,0)</f>
        <v>750881</v>
      </c>
      <c r="F768" s="275">
        <f>ROUND(AK63,0)</f>
        <v>0</v>
      </c>
      <c r="G768" s="275">
        <f>ROUND(AK64,0)</f>
        <v>30824</v>
      </c>
      <c r="H768" s="275">
        <f>ROUND(AK65,0)</f>
        <v>17141</v>
      </c>
      <c r="I768" s="275">
        <f>ROUND(AK66,0)</f>
        <v>37581</v>
      </c>
      <c r="J768" s="275">
        <f>ROUND(AK67,0)</f>
        <v>467934</v>
      </c>
      <c r="K768" s="275">
        <f>ROUND(AK68,0)</f>
        <v>0</v>
      </c>
      <c r="L768" s="275">
        <f>ROUND(AK69,0)</f>
        <v>33753</v>
      </c>
      <c r="M768" s="275">
        <f>ROUND(AK70,0)</f>
        <v>7632</v>
      </c>
      <c r="N768" s="275">
        <f>ROUND(AK75,0)</f>
        <v>17642031</v>
      </c>
      <c r="O768" s="275">
        <f>ROUND(AK73,0)</f>
        <v>358631</v>
      </c>
      <c r="P768" s="275">
        <f>IF(AK76&gt;0,ROUND(AK76,0),0)</f>
        <v>9223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2051</v>
      </c>
      <c r="T768" s="277">
        <f>IF(AK80&gt;0,ROUND(AK80,2),0)</f>
        <v>1.35</v>
      </c>
      <c r="U768" s="275"/>
      <c r="V768" s="276"/>
      <c r="W768" s="275"/>
      <c r="X768" s="275"/>
      <c r="Y768" s="275">
        <f t="shared" si="21"/>
        <v>3274377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5" customHeight="1" x14ac:dyDescent="0.3">
      <c r="A769" s="209" t="str">
        <f>RIGHT($C$83,3)&amp;"*"&amp;RIGHT($C$82,4)&amp;"*"&amp;AL$55&amp;"*"&amp;"A"</f>
        <v>175*2019*7320*A</v>
      </c>
      <c r="B769" s="275">
        <f>ROUND(AL59,0)</f>
        <v>0</v>
      </c>
      <c r="C769" s="277">
        <f>ROUND(AL60,2)</f>
        <v>20.57</v>
      </c>
      <c r="D769" s="275">
        <f>ROUND(AL61,0)</f>
        <v>1974169</v>
      </c>
      <c r="E769" s="275">
        <f>ROUND(AL62,0)</f>
        <v>475293</v>
      </c>
      <c r="F769" s="275">
        <f>ROUND(AL63,0)</f>
        <v>0</v>
      </c>
      <c r="G769" s="275">
        <f>ROUND(AL64,0)</f>
        <v>27000</v>
      </c>
      <c r="H769" s="275">
        <f>ROUND(AL65,0)</f>
        <v>16308</v>
      </c>
      <c r="I769" s="275">
        <f>ROUND(AL66,0)</f>
        <v>10216</v>
      </c>
      <c r="J769" s="275">
        <f>ROUND(AL67,0)</f>
        <v>63967</v>
      </c>
      <c r="K769" s="275">
        <f>ROUND(AL68,0)</f>
        <v>0</v>
      </c>
      <c r="L769" s="275">
        <f>ROUND(AL69,0)</f>
        <v>2366</v>
      </c>
      <c r="M769" s="275">
        <f>ROUND(AL70,0)</f>
        <v>3565</v>
      </c>
      <c r="N769" s="275">
        <f>ROUND(AL75,0)</f>
        <v>7813671</v>
      </c>
      <c r="O769" s="275">
        <f>ROUND(AL73,0)</f>
        <v>278203</v>
      </c>
      <c r="P769" s="275">
        <f>IF(AL76&gt;0,ROUND(AL76,0),0)</f>
        <v>7589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709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1974388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5" customHeight="1" x14ac:dyDescent="0.3">
      <c r="A770" s="209" t="str">
        <f>RIGHT($C$83,3)&amp;"*"&amp;RIGHT($C$82,4)&amp;"*"&amp;AM$55&amp;"*"&amp;"A"</f>
        <v>175*2019*7330*A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5" customHeight="1" x14ac:dyDescent="0.3">
      <c r="A771" s="209" t="str">
        <f>RIGHT($C$83,3)&amp;"*"&amp;RIGHT($C$82,4)&amp;"*"&amp;AN$55&amp;"*"&amp;"A"</f>
        <v>175*2019*7340*A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5" customHeight="1" x14ac:dyDescent="0.3">
      <c r="A772" s="209" t="str">
        <f>RIGHT($C$83,3)&amp;"*"&amp;RIGHT($C$82,4)&amp;"*"&amp;AO$55&amp;"*"&amp;"A"</f>
        <v>175*2019*7350*A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5" customHeight="1" x14ac:dyDescent="0.3">
      <c r="A773" s="209" t="str">
        <f>RIGHT($C$83,3)&amp;"*"&amp;RIGHT($C$82,4)&amp;"*"&amp;AP$55&amp;"*"&amp;"A"</f>
        <v>175*2019*7380*A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>
        <f t="shared" si="21"/>
        <v>0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5" customHeight="1" x14ac:dyDescent="0.3">
      <c r="A774" s="209" t="str">
        <f>RIGHT($C$83,3)&amp;"*"&amp;RIGHT($C$82,4)&amp;"*"&amp;AQ$55&amp;"*"&amp;"A"</f>
        <v>175*2019*7390*A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5" customHeight="1" x14ac:dyDescent="0.3">
      <c r="A775" s="209" t="str">
        <f>RIGHT($C$83,3)&amp;"*"&amp;RIGHT($C$82,4)&amp;"*"&amp;AR$55&amp;"*"&amp;"A"</f>
        <v>175*2019*7400*A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5" customHeight="1" x14ac:dyDescent="0.3">
      <c r="A776" s="209" t="str">
        <f>RIGHT($C$83,3)&amp;"*"&amp;RIGHT($C$82,4)&amp;"*"&amp;AS$55&amp;"*"&amp;"A"</f>
        <v>175*2019*7410*A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5" customHeight="1" x14ac:dyDescent="0.3">
      <c r="A777" s="209" t="str">
        <f>RIGHT($C$83,3)&amp;"*"&amp;RIGHT($C$82,4)&amp;"*"&amp;AT$55&amp;"*"&amp;"A"</f>
        <v>175*2019*7420*A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5" customHeight="1" x14ac:dyDescent="0.3">
      <c r="A778" s="209" t="str">
        <f>RIGHT($C$83,3)&amp;"*"&amp;RIGHT($C$82,4)&amp;"*"&amp;AU$55&amp;"*"&amp;"A"</f>
        <v>175*2019*7430*A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5" customHeight="1" x14ac:dyDescent="0.3">
      <c r="A779" s="209" t="str">
        <f>RIGHT($C$83,3)&amp;"*"&amp;RIGHT($C$82,4)&amp;"*"&amp;AV$55&amp;"*"&amp;"A"</f>
        <v>175*2019*7490*A</v>
      </c>
      <c r="B779" s="275"/>
      <c r="C779" s="277">
        <f>ROUND(AV60,2)</f>
        <v>173.37</v>
      </c>
      <c r="D779" s="275">
        <f>ROUND(AV61,0)</f>
        <v>27768791</v>
      </c>
      <c r="E779" s="275">
        <f>ROUND(AV62,0)</f>
        <v>4768476</v>
      </c>
      <c r="F779" s="275">
        <f>ROUND(AV63,0)</f>
        <v>1070473</v>
      </c>
      <c r="G779" s="275">
        <f>ROUND(AV64,0)</f>
        <v>985113</v>
      </c>
      <c r="H779" s="275">
        <f>ROUND(AV65,0)</f>
        <v>96183</v>
      </c>
      <c r="I779" s="275">
        <f>ROUND(AV66,0)</f>
        <v>11965253</v>
      </c>
      <c r="J779" s="275">
        <f>ROUND(AV67,0)</f>
        <v>644271</v>
      </c>
      <c r="K779" s="275">
        <f>ROUND(AV68,0)</f>
        <v>2137129</v>
      </c>
      <c r="L779" s="275">
        <f>ROUND(AV69,0)</f>
        <v>455252</v>
      </c>
      <c r="M779" s="275">
        <f>ROUND(AV70,0)</f>
        <v>2695577</v>
      </c>
      <c r="N779" s="275">
        <f>ROUND(AV75,0)</f>
        <v>57407303</v>
      </c>
      <c r="O779" s="275">
        <f>ROUND(AV73,0)</f>
        <v>5783259</v>
      </c>
      <c r="P779" s="275">
        <f>IF(AV76&gt;0,ROUND(AV76,0),0)</f>
        <v>24936</v>
      </c>
      <c r="Q779" s="275">
        <f>IF(AV77&gt;0,ROUND(AV77,0),0)</f>
        <v>26</v>
      </c>
      <c r="R779" s="275">
        <f>IF(AV78&gt;0,ROUND(AV78,0),0)</f>
        <v>0</v>
      </c>
      <c r="S779" s="275">
        <f>IF(AV79&gt;0,ROUND(AV79,0),0)</f>
        <v>54</v>
      </c>
      <c r="T779" s="277">
        <f>IF(AV80&gt;0,ROUND(AV80,2),0)</f>
        <v>15.13</v>
      </c>
      <c r="U779" s="275"/>
      <c r="V779" s="276"/>
      <c r="W779" s="275"/>
      <c r="X779" s="275"/>
      <c r="Y779" s="275">
        <f t="shared" si="21"/>
        <v>27634710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5" customHeight="1" x14ac:dyDescent="0.3">
      <c r="A780" s="209" t="str">
        <f>RIGHT($C$83,3)&amp;"*"&amp;RIGHT($C$82,4)&amp;"*"&amp;AW$55&amp;"*"&amp;"A"</f>
        <v>175*2019*8200*A</v>
      </c>
      <c r="B780" s="275"/>
      <c r="C780" s="277">
        <f>ROUND(AW60,2)</f>
        <v>8.57</v>
      </c>
      <c r="D780" s="275">
        <f>ROUND(AW61,0)</f>
        <v>617926</v>
      </c>
      <c r="E780" s="275">
        <f>ROUND(AW62,0)</f>
        <v>182964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23812</v>
      </c>
      <c r="M780" s="275">
        <f>ROUND(AW70,0)</f>
        <v>23812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0.25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5" customHeight="1" x14ac:dyDescent="0.3">
      <c r="A781" s="209" t="str">
        <f>RIGHT($C$83,3)&amp;"*"&amp;RIGHT($C$82,4)&amp;"*"&amp;AX$55&amp;"*"&amp;"A"</f>
        <v>175*2019*8310*A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5" customHeight="1" x14ac:dyDescent="0.3">
      <c r="A782" s="209" t="str">
        <f>RIGHT($C$83,3)&amp;"*"&amp;RIGHT($C$82,4)&amp;"*"&amp;AY$55&amp;"*"&amp;"A"</f>
        <v>175*2019*8320*A</v>
      </c>
      <c r="B782" s="275">
        <f>ROUND(AY59,0)</f>
        <v>32593</v>
      </c>
      <c r="C782" s="277">
        <f>ROUND(AY60,2)</f>
        <v>0</v>
      </c>
      <c r="D782" s="275">
        <f>ROUND(AY61,0)</f>
        <v>0</v>
      </c>
      <c r="E782" s="275">
        <f>ROUND(AY62,0)</f>
        <v>0</v>
      </c>
      <c r="F782" s="275">
        <f>ROUND(AY63,0)</f>
        <v>0</v>
      </c>
      <c r="G782" s="275">
        <f>ROUND(AY64,0)</f>
        <v>0</v>
      </c>
      <c r="H782" s="275">
        <f>ROUND(AY65,0)</f>
        <v>0</v>
      </c>
      <c r="I782" s="275">
        <f>ROUND(AY66,0)</f>
        <v>0</v>
      </c>
      <c r="J782" s="275">
        <f>ROUND(AY67,0)</f>
        <v>0</v>
      </c>
      <c r="K782" s="275">
        <f>ROUND(AY68,0)</f>
        <v>0</v>
      </c>
      <c r="L782" s="275">
        <f>ROUND(AY69,0)</f>
        <v>0</v>
      </c>
      <c r="M782" s="275">
        <f>ROUND(AY70,0)</f>
        <v>0</v>
      </c>
      <c r="N782" s="275"/>
      <c r="O782" s="275"/>
      <c r="P782" s="275">
        <f>IF(AY76&gt;0,ROUND(AY76,0),0)</f>
        <v>0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5" customHeight="1" x14ac:dyDescent="0.3">
      <c r="A783" s="209" t="str">
        <f>RIGHT($C$83,3)&amp;"*"&amp;RIGHT($C$82,4)&amp;"*"&amp;AZ$55&amp;"*"&amp;"A"</f>
        <v>175*2019*8330*A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5" customHeight="1" x14ac:dyDescent="0.3">
      <c r="A784" s="209" t="str">
        <f>RIGHT($C$83,3)&amp;"*"&amp;RIGHT($C$82,4)&amp;"*"&amp;BA$55&amp;"*"&amp;"A"</f>
        <v>175*2019*8350*A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0</v>
      </c>
      <c r="J784" s="275">
        <f>ROUND(BA67,0)</f>
        <v>0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0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5" customHeight="1" x14ac:dyDescent="0.3">
      <c r="A785" s="209" t="str">
        <f>RIGHT($C$83,3)&amp;"*"&amp;RIGHT($C$82,4)&amp;"*"&amp;BB$55&amp;"*"&amp;"A"</f>
        <v>175*2019*8360*A</v>
      </c>
      <c r="B785" s="275"/>
      <c r="C785" s="277">
        <f>ROUND(BB60,2)</f>
        <v>12.01</v>
      </c>
      <c r="D785" s="275">
        <f>ROUND(BB61,0)</f>
        <v>1260518</v>
      </c>
      <c r="E785" s="275">
        <f>ROUND(BB62,0)</f>
        <v>289189</v>
      </c>
      <c r="F785" s="275">
        <f>ROUND(BB63,0)</f>
        <v>0</v>
      </c>
      <c r="G785" s="275">
        <f>ROUND(BB64,0)</f>
        <v>6087</v>
      </c>
      <c r="H785" s="275">
        <f>ROUND(BB65,0)</f>
        <v>5495</v>
      </c>
      <c r="I785" s="275">
        <f>ROUND(BB66,0)</f>
        <v>277</v>
      </c>
      <c r="J785" s="275">
        <f>ROUND(BB67,0)</f>
        <v>1438</v>
      </c>
      <c r="K785" s="275">
        <f>ROUND(BB68,0)</f>
        <v>0</v>
      </c>
      <c r="L785" s="275">
        <f>ROUND(BB69,0)</f>
        <v>5122</v>
      </c>
      <c r="M785" s="275">
        <f>ROUND(BB70,0)</f>
        <v>71019</v>
      </c>
      <c r="N785" s="275"/>
      <c r="O785" s="275"/>
      <c r="P785" s="275">
        <f>IF(BB76&gt;0,ROUND(BB76,0),0)</f>
        <v>788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5" customHeight="1" x14ac:dyDescent="0.3">
      <c r="A786" s="209" t="str">
        <f>RIGHT($C$83,3)&amp;"*"&amp;RIGHT($C$82,4)&amp;"*"&amp;BC$55&amp;"*"&amp;"A"</f>
        <v>175*2019*8370*A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5" customHeight="1" x14ac:dyDescent="0.3">
      <c r="A787" s="209" t="str">
        <f>RIGHT($C$83,3)&amp;"*"&amp;RIGHT($C$82,4)&amp;"*"&amp;BD$55&amp;"*"&amp;"A"</f>
        <v>175*2019*8420*A</v>
      </c>
      <c r="B787" s="275"/>
      <c r="C787" s="277">
        <f>ROUND(BD60,2)</f>
        <v>0</v>
      </c>
      <c r="D787" s="275">
        <f>ROUND(BD61,0)</f>
        <v>0</v>
      </c>
      <c r="E787" s="275">
        <f>ROUND(BD62,0)</f>
        <v>0</v>
      </c>
      <c r="F787" s="275">
        <f>ROUND(BD63,0)</f>
        <v>0</v>
      </c>
      <c r="G787" s="275">
        <f>ROUND(BD64,0)</f>
        <v>0</v>
      </c>
      <c r="H787" s="275">
        <f>ROUND(BD65,0)</f>
        <v>0</v>
      </c>
      <c r="I787" s="275">
        <f>ROUND(BD66,0)</f>
        <v>0</v>
      </c>
      <c r="J787" s="275">
        <f>ROUND(BD67,0)</f>
        <v>0</v>
      </c>
      <c r="K787" s="275">
        <f>ROUND(BD68,0)</f>
        <v>0</v>
      </c>
      <c r="L787" s="275">
        <f>ROUND(BD69,0)</f>
        <v>0</v>
      </c>
      <c r="M787" s="275">
        <f>ROUND(BD70,0)</f>
        <v>0</v>
      </c>
      <c r="N787" s="275"/>
      <c r="O787" s="275"/>
      <c r="P787" s="275">
        <f>IF(BD76&gt;0,ROUND(BD76,0),0)</f>
        <v>0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5" customHeight="1" x14ac:dyDescent="0.3">
      <c r="A788" s="209" t="str">
        <f>RIGHT($C$83,3)&amp;"*"&amp;RIGHT($C$82,4)&amp;"*"&amp;BE$55&amp;"*"&amp;"A"</f>
        <v>175*2019*8430*A</v>
      </c>
      <c r="B788" s="275">
        <f>ROUND(BE59,0)</f>
        <v>181562</v>
      </c>
      <c r="C788" s="277">
        <f>ROUND(BE60,2)</f>
        <v>0</v>
      </c>
      <c r="D788" s="275">
        <f>ROUND(BE61,0)</f>
        <v>0</v>
      </c>
      <c r="E788" s="275">
        <f>ROUND(BE62,0)</f>
        <v>0</v>
      </c>
      <c r="F788" s="275">
        <f>ROUND(BE63,0)</f>
        <v>0</v>
      </c>
      <c r="G788" s="275">
        <f>ROUND(BE64,0)</f>
        <v>0</v>
      </c>
      <c r="H788" s="275">
        <f>ROUND(BE65,0)</f>
        <v>0</v>
      </c>
      <c r="I788" s="275">
        <f>ROUND(BE66,0)</f>
        <v>0</v>
      </c>
      <c r="J788" s="275">
        <f>ROUND(BE67,0)</f>
        <v>0</v>
      </c>
      <c r="K788" s="275">
        <f>ROUND(BE68,0)</f>
        <v>0</v>
      </c>
      <c r="L788" s="275">
        <f>ROUND(BE69,0)</f>
        <v>0</v>
      </c>
      <c r="M788" s="275">
        <f>ROUND(BE70,0)</f>
        <v>0</v>
      </c>
      <c r="N788" s="275"/>
      <c r="O788" s="275"/>
      <c r="P788" s="275">
        <f>IF(BE76&gt;0,ROUND(BE76,0),0)</f>
        <v>0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5" customHeight="1" x14ac:dyDescent="0.3">
      <c r="A789" s="209" t="str">
        <f>RIGHT($C$83,3)&amp;"*"&amp;RIGHT($C$82,4)&amp;"*"&amp;BF$55&amp;"*"&amp;"A"</f>
        <v>175*2019*8460*A</v>
      </c>
      <c r="B789" s="275"/>
      <c r="C789" s="277">
        <f>ROUND(BF60,2)</f>
        <v>0</v>
      </c>
      <c r="D789" s="275">
        <f>ROUND(BF61,0)</f>
        <v>0</v>
      </c>
      <c r="E789" s="275">
        <f>ROUND(BF62,0)</f>
        <v>0</v>
      </c>
      <c r="F789" s="275">
        <f>ROUND(BF63,0)</f>
        <v>0</v>
      </c>
      <c r="G789" s="275">
        <f>ROUND(BF64,0)</f>
        <v>0</v>
      </c>
      <c r="H789" s="275">
        <f>ROUND(BF65,0)</f>
        <v>0</v>
      </c>
      <c r="I789" s="275">
        <f>ROUND(BF66,0)</f>
        <v>0</v>
      </c>
      <c r="J789" s="275">
        <f>ROUND(BF67,0)</f>
        <v>0</v>
      </c>
      <c r="K789" s="275">
        <f>ROUND(BF68,0)</f>
        <v>0</v>
      </c>
      <c r="L789" s="275">
        <f>ROUND(BF69,0)</f>
        <v>0</v>
      </c>
      <c r="M789" s="275">
        <f>ROUND(BF70,0)</f>
        <v>0</v>
      </c>
      <c r="N789" s="275"/>
      <c r="O789" s="275"/>
      <c r="P789" s="275">
        <f>IF(BF76&gt;0,ROUND(BF76,0),0)</f>
        <v>0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5" customHeight="1" x14ac:dyDescent="0.3">
      <c r="A790" s="209" t="str">
        <f>RIGHT($C$83,3)&amp;"*"&amp;RIGHT($C$82,4)&amp;"*"&amp;BG$55&amp;"*"&amp;"A"</f>
        <v>175*2019*8470*A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0</v>
      </c>
      <c r="H790" s="275">
        <f>ROUND(BG65,0)</f>
        <v>0</v>
      </c>
      <c r="I790" s="275">
        <f>ROUND(BG66,0)</f>
        <v>0</v>
      </c>
      <c r="J790" s="275">
        <f>ROUND(BG67,0)</f>
        <v>0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5" customHeight="1" x14ac:dyDescent="0.3">
      <c r="A791" s="209" t="str">
        <f>RIGHT($C$83,3)&amp;"*"&amp;RIGHT($C$82,4)&amp;"*"&amp;BH$55&amp;"*"&amp;"A"</f>
        <v>175*2019*8480*A</v>
      </c>
      <c r="B791" s="275"/>
      <c r="C791" s="277">
        <f>ROUND(BH60,2)</f>
        <v>0</v>
      </c>
      <c r="D791" s="275">
        <f>ROUND(BH61,0)</f>
        <v>0</v>
      </c>
      <c r="E791" s="275">
        <f>ROUND(BH62,0)</f>
        <v>0</v>
      </c>
      <c r="F791" s="275">
        <f>ROUND(BH63,0)</f>
        <v>0</v>
      </c>
      <c r="G791" s="275">
        <f>ROUND(BH64,0)</f>
        <v>0</v>
      </c>
      <c r="H791" s="275">
        <f>ROUND(BH65,0)</f>
        <v>0</v>
      </c>
      <c r="I791" s="275">
        <f>ROUND(BH66,0)</f>
        <v>0</v>
      </c>
      <c r="J791" s="275">
        <f>ROUND(BH67,0)</f>
        <v>0</v>
      </c>
      <c r="K791" s="275">
        <f>ROUND(BH68,0)</f>
        <v>0</v>
      </c>
      <c r="L791" s="275">
        <f>ROUND(BH69,0)</f>
        <v>0</v>
      </c>
      <c r="M791" s="275">
        <f>ROUND(BH70,0)</f>
        <v>0</v>
      </c>
      <c r="N791" s="275"/>
      <c r="O791" s="275"/>
      <c r="P791" s="275">
        <f>IF(BH76&gt;0,ROUND(BH76,0),0)</f>
        <v>0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5" customHeight="1" x14ac:dyDescent="0.3">
      <c r="A792" s="209" t="str">
        <f>RIGHT($C$83,3)&amp;"*"&amp;RIGHT($C$82,4)&amp;"*"&amp;BI$55&amp;"*"&amp;"A"</f>
        <v>175*2019*8490*A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5" customHeight="1" x14ac:dyDescent="0.3">
      <c r="A793" s="209" t="str">
        <f>RIGHT($C$83,3)&amp;"*"&amp;RIGHT($C$82,4)&amp;"*"&amp;BJ$55&amp;"*"&amp;"A"</f>
        <v>175*2019*8510*A</v>
      </c>
      <c r="B793" s="275"/>
      <c r="C793" s="277">
        <f>ROUND(BJ60,2)</f>
        <v>0</v>
      </c>
      <c r="D793" s="275">
        <f>ROUND(BJ61,0)</f>
        <v>0</v>
      </c>
      <c r="E793" s="275">
        <f>ROUND(BJ62,0)</f>
        <v>0</v>
      </c>
      <c r="F793" s="275">
        <f>ROUND(BJ63,0)</f>
        <v>0</v>
      </c>
      <c r="G793" s="275">
        <f>ROUND(BJ64,0)</f>
        <v>0</v>
      </c>
      <c r="H793" s="275">
        <f>ROUND(BJ65,0)</f>
        <v>0</v>
      </c>
      <c r="I793" s="275">
        <f>ROUND(BJ66,0)</f>
        <v>0</v>
      </c>
      <c r="J793" s="275">
        <f>ROUND(BJ67,0)</f>
        <v>0</v>
      </c>
      <c r="K793" s="275">
        <f>ROUND(BJ68,0)</f>
        <v>0</v>
      </c>
      <c r="L793" s="275">
        <f>ROUND(BJ69,0)</f>
        <v>0</v>
      </c>
      <c r="M793" s="275">
        <f>ROUND(BJ70,0)</f>
        <v>0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5" customHeight="1" x14ac:dyDescent="0.3">
      <c r="A794" s="209" t="str">
        <f>RIGHT($C$83,3)&amp;"*"&amp;RIGHT($C$82,4)&amp;"*"&amp;BK$55&amp;"*"&amp;"A"</f>
        <v>175*2019*8530*A</v>
      </c>
      <c r="B794" s="275"/>
      <c r="C794" s="277">
        <f>ROUND(BK60,2)</f>
        <v>0</v>
      </c>
      <c r="D794" s="275">
        <f>ROUND(BK61,0)</f>
        <v>0</v>
      </c>
      <c r="E794" s="275">
        <f>ROUND(BK62,0)</f>
        <v>0</v>
      </c>
      <c r="F794" s="275">
        <f>ROUND(BK63,0)</f>
        <v>0</v>
      </c>
      <c r="G794" s="275">
        <f>ROUND(BK64,0)</f>
        <v>0</v>
      </c>
      <c r="H794" s="275">
        <f>ROUND(BK65,0)</f>
        <v>0</v>
      </c>
      <c r="I794" s="275">
        <f>ROUND(BK66,0)</f>
        <v>0</v>
      </c>
      <c r="J794" s="275">
        <f>ROUND(BK67,0)</f>
        <v>0</v>
      </c>
      <c r="K794" s="275">
        <f>ROUND(BK68,0)</f>
        <v>0</v>
      </c>
      <c r="L794" s="275">
        <f>ROUND(BK69,0)</f>
        <v>0</v>
      </c>
      <c r="M794" s="275">
        <f>ROUND(BK70,0)</f>
        <v>0</v>
      </c>
      <c r="N794" s="275"/>
      <c r="O794" s="275"/>
      <c r="P794" s="275">
        <f>IF(BK76&gt;0,ROUND(BK76,0),0)</f>
        <v>0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5" customHeight="1" x14ac:dyDescent="0.3">
      <c r="A795" s="209" t="str">
        <f>RIGHT($C$83,3)&amp;"*"&amp;RIGHT($C$82,4)&amp;"*"&amp;BL$55&amp;"*"&amp;"A"</f>
        <v>175*2019*8560*A</v>
      </c>
      <c r="B795" s="275"/>
      <c r="C795" s="277">
        <f>ROUND(BL60,2)</f>
        <v>4.25</v>
      </c>
      <c r="D795" s="275">
        <f>ROUND(BL61,0)</f>
        <v>225063</v>
      </c>
      <c r="E795" s="275">
        <f>ROUND(BL62,0)</f>
        <v>86198</v>
      </c>
      <c r="F795" s="275">
        <f>ROUND(BL63,0)</f>
        <v>0</v>
      </c>
      <c r="G795" s="275">
        <f>ROUND(BL64,0)</f>
        <v>384</v>
      </c>
      <c r="H795" s="275">
        <f>ROUND(BL65,0)</f>
        <v>90</v>
      </c>
      <c r="I795" s="275">
        <f>ROUND(BL66,0)</f>
        <v>3782</v>
      </c>
      <c r="J795" s="275">
        <f>ROUND(BL67,0)</f>
        <v>0</v>
      </c>
      <c r="K795" s="275">
        <f>ROUND(BL68,0)</f>
        <v>0</v>
      </c>
      <c r="L795" s="275">
        <f>ROUND(BL69,0)</f>
        <v>0</v>
      </c>
      <c r="M795" s="275">
        <f>ROUND(BL70,0)</f>
        <v>0</v>
      </c>
      <c r="N795" s="275"/>
      <c r="O795" s="275"/>
      <c r="P795" s="275">
        <f>IF(BL76&gt;0,ROUND(BL76,0),0)</f>
        <v>0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5" customHeight="1" x14ac:dyDescent="0.3">
      <c r="A796" s="209" t="str">
        <f>RIGHT($C$83,3)&amp;"*"&amp;RIGHT($C$82,4)&amp;"*"&amp;BM$55&amp;"*"&amp;"A"</f>
        <v>175*2019*8590*A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5" customHeight="1" x14ac:dyDescent="0.3">
      <c r="A797" s="209" t="str">
        <f>RIGHT($C$83,3)&amp;"*"&amp;RIGHT($C$82,4)&amp;"*"&amp;BN$55&amp;"*"&amp;"A"</f>
        <v>175*2019*8610*A</v>
      </c>
      <c r="B797" s="275"/>
      <c r="C797" s="277">
        <f>ROUND(BN60,2)</f>
        <v>9.6999999999999993</v>
      </c>
      <c r="D797" s="275">
        <f>ROUND(BN61,0)</f>
        <v>1632582</v>
      </c>
      <c r="E797" s="275">
        <f>ROUND(BN62,0)</f>
        <v>281062</v>
      </c>
      <c r="F797" s="275">
        <f>ROUND(BN63,0)</f>
        <v>1042086</v>
      </c>
      <c r="G797" s="275">
        <f>ROUND(BN64,0)</f>
        <v>152653</v>
      </c>
      <c r="H797" s="275">
        <f>ROUND(BN65,0)</f>
        <v>21937</v>
      </c>
      <c r="I797" s="275">
        <f>ROUND(BN66,0)</f>
        <v>335103</v>
      </c>
      <c r="J797" s="275">
        <f>ROUND(BN67,0)</f>
        <v>430736</v>
      </c>
      <c r="K797" s="275">
        <f>ROUND(BN68,0)</f>
        <v>54432</v>
      </c>
      <c r="L797" s="275">
        <f>ROUND(BN69,0)</f>
        <v>800279</v>
      </c>
      <c r="M797" s="275">
        <f>ROUND(BN70,0)</f>
        <v>200961</v>
      </c>
      <c r="N797" s="275"/>
      <c r="O797" s="275"/>
      <c r="P797" s="275">
        <f>IF(BN76&gt;0,ROUND(BN76,0),0)</f>
        <v>2211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5" customHeight="1" x14ac:dyDescent="0.3">
      <c r="A798" s="209" t="str">
        <f>RIGHT($C$83,3)&amp;"*"&amp;RIGHT($C$82,4)&amp;"*"&amp;BO$55&amp;"*"&amp;"A"</f>
        <v>175*2019*8620*A</v>
      </c>
      <c r="B798" s="275"/>
      <c r="C798" s="277">
        <f>ROUND(BO60,2)</f>
        <v>0</v>
      </c>
      <c r="D798" s="275">
        <f>ROUND(BO61,0)</f>
        <v>0</v>
      </c>
      <c r="E798" s="275">
        <f>ROUND(BO62,0)</f>
        <v>0</v>
      </c>
      <c r="F798" s="275">
        <f>ROUND(BO63,0)</f>
        <v>0</v>
      </c>
      <c r="G798" s="275">
        <f>ROUND(BO64,0)</f>
        <v>0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0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5" customHeight="1" x14ac:dyDescent="0.3">
      <c r="A799" s="209" t="str">
        <f>RIGHT($C$83,3)&amp;"*"&amp;RIGHT($C$82,4)&amp;"*"&amp;BP$55&amp;"*"&amp;"A"</f>
        <v>175*2019*8630*A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0</v>
      </c>
      <c r="J799" s="275">
        <f>ROUND(BP67,0)</f>
        <v>0</v>
      </c>
      <c r="K799" s="275">
        <f>ROUND(BP68,0)</f>
        <v>0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5" customHeight="1" x14ac:dyDescent="0.3">
      <c r="A800" s="209" t="str">
        <f>RIGHT($C$83,3)&amp;"*"&amp;RIGHT($C$82,4)&amp;"*"&amp;BQ$55&amp;"*"&amp;"A"</f>
        <v>175*2019*8640*A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5" customHeight="1" x14ac:dyDescent="0.3">
      <c r="A801" s="209" t="str">
        <f>RIGHT($C$83,3)&amp;"*"&amp;RIGHT($C$82,4)&amp;"*"&amp;BR$55&amp;"*"&amp;"A"</f>
        <v>175*2019*8650*A</v>
      </c>
      <c r="B801" s="275"/>
      <c r="C801" s="277">
        <f>ROUND(BR60,2)</f>
        <v>0</v>
      </c>
      <c r="D801" s="275">
        <f>ROUND(BR61,0)</f>
        <v>0</v>
      </c>
      <c r="E801" s="275">
        <f>ROUND(BR62,0)</f>
        <v>0</v>
      </c>
      <c r="F801" s="275">
        <f>ROUND(BR63,0)</f>
        <v>0</v>
      </c>
      <c r="G801" s="275">
        <f>ROUND(BR64,0)</f>
        <v>0</v>
      </c>
      <c r="H801" s="275">
        <f>ROUND(BR65,0)</f>
        <v>0</v>
      </c>
      <c r="I801" s="275">
        <f>ROUND(BR66,0)</f>
        <v>0</v>
      </c>
      <c r="J801" s="275">
        <f>ROUND(BR67,0)</f>
        <v>0</v>
      </c>
      <c r="K801" s="275">
        <f>ROUND(BR68,0)</f>
        <v>0</v>
      </c>
      <c r="L801" s="275">
        <f>ROUND(BR69,0)</f>
        <v>0</v>
      </c>
      <c r="M801" s="275">
        <f>ROUND(BR70,0)</f>
        <v>0</v>
      </c>
      <c r="N801" s="275"/>
      <c r="O801" s="275"/>
      <c r="P801" s="275">
        <f>IF(BR76&gt;0,ROUND(BR76,0),0)</f>
        <v>0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5" customHeight="1" x14ac:dyDescent="0.3">
      <c r="A802" s="209" t="str">
        <f>RIGHT($C$83,3)&amp;"*"&amp;RIGHT($C$82,4)&amp;"*"&amp;BS$55&amp;"*"&amp;"A"</f>
        <v>175*2019*8660*A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5" customHeight="1" x14ac:dyDescent="0.3">
      <c r="A803" s="209" t="str">
        <f>RIGHT($C$83,3)&amp;"*"&amp;RIGHT($C$82,4)&amp;"*"&amp;BT$55&amp;"*"&amp;"A"</f>
        <v>175*2019*8670*A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5" customHeight="1" x14ac:dyDescent="0.3">
      <c r="A804" s="209" t="str">
        <f>RIGHT($C$83,3)&amp;"*"&amp;RIGHT($C$82,4)&amp;"*"&amp;BU$55&amp;"*"&amp;"A"</f>
        <v>175*2019*8680*A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5" customHeight="1" x14ac:dyDescent="0.3">
      <c r="A805" s="209" t="str">
        <f>RIGHT($C$83,3)&amp;"*"&amp;RIGHT($C$82,4)&amp;"*"&amp;BV$55&amp;"*"&amp;"A"</f>
        <v>175*2019*8690*A</v>
      </c>
      <c r="B805" s="275"/>
      <c r="C805" s="277">
        <f>ROUND(BV60,2)</f>
        <v>0</v>
      </c>
      <c r="D805" s="275">
        <f>ROUND(BV61,0)</f>
        <v>0</v>
      </c>
      <c r="E805" s="275">
        <f>ROUND(BV62,0)</f>
        <v>0</v>
      </c>
      <c r="F805" s="275">
        <f>ROUND(BV63,0)</f>
        <v>0</v>
      </c>
      <c r="G805" s="275">
        <f>ROUND(BV64,0)</f>
        <v>0</v>
      </c>
      <c r="H805" s="275">
        <f>ROUND(BV65,0)</f>
        <v>0</v>
      </c>
      <c r="I805" s="275">
        <f>ROUND(BV66,0)</f>
        <v>0</v>
      </c>
      <c r="J805" s="275">
        <f>ROUND(BV67,0)</f>
        <v>0</v>
      </c>
      <c r="K805" s="275">
        <f>ROUND(BV68,0)</f>
        <v>0</v>
      </c>
      <c r="L805" s="275">
        <f>ROUND(BV69,0)</f>
        <v>0</v>
      </c>
      <c r="M805" s="275">
        <f>ROUND(BV70,0)</f>
        <v>0</v>
      </c>
      <c r="N805" s="275"/>
      <c r="O805" s="275"/>
      <c r="P805" s="275">
        <f>IF(BV76&gt;0,ROUND(BV76,0),0)</f>
        <v>0</v>
      </c>
      <c r="Q805" s="275">
        <f>IF(BV77&gt;0,ROUND(BV77,0),0)</f>
        <v>0</v>
      </c>
      <c r="R805" s="275">
        <f>IF(BV78&gt;0,ROUND(BV78,0),0)</f>
        <v>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5" customHeight="1" x14ac:dyDescent="0.3">
      <c r="A806" s="209" t="str">
        <f>RIGHT($C$83,3)&amp;"*"&amp;RIGHT($C$82,4)&amp;"*"&amp;BW$55&amp;"*"&amp;"A"</f>
        <v>175*2019*8700*A</v>
      </c>
      <c r="B806" s="275"/>
      <c r="C806" s="277">
        <f>ROUND(BW60,2)</f>
        <v>0</v>
      </c>
      <c r="D806" s="275">
        <f>ROUND(BW61,0)</f>
        <v>0</v>
      </c>
      <c r="E806" s="275">
        <f>ROUND(BW62,0)</f>
        <v>0</v>
      </c>
      <c r="F806" s="275">
        <f>ROUND(BW63,0)</f>
        <v>0</v>
      </c>
      <c r="G806" s="275">
        <f>ROUND(BW64,0)</f>
        <v>0</v>
      </c>
      <c r="H806" s="275">
        <f>ROUND(BW65,0)</f>
        <v>0</v>
      </c>
      <c r="I806" s="275">
        <f>ROUND(BW66,0)</f>
        <v>0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5" customHeight="1" x14ac:dyDescent="0.3">
      <c r="A807" s="209" t="str">
        <f>RIGHT($C$83,3)&amp;"*"&amp;RIGHT($C$82,4)&amp;"*"&amp;BX$55&amp;"*"&amp;"A"</f>
        <v>175*2019*8710*A</v>
      </c>
      <c r="B807" s="275"/>
      <c r="C807" s="277">
        <f>ROUND(BX60,2)</f>
        <v>3.98</v>
      </c>
      <c r="D807" s="275">
        <f>ROUND(BX61,0)</f>
        <v>421565</v>
      </c>
      <c r="E807" s="275">
        <f>ROUND(BX62,0)</f>
        <v>95115</v>
      </c>
      <c r="F807" s="275">
        <f>ROUND(BX63,0)</f>
        <v>0</v>
      </c>
      <c r="G807" s="275">
        <f>ROUND(BX64,0)</f>
        <v>0</v>
      </c>
      <c r="H807" s="275">
        <f>ROUND(BX65,0)</f>
        <v>2870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0</v>
      </c>
      <c r="M807" s="275">
        <f>ROUND(BX70,0)</f>
        <v>9976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5" customHeight="1" x14ac:dyDescent="0.3">
      <c r="A808" s="209" t="str">
        <f>RIGHT($C$83,3)&amp;"*"&amp;RIGHT($C$82,4)&amp;"*"&amp;BY$55&amp;"*"&amp;"A"</f>
        <v>175*2019*8720*A</v>
      </c>
      <c r="B808" s="275"/>
      <c r="C808" s="277">
        <f>ROUND(BY60,2)</f>
        <v>5.19</v>
      </c>
      <c r="D808" s="275">
        <f>ROUND(BY61,0)</f>
        <v>815799</v>
      </c>
      <c r="E808" s="275">
        <f>ROUND(BY62,0)</f>
        <v>142041</v>
      </c>
      <c r="F808" s="275">
        <f>ROUND(BY63,0)</f>
        <v>0</v>
      </c>
      <c r="G808" s="275">
        <f>ROUND(BY64,0)</f>
        <v>1054</v>
      </c>
      <c r="H808" s="275">
        <f>ROUND(BY65,0)</f>
        <v>963</v>
      </c>
      <c r="I808" s="275">
        <f>ROUND(BY66,0)</f>
        <v>0</v>
      </c>
      <c r="J808" s="275">
        <f>ROUND(BY67,0)</f>
        <v>2750</v>
      </c>
      <c r="K808" s="275">
        <f>ROUND(BY68,0)</f>
        <v>0</v>
      </c>
      <c r="L808" s="275">
        <f>ROUND(BY69,0)</f>
        <v>0</v>
      </c>
      <c r="M808" s="275">
        <f>ROUND(BY70,0)</f>
        <v>0</v>
      </c>
      <c r="N808" s="275"/>
      <c r="O808" s="275"/>
      <c r="P808" s="275">
        <f>IF(BY76&gt;0,ROUND(BY76,0),0)</f>
        <v>72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0.01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5" customHeight="1" x14ac:dyDescent="0.3">
      <c r="A809" s="209" t="str">
        <f>RIGHT($C$83,3)&amp;"*"&amp;RIGHT($C$82,4)&amp;"*"&amp;BZ$55&amp;"*"&amp;"A"</f>
        <v>175*2019*8730*A</v>
      </c>
      <c r="B809" s="275"/>
      <c r="C809" s="277">
        <f>ROUND(BZ60,2)</f>
        <v>17.329999999999998</v>
      </c>
      <c r="D809" s="275">
        <f>ROUND(BZ61,0)</f>
        <v>1105350</v>
      </c>
      <c r="E809" s="275">
        <f>ROUND(BZ62,0)</f>
        <v>235511</v>
      </c>
      <c r="F809" s="275">
        <f>ROUND(BZ63,0)</f>
        <v>12000</v>
      </c>
      <c r="G809" s="275">
        <f>ROUND(BZ64,0)</f>
        <v>110</v>
      </c>
      <c r="H809" s="275">
        <f>ROUND(BZ65,0)</f>
        <v>417</v>
      </c>
      <c r="I809" s="275">
        <f>ROUND(BZ66,0)</f>
        <v>80</v>
      </c>
      <c r="J809" s="275">
        <f>ROUND(BZ67,0)</f>
        <v>0</v>
      </c>
      <c r="K809" s="275">
        <f>ROUND(BZ68,0)</f>
        <v>0</v>
      </c>
      <c r="L809" s="275">
        <f>ROUND(BZ69,0)</f>
        <v>11977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0.62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5" customHeight="1" x14ac:dyDescent="0.3">
      <c r="A810" s="209" t="str">
        <f>RIGHT($C$83,3)&amp;"*"&amp;RIGHT($C$82,4)&amp;"*"&amp;CA$55&amp;"*"&amp;"A"</f>
        <v>175*2019*8740*A</v>
      </c>
      <c r="B810" s="275"/>
      <c r="C810" s="277">
        <f>ROUND(CA60,2)</f>
        <v>0</v>
      </c>
      <c r="D810" s="275">
        <f>ROUND(CA61,0)</f>
        <v>0</v>
      </c>
      <c r="E810" s="275">
        <f>ROUND(CA62,0)</f>
        <v>0</v>
      </c>
      <c r="F810" s="275">
        <f>ROUND(CA63,0)</f>
        <v>0</v>
      </c>
      <c r="G810" s="275">
        <f>ROUND(CA64,0)</f>
        <v>0</v>
      </c>
      <c r="H810" s="275">
        <f>ROUND(CA65,0)</f>
        <v>0</v>
      </c>
      <c r="I810" s="275">
        <f>ROUND(CA66,0)</f>
        <v>0</v>
      </c>
      <c r="J810" s="275">
        <f>ROUND(CA67,0)</f>
        <v>0</v>
      </c>
      <c r="K810" s="275">
        <f>ROUND(CA68,0)</f>
        <v>0</v>
      </c>
      <c r="L810" s="275">
        <f>ROUND(CA69,0)</f>
        <v>0</v>
      </c>
      <c r="M810" s="275">
        <f>ROUND(CA70,0)</f>
        <v>0</v>
      </c>
      <c r="N810" s="275"/>
      <c r="O810" s="275"/>
      <c r="P810" s="275">
        <f>IF(CA76&gt;0,ROUND(CA76,0),0)</f>
        <v>128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5" customHeight="1" x14ac:dyDescent="0.3">
      <c r="A811" s="209" t="str">
        <f>RIGHT($C$83,3)&amp;"*"&amp;RIGHT($C$82,4)&amp;"*"&amp;CB$55&amp;"*"&amp;"A"</f>
        <v>175*2019*8770*A</v>
      </c>
      <c r="B811" s="275"/>
      <c r="C811" s="277">
        <f>ROUND(CB60,2)</f>
        <v>2.42</v>
      </c>
      <c r="D811" s="275">
        <f>ROUND(CB61,0)</f>
        <v>172661</v>
      </c>
      <c r="E811" s="275">
        <f>ROUND(CB62,0)</f>
        <v>51060</v>
      </c>
      <c r="F811" s="275">
        <f>ROUND(CB63,0)</f>
        <v>0</v>
      </c>
      <c r="G811" s="275">
        <f>ROUND(CB64,0)</f>
        <v>6406</v>
      </c>
      <c r="H811" s="275">
        <f>ROUND(CB65,0)</f>
        <v>1516</v>
      </c>
      <c r="I811" s="275">
        <f>ROUND(CB66,0)</f>
        <v>12815</v>
      </c>
      <c r="J811" s="275">
        <f>ROUND(CB67,0)</f>
        <v>12442</v>
      </c>
      <c r="K811" s="275">
        <f>ROUND(CB68,0)</f>
        <v>0</v>
      </c>
      <c r="L811" s="275">
        <f>ROUND(CB69,0)</f>
        <v>1311</v>
      </c>
      <c r="M811" s="275">
        <f>ROUND(CB70,0)</f>
        <v>242798</v>
      </c>
      <c r="N811" s="275"/>
      <c r="O811" s="275"/>
      <c r="P811" s="275">
        <f>IF(CB76&gt;0,ROUND(CB76,0),0)</f>
        <v>7332</v>
      </c>
      <c r="Q811" s="275">
        <f>IF(CB77&gt;0,ROUND(CB77,0),0)</f>
        <v>1332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5" customHeight="1" x14ac:dyDescent="0.3">
      <c r="A812" s="209" t="str">
        <f>RIGHT($C$83,3)&amp;"*"&amp;RIGHT($C$82,4)&amp;"*"&amp;CC$55&amp;"*"&amp;"A"</f>
        <v>175*2019*8790*A</v>
      </c>
      <c r="B812" s="275"/>
      <c r="C812" s="277">
        <f>ROUND(CC60,2)</f>
        <v>217.67</v>
      </c>
      <c r="D812" s="275">
        <f>ROUND(CC61,0)</f>
        <v>18510353</v>
      </c>
      <c r="E812" s="275">
        <f>ROUND(CC62,0)</f>
        <v>4946195</v>
      </c>
      <c r="F812" s="275">
        <f>ROUND(CC63,0)</f>
        <v>812664</v>
      </c>
      <c r="G812" s="275">
        <f>ROUND(CC64,0)</f>
        <v>891212</v>
      </c>
      <c r="H812" s="275">
        <f>ROUND(CC65,0)</f>
        <v>17348</v>
      </c>
      <c r="I812" s="275">
        <f>ROUND(CC66,0)</f>
        <v>55868209</v>
      </c>
      <c r="J812" s="275">
        <f>ROUND(CC67,0)</f>
        <v>3086206</v>
      </c>
      <c r="K812" s="275">
        <f>ROUND(CC68,0)</f>
        <v>593276</v>
      </c>
      <c r="L812" s="275">
        <f>ROUND(CC69,0)</f>
        <v>10889342</v>
      </c>
      <c r="M812" s="275">
        <f>ROUND(CC70,0)</f>
        <v>3324610</v>
      </c>
      <c r="N812" s="275"/>
      <c r="O812" s="275"/>
      <c r="P812" s="275">
        <f>IF(CC76&gt;0,ROUND(CC76,0),0)</f>
        <v>0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5" customHeight="1" x14ac:dyDescent="0.3">
      <c r="A813" s="209" t="str">
        <f>RIGHT($C$83,3)&amp;"*"&amp;RIGHT($C$82,4)&amp;"*"&amp;"9000"&amp;"*"&amp;"A"</f>
        <v>175*2019*9000*A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8765976</v>
      </c>
      <c r="V813" s="276">
        <f>ROUND(CD70,0)</f>
        <v>0</v>
      </c>
      <c r="W813" s="275">
        <f>ROUND(CE72,0)</f>
        <v>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5" customHeight="1" x14ac:dyDescent="0.3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5" customHeight="1" x14ac:dyDescent="0.3">
      <c r="B815" s="279" t="s">
        <v>1004</v>
      </c>
      <c r="C815" s="280">
        <f t="shared" ref="C815:K815" si="22">SUM(C734:C813)</f>
        <v>1049.3500000000001</v>
      </c>
      <c r="D815" s="276">
        <f t="shared" si="22"/>
        <v>125294784</v>
      </c>
      <c r="E815" s="276">
        <f t="shared" si="22"/>
        <v>25142657</v>
      </c>
      <c r="F815" s="276">
        <f t="shared" si="22"/>
        <v>8350097</v>
      </c>
      <c r="G815" s="276">
        <f t="shared" si="22"/>
        <v>17062101</v>
      </c>
      <c r="H815" s="276">
        <f t="shared" si="22"/>
        <v>684425</v>
      </c>
      <c r="I815" s="276">
        <f t="shared" si="22"/>
        <v>74340262</v>
      </c>
      <c r="J815" s="276">
        <f t="shared" si="22"/>
        <v>10690518</v>
      </c>
      <c r="K815" s="276">
        <f t="shared" si="22"/>
        <v>3637171</v>
      </c>
      <c r="L815" s="276">
        <f>SUM(L734:L813)+SUM(U734:U813)</f>
        <v>22560915</v>
      </c>
      <c r="M815" s="276">
        <f>SUM(M734:M813)+SUM(V734:V813)</f>
        <v>8404922</v>
      </c>
      <c r="N815" s="276">
        <f t="shared" ref="N815:Y815" si="23">SUM(N734:N813)</f>
        <v>936525368</v>
      </c>
      <c r="O815" s="276">
        <f t="shared" si="23"/>
        <v>303260623</v>
      </c>
      <c r="P815" s="276">
        <f t="shared" si="23"/>
        <v>181561</v>
      </c>
      <c r="Q815" s="276">
        <f t="shared" si="23"/>
        <v>32593</v>
      </c>
      <c r="R815" s="276">
        <f t="shared" si="23"/>
        <v>63536</v>
      </c>
      <c r="S815" s="276">
        <f t="shared" si="23"/>
        <v>690618</v>
      </c>
      <c r="T815" s="280">
        <f t="shared" si="23"/>
        <v>209.6</v>
      </c>
      <c r="U815" s="276">
        <f t="shared" si="23"/>
        <v>8765976</v>
      </c>
      <c r="V815" s="276">
        <f t="shared" si="23"/>
        <v>0</v>
      </c>
      <c r="W815" s="276">
        <f t="shared" si="23"/>
        <v>0</v>
      </c>
      <c r="X815" s="276">
        <f t="shared" si="23"/>
        <v>0</v>
      </c>
      <c r="Y815" s="276">
        <f t="shared" si="23"/>
        <v>111072631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5" customHeight="1" x14ac:dyDescent="0.3">
      <c r="B816" s="276" t="s">
        <v>1005</v>
      </c>
      <c r="C816" s="280">
        <f>CE60</f>
        <v>1049.3505868425548</v>
      </c>
      <c r="D816" s="276">
        <f>CE61</f>
        <v>125294783.14000003</v>
      </c>
      <c r="E816" s="276">
        <f>CE62</f>
        <v>25142657</v>
      </c>
      <c r="F816" s="276">
        <f>CE63</f>
        <v>8350098.2599999988</v>
      </c>
      <c r="G816" s="276">
        <f>CE64</f>
        <v>17062098.710000005</v>
      </c>
      <c r="H816" s="279">
        <f>CE65</f>
        <v>684427.19000000006</v>
      </c>
      <c r="I816" s="279">
        <f>CE66</f>
        <v>74340261.850000009</v>
      </c>
      <c r="J816" s="279">
        <f>CE67</f>
        <v>10690518</v>
      </c>
      <c r="K816" s="279">
        <f>CE68</f>
        <v>3637170.23</v>
      </c>
      <c r="L816" s="279">
        <f>CE69</f>
        <v>22560913.240000002</v>
      </c>
      <c r="M816" s="279">
        <f>CE70</f>
        <v>8404921.0899999999</v>
      </c>
      <c r="N816" s="276">
        <f>CE75</f>
        <v>937464635</v>
      </c>
      <c r="O816" s="276">
        <f>CE73</f>
        <v>303260622.63999999</v>
      </c>
      <c r="P816" s="276">
        <f>CE76</f>
        <v>181562.17744259659</v>
      </c>
      <c r="Q816" s="276">
        <f>CE77</f>
        <v>32592.591450355907</v>
      </c>
      <c r="R816" s="276">
        <f>CE78</f>
        <v>63536.314811406839</v>
      </c>
      <c r="S816" s="276">
        <f>CE79</f>
        <v>690618</v>
      </c>
      <c r="T816" s="280">
        <f>CE80</f>
        <v>209.6024047658079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111072632.29000001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125294783.14000003</v>
      </c>
      <c r="E817" s="180">
        <f>C379</f>
        <v>25142656.319999997</v>
      </c>
      <c r="F817" s="180">
        <f>C380</f>
        <v>8350098.2599999988</v>
      </c>
      <c r="G817" s="240">
        <f>C381</f>
        <v>17062098.710000005</v>
      </c>
      <c r="H817" s="240">
        <f>C382</f>
        <v>684427.19000000006</v>
      </c>
      <c r="I817" s="240">
        <f>C383</f>
        <v>74340261.850000009</v>
      </c>
      <c r="J817" s="240">
        <f>C384</f>
        <v>10690517.299999999</v>
      </c>
      <c r="K817" s="240">
        <f>C385</f>
        <v>3637170.23</v>
      </c>
      <c r="L817" s="240">
        <f>C386+C387+C388+C389</f>
        <v>22560913.239999998</v>
      </c>
      <c r="M817" s="240">
        <f>C370</f>
        <v>8404921.0899999999</v>
      </c>
      <c r="N817" s="180">
        <f>D361</f>
        <v>937464635.00000012</v>
      </c>
      <c r="O817" s="180">
        <f>C359</f>
        <v>303260622.63999999</v>
      </c>
    </row>
  </sheetData>
  <mergeCells count="1">
    <mergeCell ref="B220:C220"/>
  </mergeCells>
  <hyperlinks>
    <hyperlink ref="F16" r:id="rId1" xr:uid="{E4B5B713-7BF1-4587-ADAF-2F44CBC20A7D}"/>
    <hyperlink ref="C17" r:id="rId2" xr:uid="{150010FD-6540-4A69-A713-88EC4D46835A}"/>
  </hyperlinks>
  <printOptions horizontalCentered="1" gridLines="1" gridLinesSet="0"/>
  <pageMargins left="0.25" right="0.25" top="0.5" bottom="0.5" header="0.5" footer="0.5"/>
  <pageSetup scale="95"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28" transitionEvaluation="1" transitionEntry="1" codeName="Sheet10">
    <pageSetUpPr autoPageBreaks="0" fitToPage="1"/>
  </sheetPr>
  <dimension ref="A1:CF817"/>
  <sheetViews>
    <sheetView workbookViewId="0"/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2" t="s">
        <v>1259</v>
      </c>
    </row>
    <row r="17" spans="1:6" ht="12.75" customHeight="1" x14ac:dyDescent="0.3">
      <c r="A17" s="180" t="s">
        <v>1230</v>
      </c>
      <c r="C17" s="282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927173.39</v>
      </c>
      <c r="D47" s="184">
        <v>0</v>
      </c>
      <c r="E47" s="184">
        <v>1925957.3699999999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1149952.93</v>
      </c>
      <c r="Q47" s="184">
        <v>0</v>
      </c>
      <c r="R47" s="184">
        <v>0</v>
      </c>
      <c r="S47" s="184">
        <v>0</v>
      </c>
      <c r="T47" s="184">
        <v>538077.56999999995</v>
      </c>
      <c r="U47" s="184">
        <v>0</v>
      </c>
      <c r="V47" s="184">
        <v>0</v>
      </c>
      <c r="W47" s="184">
        <v>0</v>
      </c>
      <c r="X47" s="184">
        <v>0</v>
      </c>
      <c r="Y47" s="184">
        <v>56833.41</v>
      </c>
      <c r="Z47" s="184">
        <v>0</v>
      </c>
      <c r="AA47" s="184">
        <v>0</v>
      </c>
      <c r="AB47" s="184">
        <v>90201.4</v>
      </c>
      <c r="AC47" s="184">
        <v>455097.56000000006</v>
      </c>
      <c r="AD47" s="184">
        <v>0</v>
      </c>
      <c r="AE47" s="184">
        <v>388524.87</v>
      </c>
      <c r="AF47" s="184">
        <v>0</v>
      </c>
      <c r="AG47" s="184">
        <v>2080394.45</v>
      </c>
      <c r="AH47" s="184">
        <v>0</v>
      </c>
      <c r="AI47" s="184">
        <v>0</v>
      </c>
      <c r="AJ47" s="184">
        <v>3578320.21</v>
      </c>
      <c r="AK47" s="184">
        <v>663748.84000000008</v>
      </c>
      <c r="AL47" s="184">
        <v>441306.38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4409640.34</v>
      </c>
      <c r="AW47" s="184">
        <v>74758.989999999991</v>
      </c>
      <c r="AX47" s="184">
        <v>0</v>
      </c>
      <c r="AY47" s="184">
        <v>0</v>
      </c>
      <c r="AZ47" s="184">
        <v>0</v>
      </c>
      <c r="BA47" s="184">
        <v>0</v>
      </c>
      <c r="BB47" s="184">
        <v>246306.37999999998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197.54</v>
      </c>
      <c r="BM47" s="184">
        <v>0</v>
      </c>
      <c r="BN47" s="184">
        <v>186471.95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81449.19</v>
      </c>
      <c r="BY47" s="184">
        <v>135822.99999999997</v>
      </c>
      <c r="BZ47" s="184">
        <v>220225.25</v>
      </c>
      <c r="CA47" s="184">
        <v>0</v>
      </c>
      <c r="CB47" s="184">
        <v>49590.92</v>
      </c>
      <c r="CC47" s="184">
        <v>974061.87</v>
      </c>
      <c r="CD47" s="195"/>
      <c r="CE47" s="195">
        <f>SUM(C47:CC47)</f>
        <v>18674113.810000002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719137.3</v>
      </c>
      <c r="D51" s="184">
        <v>0</v>
      </c>
      <c r="E51" s="184">
        <v>891089.98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699300.35</v>
      </c>
      <c r="Q51" s="184">
        <v>0</v>
      </c>
      <c r="R51" s="184">
        <v>0</v>
      </c>
      <c r="S51" s="184">
        <v>0</v>
      </c>
      <c r="T51" s="184">
        <v>132830.13</v>
      </c>
      <c r="U51" s="184">
        <v>0</v>
      </c>
      <c r="V51" s="184">
        <v>0</v>
      </c>
      <c r="W51" s="184">
        <v>0</v>
      </c>
      <c r="X51" s="184">
        <v>0</v>
      </c>
      <c r="Y51" s="184">
        <v>0</v>
      </c>
      <c r="Z51" s="184">
        <v>0</v>
      </c>
      <c r="AA51" s="184">
        <v>0</v>
      </c>
      <c r="AB51" s="184">
        <v>0</v>
      </c>
      <c r="AC51" s="184">
        <v>107481.59</v>
      </c>
      <c r="AD51" s="184">
        <v>0</v>
      </c>
      <c r="AE51" s="184">
        <v>336193.16000000003</v>
      </c>
      <c r="AF51" s="184">
        <v>0</v>
      </c>
      <c r="AG51" s="184">
        <v>801456.67999999993</v>
      </c>
      <c r="AH51" s="184">
        <v>0</v>
      </c>
      <c r="AI51" s="184">
        <v>0</v>
      </c>
      <c r="AJ51" s="184">
        <v>1553677.15</v>
      </c>
      <c r="AK51" s="184">
        <v>393799.82999999996</v>
      </c>
      <c r="AL51" s="184">
        <v>57904.24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559705.73</v>
      </c>
      <c r="AW51" s="184">
        <v>0</v>
      </c>
      <c r="AX51" s="184">
        <v>0</v>
      </c>
      <c r="AY51" s="184">
        <v>0</v>
      </c>
      <c r="AZ51" s="184">
        <v>0</v>
      </c>
      <c r="BA51" s="184">
        <v>0</v>
      </c>
      <c r="BB51" s="184">
        <v>22790</v>
      </c>
      <c r="BC51" s="184">
        <v>0</v>
      </c>
      <c r="BD51" s="184">
        <v>0</v>
      </c>
      <c r="BE51" s="184">
        <v>0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295231.59000000003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2150</v>
      </c>
      <c r="BZ51" s="184">
        <v>0</v>
      </c>
      <c r="CA51" s="184">
        <v>0</v>
      </c>
      <c r="CB51" s="184">
        <v>7837.7</v>
      </c>
      <c r="CC51" s="184">
        <v>70042.880000000034</v>
      </c>
      <c r="CD51" s="195"/>
      <c r="CE51" s="195">
        <f>SUM(C51:CD51)</f>
        <v>6650628.3100000005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>
        <v>3051</v>
      </c>
      <c r="D59" s="184">
        <v>0</v>
      </c>
      <c r="E59" s="184">
        <v>11578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4">
        <v>1828885.0000000002</v>
      </c>
      <c r="Q59" s="184">
        <v>0</v>
      </c>
      <c r="R59" s="184">
        <v>0</v>
      </c>
      <c r="S59" s="248"/>
      <c r="T59" s="248"/>
      <c r="U59" s="224"/>
      <c r="V59" s="185">
        <v>2373</v>
      </c>
      <c r="W59" s="185">
        <v>0</v>
      </c>
      <c r="X59" s="185">
        <v>461</v>
      </c>
      <c r="Y59" s="185">
        <v>47606</v>
      </c>
      <c r="Z59" s="185">
        <v>0</v>
      </c>
      <c r="AA59" s="185">
        <v>0</v>
      </c>
      <c r="AB59" s="248"/>
      <c r="AC59" s="185"/>
      <c r="AD59" s="185">
        <v>45314</v>
      </c>
      <c r="AE59" s="185">
        <v>0</v>
      </c>
      <c r="AF59" s="185">
        <v>49394</v>
      </c>
      <c r="AG59" s="185">
        <v>0</v>
      </c>
      <c r="AH59" s="185">
        <v>40634</v>
      </c>
      <c r="AI59" s="185">
        <v>0</v>
      </c>
      <c r="AJ59" s="185">
        <v>0</v>
      </c>
      <c r="AK59" s="185">
        <v>88730</v>
      </c>
      <c r="AL59" s="185">
        <v>84098</v>
      </c>
      <c r="AM59" s="185">
        <v>71220</v>
      </c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32592.591450355907</v>
      </c>
      <c r="AZ59" s="185"/>
      <c r="BA59" s="248"/>
      <c r="BB59" s="248"/>
      <c r="BC59" s="248"/>
      <c r="BD59" s="248"/>
      <c r="BE59" s="285">
        <v>181562.17744259659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7">
        <v>40.910143145080809</v>
      </c>
      <c r="D60" s="187">
        <v>0</v>
      </c>
      <c r="E60" s="187">
        <v>87.811931494820286</v>
      </c>
      <c r="F60" s="187">
        <v>0</v>
      </c>
      <c r="G60" s="187">
        <v>0</v>
      </c>
      <c r="H60" s="187">
        <v>0</v>
      </c>
      <c r="I60" s="187">
        <v>0</v>
      </c>
      <c r="J60" s="187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187">
        <v>44.476791774729207</v>
      </c>
      <c r="Q60" s="187">
        <v>0</v>
      </c>
      <c r="R60" s="187">
        <v>0</v>
      </c>
      <c r="S60" s="187">
        <v>0</v>
      </c>
      <c r="T60" s="187">
        <v>23.209382188601456</v>
      </c>
      <c r="U60" s="187">
        <v>0</v>
      </c>
      <c r="V60" s="187">
        <v>0</v>
      </c>
      <c r="W60" s="187">
        <v>0</v>
      </c>
      <c r="X60" s="187">
        <v>0</v>
      </c>
      <c r="Y60" s="187">
        <v>2.5440684928021824</v>
      </c>
      <c r="Z60" s="187">
        <v>0</v>
      </c>
      <c r="AA60" s="187">
        <v>0</v>
      </c>
      <c r="AB60" s="187">
        <v>3.8232465748187341</v>
      </c>
      <c r="AC60" s="187">
        <v>20.33024862735202</v>
      </c>
      <c r="AD60" s="187">
        <v>0</v>
      </c>
      <c r="AE60" s="187">
        <v>16.972847257948928</v>
      </c>
      <c r="AF60" s="187">
        <v>0</v>
      </c>
      <c r="AG60" s="187">
        <v>84.257916426813978</v>
      </c>
      <c r="AH60" s="187">
        <v>0</v>
      </c>
      <c r="AI60" s="187">
        <v>0</v>
      </c>
      <c r="AJ60" s="187">
        <v>146.78055477441362</v>
      </c>
      <c r="AK60" s="187">
        <v>28.794317804274751</v>
      </c>
      <c r="AL60" s="187">
        <v>19.398457531589251</v>
      </c>
      <c r="AM60" s="187">
        <v>0</v>
      </c>
      <c r="AN60" s="187">
        <v>0</v>
      </c>
      <c r="AO60" s="187">
        <v>0</v>
      </c>
      <c r="AP60" s="187">
        <v>0</v>
      </c>
      <c r="AQ60" s="187">
        <v>0</v>
      </c>
      <c r="AR60" s="187">
        <v>0</v>
      </c>
      <c r="AS60" s="187">
        <v>0</v>
      </c>
      <c r="AT60" s="187">
        <v>0</v>
      </c>
      <c r="AU60" s="187">
        <v>0</v>
      </c>
      <c r="AV60" s="187">
        <v>164.86178011440251</v>
      </c>
      <c r="AW60" s="187">
        <v>3.6128678077242649</v>
      </c>
      <c r="AX60" s="187">
        <v>0</v>
      </c>
      <c r="AY60" s="187">
        <v>0</v>
      </c>
      <c r="AZ60" s="187">
        <v>0</v>
      </c>
      <c r="BA60" s="187">
        <v>0</v>
      </c>
      <c r="BB60" s="187">
        <v>10.620601368408138</v>
      </c>
      <c r="BC60" s="187">
        <v>0</v>
      </c>
      <c r="BD60" s="187">
        <v>0</v>
      </c>
      <c r="BE60" s="187">
        <v>0</v>
      </c>
      <c r="BF60" s="187">
        <v>0</v>
      </c>
      <c r="BG60" s="187">
        <v>0</v>
      </c>
      <c r="BH60" s="187">
        <v>0</v>
      </c>
      <c r="BI60" s="187">
        <v>0</v>
      </c>
      <c r="BJ60" s="187">
        <v>0</v>
      </c>
      <c r="BK60" s="187">
        <v>0</v>
      </c>
      <c r="BL60" s="187">
        <v>1.2326712327078533E-2</v>
      </c>
      <c r="BM60" s="187">
        <v>0</v>
      </c>
      <c r="BN60" s="187">
        <v>7.998684245479633</v>
      </c>
      <c r="BO60" s="187">
        <v>0</v>
      </c>
      <c r="BP60" s="187">
        <v>0</v>
      </c>
      <c r="BQ60" s="187">
        <v>0</v>
      </c>
      <c r="BR60" s="187">
        <v>0</v>
      </c>
      <c r="BS60" s="187">
        <v>0</v>
      </c>
      <c r="BT60" s="187">
        <v>0</v>
      </c>
      <c r="BU60" s="187">
        <v>0</v>
      </c>
      <c r="BV60" s="187">
        <v>0</v>
      </c>
      <c r="BW60" s="187">
        <v>0</v>
      </c>
      <c r="BX60" s="187">
        <v>3.4532486296639382</v>
      </c>
      <c r="BY60" s="187">
        <v>5.1952226020280516</v>
      </c>
      <c r="BZ60" s="187">
        <v>13.766099313182728</v>
      </c>
      <c r="CA60" s="187">
        <v>0</v>
      </c>
      <c r="CB60" s="187">
        <v>2.400189725698604</v>
      </c>
      <c r="CC60" s="187">
        <v>47.585041089371913</v>
      </c>
      <c r="CD60" s="249" t="s">
        <v>221</v>
      </c>
      <c r="CE60" s="251">
        <f t="shared" ref="CE60:CE72" si="0">SUM(C60:CD60)</f>
        <v>778.81596770153203</v>
      </c>
    </row>
    <row r="61" spans="1:84" ht="12.65" customHeight="1" x14ac:dyDescent="0.3">
      <c r="A61" s="171" t="s">
        <v>235</v>
      </c>
      <c r="B61" s="175"/>
      <c r="C61" s="184">
        <v>4060453.1499999994</v>
      </c>
      <c r="D61" s="184">
        <v>0</v>
      </c>
      <c r="E61" s="184">
        <v>7397773.7800000003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7297211.3299999991</v>
      </c>
      <c r="Q61" s="184">
        <v>0</v>
      </c>
      <c r="R61" s="184">
        <v>0</v>
      </c>
      <c r="S61" s="184">
        <v>0</v>
      </c>
      <c r="T61" s="184">
        <v>2324190.7200000002</v>
      </c>
      <c r="U61" s="184">
        <v>0</v>
      </c>
      <c r="V61" s="184">
        <v>0</v>
      </c>
      <c r="W61" s="184">
        <v>0</v>
      </c>
      <c r="X61" s="184">
        <v>0</v>
      </c>
      <c r="Y61" s="184">
        <v>224904.71000000002</v>
      </c>
      <c r="Z61" s="184">
        <v>0</v>
      </c>
      <c r="AA61" s="184">
        <v>0</v>
      </c>
      <c r="AB61" s="184">
        <v>433302.89999999997</v>
      </c>
      <c r="AC61" s="184">
        <v>1883704.0999999999</v>
      </c>
      <c r="AD61" s="184">
        <v>0</v>
      </c>
      <c r="AE61" s="184">
        <v>1646979.5100000002</v>
      </c>
      <c r="AF61" s="184">
        <v>0</v>
      </c>
      <c r="AG61" s="184">
        <v>11371238.27</v>
      </c>
      <c r="AH61" s="184">
        <v>0</v>
      </c>
      <c r="AI61" s="184">
        <v>0</v>
      </c>
      <c r="AJ61" s="184">
        <v>19378615.93</v>
      </c>
      <c r="AK61" s="184">
        <v>2892221.18</v>
      </c>
      <c r="AL61" s="184">
        <v>1827296.0099999998</v>
      </c>
      <c r="AM61" s="184">
        <v>0</v>
      </c>
      <c r="AN61" s="184">
        <v>0</v>
      </c>
      <c r="AO61" s="184">
        <v>0</v>
      </c>
      <c r="AP61" s="184">
        <v>0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26517138.41</v>
      </c>
      <c r="AW61" s="184">
        <v>247853.77000000002</v>
      </c>
      <c r="AX61" s="184">
        <v>0</v>
      </c>
      <c r="AY61" s="184">
        <v>0</v>
      </c>
      <c r="AZ61" s="184">
        <v>0</v>
      </c>
      <c r="BA61" s="184">
        <v>0</v>
      </c>
      <c r="BB61" s="184">
        <v>1060706.4000000001</v>
      </c>
      <c r="BC61" s="184">
        <v>0</v>
      </c>
      <c r="BD61" s="184">
        <v>0</v>
      </c>
      <c r="BE61" s="184">
        <v>0</v>
      </c>
      <c r="BF61" s="184">
        <v>0</v>
      </c>
      <c r="BG61" s="184">
        <v>0</v>
      </c>
      <c r="BH61" s="184">
        <v>0</v>
      </c>
      <c r="BI61" s="184">
        <v>0</v>
      </c>
      <c r="BJ61" s="184">
        <v>0</v>
      </c>
      <c r="BK61" s="184">
        <v>0</v>
      </c>
      <c r="BL61" s="184">
        <v>685.06</v>
      </c>
      <c r="BM61" s="184">
        <v>0</v>
      </c>
      <c r="BN61" s="184">
        <v>1049394.73</v>
      </c>
      <c r="BO61" s="184">
        <v>0</v>
      </c>
      <c r="BP61" s="184">
        <v>0</v>
      </c>
      <c r="BQ61" s="184">
        <v>0</v>
      </c>
      <c r="BR61" s="184">
        <v>0</v>
      </c>
      <c r="BS61" s="184">
        <v>0</v>
      </c>
      <c r="BT61" s="184">
        <v>0</v>
      </c>
      <c r="BU61" s="184">
        <v>0</v>
      </c>
      <c r="BV61" s="184">
        <v>0</v>
      </c>
      <c r="BW61" s="184">
        <v>0</v>
      </c>
      <c r="BX61" s="184">
        <v>382533.16000000003</v>
      </c>
      <c r="BY61" s="184">
        <v>747172.36</v>
      </c>
      <c r="BZ61" s="184">
        <v>884288.64999999991</v>
      </c>
      <c r="CA61" s="184">
        <v>0</v>
      </c>
      <c r="CB61" s="184">
        <v>164019.73000000001</v>
      </c>
      <c r="CC61" s="184">
        <v>3226809.2600000002</v>
      </c>
      <c r="CD61" s="249" t="s">
        <v>221</v>
      </c>
      <c r="CE61" s="195">
        <f t="shared" si="0"/>
        <v>95018493.12000002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927173</v>
      </c>
      <c r="D62" s="195">
        <f t="shared" si="1"/>
        <v>0</v>
      </c>
      <c r="E62" s="195">
        <f t="shared" si="1"/>
        <v>1925957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1149953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538078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56833</v>
      </c>
      <c r="Z62" s="195">
        <f t="shared" si="1"/>
        <v>0</v>
      </c>
      <c r="AA62" s="195">
        <f t="shared" si="1"/>
        <v>0</v>
      </c>
      <c r="AB62" s="195">
        <f t="shared" si="1"/>
        <v>90201</v>
      </c>
      <c r="AC62" s="195">
        <f t="shared" si="1"/>
        <v>455098</v>
      </c>
      <c r="AD62" s="195">
        <f t="shared" si="1"/>
        <v>0</v>
      </c>
      <c r="AE62" s="195">
        <f t="shared" si="1"/>
        <v>388525</v>
      </c>
      <c r="AF62" s="195">
        <f t="shared" si="1"/>
        <v>0</v>
      </c>
      <c r="AG62" s="195">
        <f t="shared" si="1"/>
        <v>2080394</v>
      </c>
      <c r="AH62" s="195">
        <f t="shared" si="1"/>
        <v>0</v>
      </c>
      <c r="AI62" s="195">
        <f t="shared" si="1"/>
        <v>0</v>
      </c>
      <c r="AJ62" s="195">
        <f t="shared" si="1"/>
        <v>3578320</v>
      </c>
      <c r="AK62" s="195">
        <f t="shared" si="1"/>
        <v>663749</v>
      </c>
      <c r="AL62" s="195">
        <f t="shared" si="1"/>
        <v>441306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4409640</v>
      </c>
      <c r="AW62" s="195">
        <f t="shared" si="1"/>
        <v>74759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0</v>
      </c>
      <c r="BB62" s="195">
        <f t="shared" si="1"/>
        <v>246306</v>
      </c>
      <c r="BC62" s="195">
        <f t="shared" si="1"/>
        <v>0</v>
      </c>
      <c r="BD62" s="195">
        <f t="shared" si="1"/>
        <v>0</v>
      </c>
      <c r="BE62" s="195">
        <f t="shared" si="1"/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198</v>
      </c>
      <c r="BM62" s="195">
        <f t="shared" si="1"/>
        <v>0</v>
      </c>
      <c r="BN62" s="195">
        <f t="shared" si="1"/>
        <v>186472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81449</v>
      </c>
      <c r="BY62" s="195">
        <f t="shared" si="2"/>
        <v>135823</v>
      </c>
      <c r="BZ62" s="195">
        <f t="shared" si="2"/>
        <v>220225</v>
      </c>
      <c r="CA62" s="195">
        <f t="shared" si="2"/>
        <v>0</v>
      </c>
      <c r="CB62" s="195">
        <f t="shared" si="2"/>
        <v>49591</v>
      </c>
      <c r="CC62" s="195">
        <f t="shared" si="2"/>
        <v>974062</v>
      </c>
      <c r="CD62" s="249" t="s">
        <v>221</v>
      </c>
      <c r="CE62" s="195">
        <f t="shared" si="0"/>
        <v>18674112</v>
      </c>
      <c r="CF62" s="252"/>
    </row>
    <row r="63" spans="1:84" ht="12.65" customHeight="1" x14ac:dyDescent="0.3">
      <c r="A63" s="171" t="s">
        <v>236</v>
      </c>
      <c r="B63" s="175"/>
      <c r="C63" s="184">
        <v>789783.57000000007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977744.78999999992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7950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16031.39</v>
      </c>
      <c r="AH63" s="185">
        <v>0</v>
      </c>
      <c r="AI63" s="185">
        <v>0</v>
      </c>
      <c r="AJ63" s="185">
        <v>681954.74000000011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1030892.6000000002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569923.4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4074280.4899999998</v>
      </c>
      <c r="CF63" s="252"/>
    </row>
    <row r="64" spans="1:84" ht="12.65" customHeight="1" x14ac:dyDescent="0.3">
      <c r="A64" s="171" t="s">
        <v>237</v>
      </c>
      <c r="B64" s="175"/>
      <c r="C64" s="184">
        <v>300184.99999999994</v>
      </c>
      <c r="D64" s="184">
        <v>0</v>
      </c>
      <c r="E64" s="184">
        <v>578564.6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359775.24000000005</v>
      </c>
      <c r="Q64" s="184">
        <v>0</v>
      </c>
      <c r="R64" s="184">
        <v>0</v>
      </c>
      <c r="S64" s="184">
        <v>0</v>
      </c>
      <c r="T64" s="184">
        <v>2689861.8</v>
      </c>
      <c r="U64" s="184">
        <v>0</v>
      </c>
      <c r="V64" s="184">
        <v>0</v>
      </c>
      <c r="W64" s="184">
        <v>0</v>
      </c>
      <c r="X64" s="184">
        <v>330.86</v>
      </c>
      <c r="Y64" s="184">
        <v>1384.44</v>
      </c>
      <c r="Z64" s="184">
        <v>0</v>
      </c>
      <c r="AA64" s="184">
        <v>0</v>
      </c>
      <c r="AB64" s="184">
        <v>5933569.8899999997</v>
      </c>
      <c r="AC64" s="184">
        <v>380639.8</v>
      </c>
      <c r="AD64" s="184">
        <v>0</v>
      </c>
      <c r="AE64" s="184">
        <v>9278.74</v>
      </c>
      <c r="AF64" s="184">
        <v>0</v>
      </c>
      <c r="AG64" s="184">
        <v>793957.32</v>
      </c>
      <c r="AH64" s="184">
        <v>0</v>
      </c>
      <c r="AI64" s="184">
        <v>0</v>
      </c>
      <c r="AJ64" s="184">
        <v>663060.32999999996</v>
      </c>
      <c r="AK64" s="184">
        <v>24628.06</v>
      </c>
      <c r="AL64" s="184">
        <v>37112.120000000003</v>
      </c>
      <c r="AM64" s="184">
        <v>0</v>
      </c>
      <c r="AN64" s="184">
        <v>0</v>
      </c>
      <c r="AO64" s="184">
        <v>0</v>
      </c>
      <c r="AP64" s="184">
        <v>0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1160085.2</v>
      </c>
      <c r="AW64" s="184">
        <v>0</v>
      </c>
      <c r="AX64" s="184">
        <v>0</v>
      </c>
      <c r="AY64" s="184">
        <v>0</v>
      </c>
      <c r="AZ64" s="184">
        <v>0</v>
      </c>
      <c r="BA64" s="184">
        <v>0</v>
      </c>
      <c r="BB64" s="184">
        <v>3476.7500000000005</v>
      </c>
      <c r="BC64" s="184">
        <v>0</v>
      </c>
      <c r="BD64" s="184">
        <v>0</v>
      </c>
      <c r="BE64" s="184">
        <v>0</v>
      </c>
      <c r="BF64" s="184">
        <v>0</v>
      </c>
      <c r="BG64" s="184">
        <v>0</v>
      </c>
      <c r="BH64" s="184">
        <v>0</v>
      </c>
      <c r="BI64" s="184">
        <v>0</v>
      </c>
      <c r="BJ64" s="184">
        <v>0</v>
      </c>
      <c r="BK64" s="184">
        <v>0</v>
      </c>
      <c r="BL64" s="184">
        <v>0</v>
      </c>
      <c r="BM64" s="184">
        <v>0</v>
      </c>
      <c r="BN64" s="184">
        <v>145794.67000000001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4">
        <v>0</v>
      </c>
      <c r="BW64" s="184">
        <v>0</v>
      </c>
      <c r="BX64" s="184">
        <v>80.849999999999994</v>
      </c>
      <c r="BY64" s="184">
        <v>19.71</v>
      </c>
      <c r="BZ64" s="184">
        <v>5472.4699999999993</v>
      </c>
      <c r="CA64" s="184">
        <v>0</v>
      </c>
      <c r="CB64" s="184">
        <v>6562.93</v>
      </c>
      <c r="CC64" s="184">
        <v>68850.53</v>
      </c>
      <c r="CD64" s="249" t="s">
        <v>221</v>
      </c>
      <c r="CE64" s="195">
        <f t="shared" si="0"/>
        <v>13162691.309999999</v>
      </c>
      <c r="CF64" s="252"/>
    </row>
    <row r="65" spans="1:84" ht="12.65" customHeight="1" x14ac:dyDescent="0.3">
      <c r="A65" s="171" t="s">
        <v>238</v>
      </c>
      <c r="B65" s="175"/>
      <c r="C65" s="286">
        <v>64066.61</v>
      </c>
      <c r="D65" s="286">
        <v>0</v>
      </c>
      <c r="E65" s="286">
        <v>135326.24</v>
      </c>
      <c r="F65" s="286">
        <v>0</v>
      </c>
      <c r="G65" s="286">
        <v>0</v>
      </c>
      <c r="H65" s="286">
        <v>0</v>
      </c>
      <c r="I65" s="286">
        <v>0</v>
      </c>
      <c r="J65" s="286">
        <v>0</v>
      </c>
      <c r="K65" s="286">
        <v>0</v>
      </c>
      <c r="L65" s="286">
        <v>0</v>
      </c>
      <c r="M65" s="286">
        <v>0</v>
      </c>
      <c r="N65" s="286">
        <v>0</v>
      </c>
      <c r="O65" s="286">
        <v>0</v>
      </c>
      <c r="P65" s="286">
        <v>67718.66</v>
      </c>
      <c r="Q65" s="286">
        <v>0</v>
      </c>
      <c r="R65" s="286">
        <v>0</v>
      </c>
      <c r="S65" s="286">
        <v>0</v>
      </c>
      <c r="T65" s="286">
        <v>26896.77</v>
      </c>
      <c r="U65" s="286">
        <v>0</v>
      </c>
      <c r="V65" s="286">
        <v>0</v>
      </c>
      <c r="W65" s="286">
        <v>0</v>
      </c>
      <c r="X65" s="286">
        <v>35.76</v>
      </c>
      <c r="Y65" s="286">
        <v>3258.26</v>
      </c>
      <c r="Z65" s="286">
        <v>0</v>
      </c>
      <c r="AA65" s="286">
        <v>0</v>
      </c>
      <c r="AB65" s="286">
        <v>2767.33</v>
      </c>
      <c r="AC65" s="286">
        <v>3381.37</v>
      </c>
      <c r="AD65" s="286">
        <v>0</v>
      </c>
      <c r="AE65" s="286">
        <v>14367.31</v>
      </c>
      <c r="AF65" s="286">
        <v>0</v>
      </c>
      <c r="AG65" s="286">
        <v>71275.69</v>
      </c>
      <c r="AH65" s="286">
        <v>0</v>
      </c>
      <c r="AI65" s="286">
        <v>0</v>
      </c>
      <c r="AJ65" s="286">
        <v>156112.47</v>
      </c>
      <c r="AK65" s="286">
        <v>20325.310000000001</v>
      </c>
      <c r="AL65" s="286">
        <v>19250.830000000002</v>
      </c>
      <c r="AM65" s="286">
        <v>0</v>
      </c>
      <c r="AN65" s="286">
        <v>0</v>
      </c>
      <c r="AO65" s="286">
        <v>0</v>
      </c>
      <c r="AP65" s="286">
        <v>0</v>
      </c>
      <c r="AQ65" s="286">
        <v>0</v>
      </c>
      <c r="AR65" s="286">
        <v>0</v>
      </c>
      <c r="AS65" s="286">
        <v>0</v>
      </c>
      <c r="AT65" s="286">
        <v>0</v>
      </c>
      <c r="AU65" s="286">
        <v>0</v>
      </c>
      <c r="AV65" s="286">
        <v>111170.82999999999</v>
      </c>
      <c r="AW65" s="286">
        <v>0</v>
      </c>
      <c r="AX65" s="286">
        <v>0</v>
      </c>
      <c r="AY65" s="286">
        <v>0</v>
      </c>
      <c r="AZ65" s="286">
        <v>0</v>
      </c>
      <c r="BA65" s="286">
        <v>0</v>
      </c>
      <c r="BB65" s="286">
        <v>3703.44</v>
      </c>
      <c r="BC65" s="286">
        <v>0</v>
      </c>
      <c r="BD65" s="286">
        <v>0</v>
      </c>
      <c r="BE65" s="286">
        <v>0</v>
      </c>
      <c r="BF65" s="286">
        <v>0</v>
      </c>
      <c r="BG65" s="286">
        <v>0</v>
      </c>
      <c r="BH65" s="286">
        <v>0</v>
      </c>
      <c r="BI65" s="286">
        <v>0</v>
      </c>
      <c r="BJ65" s="286">
        <v>0</v>
      </c>
      <c r="BK65" s="286">
        <v>0</v>
      </c>
      <c r="BL65" s="286">
        <v>0</v>
      </c>
      <c r="BM65" s="286">
        <v>0</v>
      </c>
      <c r="BN65" s="286">
        <v>21120.31</v>
      </c>
      <c r="BO65" s="286">
        <v>0</v>
      </c>
      <c r="BP65" s="286">
        <v>0</v>
      </c>
      <c r="BQ65" s="286">
        <v>0</v>
      </c>
      <c r="BR65" s="286">
        <v>0</v>
      </c>
      <c r="BS65" s="286">
        <v>0</v>
      </c>
      <c r="BT65" s="286">
        <v>0</v>
      </c>
      <c r="BU65" s="286">
        <v>0</v>
      </c>
      <c r="BV65" s="286">
        <v>0</v>
      </c>
      <c r="BW65" s="286">
        <v>0</v>
      </c>
      <c r="BX65" s="286">
        <v>3827.3300000000008</v>
      </c>
      <c r="BY65" s="286">
        <v>1176.5900000000001</v>
      </c>
      <c r="BZ65" s="286">
        <v>0</v>
      </c>
      <c r="CA65" s="286">
        <v>0</v>
      </c>
      <c r="CB65" s="286">
        <v>1508.13</v>
      </c>
      <c r="CC65" s="286">
        <v>21982.71</v>
      </c>
      <c r="CD65" s="249" t="s">
        <v>221</v>
      </c>
      <c r="CE65" s="195">
        <f t="shared" si="0"/>
        <v>749271.95</v>
      </c>
      <c r="CF65" s="252"/>
    </row>
    <row r="66" spans="1:84" ht="12.65" customHeight="1" x14ac:dyDescent="0.3">
      <c r="A66" s="171" t="s">
        <v>239</v>
      </c>
      <c r="B66" s="175"/>
      <c r="C66" s="287">
        <v>36345.82</v>
      </c>
      <c r="D66" s="287">
        <v>0</v>
      </c>
      <c r="E66" s="287">
        <v>124551.88</v>
      </c>
      <c r="F66" s="287">
        <v>0</v>
      </c>
      <c r="G66" s="287">
        <v>0</v>
      </c>
      <c r="H66" s="287">
        <v>0</v>
      </c>
      <c r="I66" s="287">
        <v>0</v>
      </c>
      <c r="J66" s="287">
        <v>0</v>
      </c>
      <c r="K66" s="287">
        <v>0</v>
      </c>
      <c r="L66" s="287">
        <v>0</v>
      </c>
      <c r="M66" s="287">
        <v>0</v>
      </c>
      <c r="N66" s="287">
        <v>0</v>
      </c>
      <c r="O66" s="287">
        <v>0</v>
      </c>
      <c r="P66" s="287">
        <v>2199911.0499999998</v>
      </c>
      <c r="Q66" s="287">
        <v>0</v>
      </c>
      <c r="R66" s="287">
        <v>0</v>
      </c>
      <c r="S66" s="287">
        <v>0</v>
      </c>
      <c r="T66" s="287">
        <v>137941.14000000001</v>
      </c>
      <c r="U66" s="287">
        <v>0</v>
      </c>
      <c r="V66" s="287">
        <v>0</v>
      </c>
      <c r="W66" s="287">
        <v>0</v>
      </c>
      <c r="X66" s="287">
        <v>0</v>
      </c>
      <c r="Y66" s="287">
        <v>430</v>
      </c>
      <c r="Z66" s="287">
        <v>0</v>
      </c>
      <c r="AA66" s="287">
        <v>0</v>
      </c>
      <c r="AB66" s="287">
        <v>63884.42</v>
      </c>
      <c r="AC66" s="287">
        <v>8845.2000000000007</v>
      </c>
      <c r="AD66" s="287">
        <v>0</v>
      </c>
      <c r="AE66" s="287">
        <v>1477.19</v>
      </c>
      <c r="AF66" s="287">
        <v>0</v>
      </c>
      <c r="AG66" s="287">
        <v>726416.35</v>
      </c>
      <c r="AH66" s="287">
        <v>0</v>
      </c>
      <c r="AI66" s="287">
        <v>0</v>
      </c>
      <c r="AJ66" s="287">
        <v>757338.31</v>
      </c>
      <c r="AK66" s="287">
        <v>16715.310000000001</v>
      </c>
      <c r="AL66" s="287">
        <v>9358.85</v>
      </c>
      <c r="AM66" s="287">
        <v>0</v>
      </c>
      <c r="AN66" s="287">
        <v>0</v>
      </c>
      <c r="AO66" s="287">
        <v>0</v>
      </c>
      <c r="AP66" s="287">
        <v>0</v>
      </c>
      <c r="AQ66" s="287">
        <v>0</v>
      </c>
      <c r="AR66" s="287">
        <v>0</v>
      </c>
      <c r="AS66" s="287">
        <v>0</v>
      </c>
      <c r="AT66" s="287">
        <v>0</v>
      </c>
      <c r="AU66" s="287">
        <v>0</v>
      </c>
      <c r="AV66" s="287">
        <v>10907135.529999999</v>
      </c>
      <c r="AW66" s="287">
        <v>424.48</v>
      </c>
      <c r="AX66" s="287">
        <v>0</v>
      </c>
      <c r="AY66" s="287">
        <v>0</v>
      </c>
      <c r="AZ66" s="287">
        <v>0</v>
      </c>
      <c r="BA66" s="287">
        <v>0</v>
      </c>
      <c r="BB66" s="287">
        <v>482.24</v>
      </c>
      <c r="BC66" s="287">
        <v>0</v>
      </c>
      <c r="BD66" s="287">
        <v>0</v>
      </c>
      <c r="BE66" s="287">
        <v>0</v>
      </c>
      <c r="BF66" s="287">
        <v>0</v>
      </c>
      <c r="BG66" s="287">
        <v>0</v>
      </c>
      <c r="BH66" s="287">
        <v>0</v>
      </c>
      <c r="BI66" s="287">
        <v>0</v>
      </c>
      <c r="BJ66" s="287">
        <v>0</v>
      </c>
      <c r="BK66" s="287">
        <v>0</v>
      </c>
      <c r="BL66" s="287">
        <v>0</v>
      </c>
      <c r="BM66" s="287">
        <v>0</v>
      </c>
      <c r="BN66" s="287">
        <v>369118.32</v>
      </c>
      <c r="BO66" s="287">
        <v>0</v>
      </c>
      <c r="BP66" s="287">
        <v>0</v>
      </c>
      <c r="BQ66" s="287">
        <v>0</v>
      </c>
      <c r="BR66" s="287">
        <v>0</v>
      </c>
      <c r="BS66" s="287">
        <v>0</v>
      </c>
      <c r="BT66" s="287">
        <v>0</v>
      </c>
      <c r="BU66" s="287">
        <v>0</v>
      </c>
      <c r="BV66" s="287">
        <v>0</v>
      </c>
      <c r="BW66" s="287">
        <v>0</v>
      </c>
      <c r="BX66" s="287">
        <v>0</v>
      </c>
      <c r="BY66" s="287">
        <v>0</v>
      </c>
      <c r="BZ66" s="287">
        <v>0</v>
      </c>
      <c r="CA66" s="287">
        <v>0</v>
      </c>
      <c r="CB66" s="287">
        <v>13303.21</v>
      </c>
      <c r="CC66" s="287">
        <v>76587844.459999979</v>
      </c>
      <c r="CD66" s="249" t="s">
        <v>221</v>
      </c>
      <c r="CE66" s="195">
        <f t="shared" si="0"/>
        <v>91961523.759999976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719137</v>
      </c>
      <c r="D67" s="195">
        <f>ROUND(D51+D52,0)</f>
        <v>0</v>
      </c>
      <c r="E67" s="195">
        <f t="shared" ref="E67:BP67" si="3">ROUND(E51+E52,0)</f>
        <v>891090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699300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132830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107482</v>
      </c>
      <c r="AD67" s="195">
        <f t="shared" si="3"/>
        <v>0</v>
      </c>
      <c r="AE67" s="195">
        <f t="shared" si="3"/>
        <v>336193</v>
      </c>
      <c r="AF67" s="195">
        <f t="shared" si="3"/>
        <v>0</v>
      </c>
      <c r="AG67" s="195">
        <f t="shared" si="3"/>
        <v>801457</v>
      </c>
      <c r="AH67" s="195">
        <f t="shared" si="3"/>
        <v>0</v>
      </c>
      <c r="AI67" s="195">
        <f t="shared" si="3"/>
        <v>0</v>
      </c>
      <c r="AJ67" s="195">
        <f t="shared" si="3"/>
        <v>1553677</v>
      </c>
      <c r="AK67" s="195">
        <f t="shared" si="3"/>
        <v>393800</v>
      </c>
      <c r="AL67" s="195">
        <f t="shared" si="3"/>
        <v>57904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559706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22790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295232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2150</v>
      </c>
      <c r="BZ67" s="195">
        <f t="shared" si="4"/>
        <v>0</v>
      </c>
      <c r="CA67" s="195">
        <f t="shared" si="4"/>
        <v>0</v>
      </c>
      <c r="CB67" s="195">
        <f t="shared" si="4"/>
        <v>7838</v>
      </c>
      <c r="CC67" s="195">
        <f t="shared" si="4"/>
        <v>70043</v>
      </c>
      <c r="CD67" s="249" t="s">
        <v>221</v>
      </c>
      <c r="CE67" s="195">
        <f t="shared" si="0"/>
        <v>6650629</v>
      </c>
      <c r="CF67" s="252"/>
    </row>
    <row r="68" spans="1:84" ht="12.65" customHeight="1" x14ac:dyDescent="0.3">
      <c r="A68" s="171" t="s">
        <v>240</v>
      </c>
      <c r="B68" s="175"/>
      <c r="C68" s="288">
        <v>9352.06</v>
      </c>
      <c r="D68" s="288">
        <v>0</v>
      </c>
      <c r="E68" s="288">
        <v>14088.37</v>
      </c>
      <c r="F68" s="288">
        <v>0</v>
      </c>
      <c r="G68" s="288">
        <v>0</v>
      </c>
      <c r="H68" s="288">
        <v>0</v>
      </c>
      <c r="I68" s="288">
        <v>0</v>
      </c>
      <c r="J68" s="288">
        <v>0</v>
      </c>
      <c r="K68" s="288">
        <v>0</v>
      </c>
      <c r="L68" s="288">
        <v>0</v>
      </c>
      <c r="M68" s="288">
        <v>0</v>
      </c>
      <c r="N68" s="288">
        <v>0</v>
      </c>
      <c r="O68" s="288">
        <v>0</v>
      </c>
      <c r="P68" s="288">
        <v>1040</v>
      </c>
      <c r="Q68" s="288">
        <v>0</v>
      </c>
      <c r="R68" s="288">
        <v>0</v>
      </c>
      <c r="S68" s="288">
        <v>0</v>
      </c>
      <c r="T68" s="288">
        <v>0</v>
      </c>
      <c r="U68" s="288">
        <v>0</v>
      </c>
      <c r="V68" s="288">
        <v>0</v>
      </c>
      <c r="W68" s="288">
        <v>0</v>
      </c>
      <c r="X68" s="288">
        <v>0</v>
      </c>
      <c r="Y68" s="288">
        <v>0</v>
      </c>
      <c r="Z68" s="288">
        <v>0</v>
      </c>
      <c r="AA68" s="288">
        <v>0</v>
      </c>
      <c r="AB68" s="288">
        <v>0</v>
      </c>
      <c r="AC68" s="288">
        <v>0</v>
      </c>
      <c r="AD68" s="288">
        <v>0</v>
      </c>
      <c r="AE68" s="288">
        <v>0</v>
      </c>
      <c r="AF68" s="288">
        <v>0</v>
      </c>
      <c r="AG68" s="288">
        <v>0</v>
      </c>
      <c r="AH68" s="288">
        <v>0</v>
      </c>
      <c r="AI68" s="288">
        <v>0</v>
      </c>
      <c r="AJ68" s="288">
        <v>574645.32999999996</v>
      </c>
      <c r="AK68" s="288">
        <v>0</v>
      </c>
      <c r="AL68" s="288">
        <v>0</v>
      </c>
      <c r="AM68" s="288">
        <v>0</v>
      </c>
      <c r="AN68" s="288">
        <v>0</v>
      </c>
      <c r="AO68" s="288">
        <v>0</v>
      </c>
      <c r="AP68" s="288">
        <v>0</v>
      </c>
      <c r="AQ68" s="288">
        <v>0</v>
      </c>
      <c r="AR68" s="288">
        <v>0</v>
      </c>
      <c r="AS68" s="288">
        <v>0</v>
      </c>
      <c r="AT68" s="288">
        <v>0</v>
      </c>
      <c r="AU68" s="288">
        <v>0</v>
      </c>
      <c r="AV68" s="288">
        <v>1796180.1999999997</v>
      </c>
      <c r="AW68" s="288">
        <v>0</v>
      </c>
      <c r="AX68" s="288">
        <v>0</v>
      </c>
      <c r="AY68" s="288">
        <v>0</v>
      </c>
      <c r="AZ68" s="288">
        <v>0</v>
      </c>
      <c r="BA68" s="288">
        <v>0</v>
      </c>
      <c r="BB68" s="288">
        <v>0</v>
      </c>
      <c r="BC68" s="288">
        <v>0</v>
      </c>
      <c r="BD68" s="288">
        <v>0</v>
      </c>
      <c r="BE68" s="288">
        <v>0</v>
      </c>
      <c r="BF68" s="288">
        <v>0</v>
      </c>
      <c r="BG68" s="288">
        <v>0</v>
      </c>
      <c r="BH68" s="288">
        <v>0</v>
      </c>
      <c r="BI68" s="288">
        <v>0</v>
      </c>
      <c r="BJ68" s="288">
        <v>0</v>
      </c>
      <c r="BK68" s="288">
        <v>0</v>
      </c>
      <c r="BL68" s="288">
        <v>0</v>
      </c>
      <c r="BM68" s="288">
        <v>0</v>
      </c>
      <c r="BN68" s="288">
        <v>0</v>
      </c>
      <c r="BO68" s="288">
        <v>0</v>
      </c>
      <c r="BP68" s="288">
        <v>0</v>
      </c>
      <c r="BQ68" s="288">
        <v>0</v>
      </c>
      <c r="BR68" s="288">
        <v>0</v>
      </c>
      <c r="BS68" s="288">
        <v>0</v>
      </c>
      <c r="BT68" s="288">
        <v>0</v>
      </c>
      <c r="BU68" s="288">
        <v>0</v>
      </c>
      <c r="BV68" s="288">
        <v>0</v>
      </c>
      <c r="BW68" s="288">
        <v>0</v>
      </c>
      <c r="BX68" s="288">
        <v>0</v>
      </c>
      <c r="BY68" s="288">
        <v>0</v>
      </c>
      <c r="BZ68" s="288">
        <v>0</v>
      </c>
      <c r="CA68" s="288">
        <v>0</v>
      </c>
      <c r="CB68" s="288">
        <v>0</v>
      </c>
      <c r="CC68" s="288">
        <v>104990.42000000001</v>
      </c>
      <c r="CD68" s="249" t="s">
        <v>221</v>
      </c>
      <c r="CE68" s="195">
        <f t="shared" si="0"/>
        <v>2500296.38</v>
      </c>
      <c r="CF68" s="252"/>
    </row>
    <row r="69" spans="1:84" ht="12.65" customHeight="1" x14ac:dyDescent="0.3">
      <c r="A69" s="171" t="s">
        <v>241</v>
      </c>
      <c r="B69" s="175"/>
      <c r="C69" s="289">
        <v>3025.2699999999895</v>
      </c>
      <c r="D69" s="289">
        <v>0</v>
      </c>
      <c r="E69" s="289">
        <v>6228.0000000000291</v>
      </c>
      <c r="F69" s="289">
        <v>0</v>
      </c>
      <c r="G69" s="289">
        <v>0</v>
      </c>
      <c r="H69" s="289">
        <v>0</v>
      </c>
      <c r="I69" s="289">
        <v>0</v>
      </c>
      <c r="J69" s="289">
        <v>0</v>
      </c>
      <c r="K69" s="289">
        <v>0</v>
      </c>
      <c r="L69" s="289">
        <v>0</v>
      </c>
      <c r="M69" s="289">
        <v>0</v>
      </c>
      <c r="N69" s="289">
        <v>0</v>
      </c>
      <c r="O69" s="289">
        <v>0</v>
      </c>
      <c r="P69" s="289">
        <v>13883.660000000033</v>
      </c>
      <c r="Q69" s="289">
        <v>0</v>
      </c>
      <c r="R69" s="289">
        <v>0</v>
      </c>
      <c r="S69" s="289">
        <v>0</v>
      </c>
      <c r="T69" s="289">
        <v>33635.720000000016</v>
      </c>
      <c r="U69" s="289">
        <v>0</v>
      </c>
      <c r="V69" s="289">
        <v>0</v>
      </c>
      <c r="W69" s="289">
        <v>0</v>
      </c>
      <c r="X69" s="289">
        <v>0</v>
      </c>
      <c r="Y69" s="289">
        <v>0</v>
      </c>
      <c r="Z69" s="289">
        <v>0</v>
      </c>
      <c r="AA69" s="289">
        <v>0</v>
      </c>
      <c r="AB69" s="289">
        <v>-384.74999999999818</v>
      </c>
      <c r="AC69" s="289">
        <v>624428.99</v>
      </c>
      <c r="AD69" s="289">
        <v>0</v>
      </c>
      <c r="AE69" s="289">
        <v>92.349999999996726</v>
      </c>
      <c r="AF69" s="289">
        <v>0</v>
      </c>
      <c r="AG69" s="289">
        <v>74407.259999999951</v>
      </c>
      <c r="AH69" s="289">
        <v>0</v>
      </c>
      <c r="AI69" s="289">
        <v>0</v>
      </c>
      <c r="AJ69" s="289">
        <v>120227.40999999995</v>
      </c>
      <c r="AK69" s="289">
        <v>1436.809999999994</v>
      </c>
      <c r="AL69" s="289">
        <v>3683.8499999999949</v>
      </c>
      <c r="AM69" s="289">
        <v>0</v>
      </c>
      <c r="AN69" s="289">
        <v>0</v>
      </c>
      <c r="AO69" s="289">
        <v>0</v>
      </c>
      <c r="AP69" s="289">
        <v>0</v>
      </c>
      <c r="AQ69" s="289">
        <v>0</v>
      </c>
      <c r="AR69" s="289">
        <v>0</v>
      </c>
      <c r="AS69" s="289">
        <v>0</v>
      </c>
      <c r="AT69" s="289">
        <v>0</v>
      </c>
      <c r="AU69" s="289">
        <v>0</v>
      </c>
      <c r="AV69" s="289">
        <v>75532.410000000062</v>
      </c>
      <c r="AW69" s="289">
        <v>13829.36</v>
      </c>
      <c r="AX69" s="289">
        <v>0</v>
      </c>
      <c r="AY69" s="289">
        <v>0</v>
      </c>
      <c r="AZ69" s="289">
        <v>0</v>
      </c>
      <c r="BA69" s="289">
        <v>0</v>
      </c>
      <c r="BB69" s="289">
        <v>65.900000000000091</v>
      </c>
      <c r="BC69" s="289">
        <v>0</v>
      </c>
      <c r="BD69" s="289">
        <v>0</v>
      </c>
      <c r="BE69" s="289">
        <v>0</v>
      </c>
      <c r="BF69" s="289">
        <v>0</v>
      </c>
      <c r="BG69" s="289">
        <v>0</v>
      </c>
      <c r="BH69" s="289">
        <v>0</v>
      </c>
      <c r="BI69" s="289">
        <v>0</v>
      </c>
      <c r="BJ69" s="289">
        <v>0</v>
      </c>
      <c r="BK69" s="289">
        <v>0</v>
      </c>
      <c r="BL69" s="289">
        <v>0</v>
      </c>
      <c r="BM69" s="289">
        <v>0</v>
      </c>
      <c r="BN69" s="289">
        <v>569423.75999999989</v>
      </c>
      <c r="BO69" s="289">
        <v>0</v>
      </c>
      <c r="BP69" s="289">
        <v>0</v>
      </c>
      <c r="BQ69" s="289">
        <v>0</v>
      </c>
      <c r="BR69" s="289">
        <v>0</v>
      </c>
      <c r="BS69" s="289">
        <v>0</v>
      </c>
      <c r="BT69" s="289">
        <v>0</v>
      </c>
      <c r="BU69" s="289">
        <v>0</v>
      </c>
      <c r="BV69" s="289">
        <v>0</v>
      </c>
      <c r="BW69" s="289">
        <v>0</v>
      </c>
      <c r="BX69" s="289">
        <v>0</v>
      </c>
      <c r="BY69" s="289">
        <v>0</v>
      </c>
      <c r="BZ69" s="289">
        <v>0</v>
      </c>
      <c r="CA69" s="289">
        <v>0</v>
      </c>
      <c r="CB69" s="289">
        <v>518.59999999999945</v>
      </c>
      <c r="CC69" s="289">
        <v>8566416.5</v>
      </c>
      <c r="CD69" s="289">
        <v>8369337.9000000004</v>
      </c>
      <c r="CE69" s="195">
        <f t="shared" si="0"/>
        <v>18475789</v>
      </c>
      <c r="CF69" s="252"/>
    </row>
    <row r="70" spans="1:84" ht="12.65" customHeight="1" x14ac:dyDescent="0.3">
      <c r="A70" s="171" t="s">
        <v>242</v>
      </c>
      <c r="B70" s="175"/>
      <c r="C70" s="289">
        <v>8539.9</v>
      </c>
      <c r="D70" s="289">
        <v>0</v>
      </c>
      <c r="E70" s="289">
        <v>70123.509999999995</v>
      </c>
      <c r="F70" s="289">
        <v>0</v>
      </c>
      <c r="G70" s="289">
        <v>0</v>
      </c>
      <c r="H70" s="289">
        <v>0</v>
      </c>
      <c r="I70" s="289">
        <v>0</v>
      </c>
      <c r="J70" s="289">
        <v>0</v>
      </c>
      <c r="K70" s="289">
        <v>0</v>
      </c>
      <c r="L70" s="289">
        <v>0</v>
      </c>
      <c r="M70" s="289">
        <v>0</v>
      </c>
      <c r="N70" s="289">
        <v>0</v>
      </c>
      <c r="O70" s="289">
        <v>0</v>
      </c>
      <c r="P70" s="289">
        <v>10556.66</v>
      </c>
      <c r="Q70" s="289">
        <v>0</v>
      </c>
      <c r="R70" s="289">
        <v>0</v>
      </c>
      <c r="S70" s="289">
        <v>0</v>
      </c>
      <c r="T70" s="289">
        <v>0</v>
      </c>
      <c r="U70" s="289">
        <v>0</v>
      </c>
      <c r="V70" s="289">
        <v>0</v>
      </c>
      <c r="W70" s="289">
        <v>0</v>
      </c>
      <c r="X70" s="289">
        <v>0</v>
      </c>
      <c r="Y70" s="289">
        <v>1410</v>
      </c>
      <c r="Z70" s="289">
        <v>0</v>
      </c>
      <c r="AA70" s="289">
        <v>0</v>
      </c>
      <c r="AB70" s="289">
        <v>0</v>
      </c>
      <c r="AC70" s="289">
        <v>0</v>
      </c>
      <c r="AD70" s="289">
        <v>0</v>
      </c>
      <c r="AE70" s="289">
        <v>4543.8300000000008</v>
      </c>
      <c r="AF70" s="289">
        <v>0</v>
      </c>
      <c r="AG70" s="289">
        <v>129367.73999999999</v>
      </c>
      <c r="AH70" s="289">
        <v>0</v>
      </c>
      <c r="AI70" s="289">
        <v>0</v>
      </c>
      <c r="AJ70" s="289">
        <v>985652.84</v>
      </c>
      <c r="AK70" s="289">
        <v>16116.98</v>
      </c>
      <c r="AL70" s="289">
        <v>37881.370000000003</v>
      </c>
      <c r="AM70" s="289">
        <v>0</v>
      </c>
      <c r="AN70" s="289">
        <v>0</v>
      </c>
      <c r="AO70" s="289">
        <v>0</v>
      </c>
      <c r="AP70" s="289">
        <v>0</v>
      </c>
      <c r="AQ70" s="289">
        <v>0</v>
      </c>
      <c r="AR70" s="289">
        <v>0</v>
      </c>
      <c r="AS70" s="289">
        <v>0</v>
      </c>
      <c r="AT70" s="289">
        <v>0</v>
      </c>
      <c r="AU70" s="289">
        <v>0</v>
      </c>
      <c r="AV70" s="289">
        <v>2644129.7599999998</v>
      </c>
      <c r="AW70" s="289">
        <v>14253.84</v>
      </c>
      <c r="AX70" s="289">
        <v>0</v>
      </c>
      <c r="AY70" s="289">
        <v>0</v>
      </c>
      <c r="AZ70" s="289">
        <v>0</v>
      </c>
      <c r="BA70" s="289">
        <v>0</v>
      </c>
      <c r="BB70" s="289">
        <v>600.97</v>
      </c>
      <c r="BC70" s="289">
        <v>0</v>
      </c>
      <c r="BD70" s="289">
        <v>0</v>
      </c>
      <c r="BE70" s="289">
        <v>0</v>
      </c>
      <c r="BF70" s="289">
        <v>0</v>
      </c>
      <c r="BG70" s="289">
        <v>0</v>
      </c>
      <c r="BH70" s="289">
        <v>0</v>
      </c>
      <c r="BI70" s="289">
        <v>0</v>
      </c>
      <c r="BJ70" s="289">
        <v>0</v>
      </c>
      <c r="BK70" s="289">
        <v>0</v>
      </c>
      <c r="BL70" s="289">
        <v>0</v>
      </c>
      <c r="BM70" s="289">
        <v>0</v>
      </c>
      <c r="BN70" s="289">
        <v>25678.78</v>
      </c>
      <c r="BO70" s="289">
        <v>0</v>
      </c>
      <c r="BP70" s="289">
        <v>0</v>
      </c>
      <c r="BQ70" s="289">
        <v>0</v>
      </c>
      <c r="BR70" s="289">
        <v>0</v>
      </c>
      <c r="BS70" s="289">
        <v>0</v>
      </c>
      <c r="BT70" s="289">
        <v>0</v>
      </c>
      <c r="BU70" s="289">
        <v>0</v>
      </c>
      <c r="BV70" s="289">
        <v>0</v>
      </c>
      <c r="BW70" s="289">
        <v>0</v>
      </c>
      <c r="BX70" s="289">
        <v>0</v>
      </c>
      <c r="BY70" s="289">
        <v>0</v>
      </c>
      <c r="BZ70" s="289">
        <v>0</v>
      </c>
      <c r="CA70" s="289">
        <v>0</v>
      </c>
      <c r="CB70" s="289">
        <v>228026.38</v>
      </c>
      <c r="CC70" s="289">
        <v>3614698.5500000003</v>
      </c>
      <c r="CD70" s="289">
        <v>0</v>
      </c>
      <c r="CE70" s="195">
        <f t="shared" si="0"/>
        <v>7791581.1099999994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6900981.5799999991</v>
      </c>
      <c r="D71" s="195">
        <f t="shared" ref="D71:AI71" si="5">SUM(D61:D69)-D70</f>
        <v>0</v>
      </c>
      <c r="E71" s="195">
        <f t="shared" si="5"/>
        <v>11003456.360000001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12755981.069999997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5883434.1499999985</v>
      </c>
      <c r="U71" s="195">
        <f t="shared" si="5"/>
        <v>0</v>
      </c>
      <c r="V71" s="195">
        <f t="shared" si="5"/>
        <v>7950</v>
      </c>
      <c r="W71" s="195">
        <f t="shared" si="5"/>
        <v>0</v>
      </c>
      <c r="X71" s="195">
        <f t="shared" si="5"/>
        <v>366.62</v>
      </c>
      <c r="Y71" s="195">
        <f t="shared" si="5"/>
        <v>285400.41000000003</v>
      </c>
      <c r="Z71" s="195">
        <f t="shared" si="5"/>
        <v>0</v>
      </c>
      <c r="AA71" s="195">
        <f t="shared" si="5"/>
        <v>0</v>
      </c>
      <c r="AB71" s="195">
        <f t="shared" si="5"/>
        <v>6523340.79</v>
      </c>
      <c r="AC71" s="195">
        <f t="shared" si="5"/>
        <v>3463579.46</v>
      </c>
      <c r="AD71" s="195">
        <f t="shared" si="5"/>
        <v>0</v>
      </c>
      <c r="AE71" s="195">
        <f t="shared" si="5"/>
        <v>2392369.27</v>
      </c>
      <c r="AF71" s="195">
        <f t="shared" si="5"/>
        <v>0</v>
      </c>
      <c r="AG71" s="195">
        <f t="shared" si="5"/>
        <v>15805809.539999999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26478298.679999992</v>
      </c>
      <c r="AK71" s="195">
        <f t="shared" si="6"/>
        <v>3996758.6900000004</v>
      </c>
      <c r="AL71" s="195">
        <f t="shared" si="6"/>
        <v>2358030.29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43923351.420000002</v>
      </c>
      <c r="AW71" s="195">
        <f t="shared" si="6"/>
        <v>322612.76999999996</v>
      </c>
      <c r="AX71" s="195">
        <f t="shared" si="6"/>
        <v>0</v>
      </c>
      <c r="AY71" s="195">
        <f t="shared" si="6"/>
        <v>0</v>
      </c>
      <c r="AZ71" s="195">
        <f t="shared" si="6"/>
        <v>0</v>
      </c>
      <c r="BA71" s="195">
        <f t="shared" si="6"/>
        <v>0</v>
      </c>
      <c r="BB71" s="195">
        <f t="shared" si="6"/>
        <v>1336929.76</v>
      </c>
      <c r="BC71" s="195">
        <f t="shared" si="6"/>
        <v>0</v>
      </c>
      <c r="BD71" s="195">
        <f t="shared" si="6"/>
        <v>0</v>
      </c>
      <c r="BE71" s="195">
        <f t="shared" si="6"/>
        <v>0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883.06</v>
      </c>
      <c r="BM71" s="195">
        <f t="shared" si="6"/>
        <v>0</v>
      </c>
      <c r="BN71" s="195">
        <f t="shared" si="6"/>
        <v>3180800.4099999997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467890.34</v>
      </c>
      <c r="BY71" s="195">
        <f t="shared" si="7"/>
        <v>886341.65999999992</v>
      </c>
      <c r="BZ71" s="195">
        <f t="shared" si="7"/>
        <v>1109986.1199999999</v>
      </c>
      <c r="CA71" s="195">
        <f t="shared" si="7"/>
        <v>0</v>
      </c>
      <c r="CB71" s="195">
        <f t="shared" si="7"/>
        <v>15315.220000000001</v>
      </c>
      <c r="CC71" s="195">
        <f t="shared" si="7"/>
        <v>86006300.329999983</v>
      </c>
      <c r="CD71" s="245">
        <f>CD69-CD70</f>
        <v>8369337.9000000004</v>
      </c>
      <c r="CE71" s="195">
        <f>SUM(CE61:CE69)-CE70</f>
        <v>243475505.89999998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290">
        <f t="shared" si="0"/>
        <v>0</v>
      </c>
      <c r="CF72" s="252"/>
    </row>
    <row r="73" spans="1:84" ht="12.65" customHeight="1" x14ac:dyDescent="0.3">
      <c r="A73" s="171" t="s">
        <v>245</v>
      </c>
      <c r="B73" s="175"/>
      <c r="C73" s="291">
        <v>34100390.599999994</v>
      </c>
      <c r="D73" s="291">
        <v>0</v>
      </c>
      <c r="E73" s="291">
        <v>62563913.580000013</v>
      </c>
      <c r="F73" s="291">
        <v>0</v>
      </c>
      <c r="G73" s="291">
        <v>0</v>
      </c>
      <c r="H73" s="291">
        <v>0</v>
      </c>
      <c r="I73" s="291">
        <v>0</v>
      </c>
      <c r="J73" s="291">
        <v>0</v>
      </c>
      <c r="K73" s="291">
        <v>0</v>
      </c>
      <c r="L73" s="291">
        <v>0</v>
      </c>
      <c r="M73" s="291">
        <v>0</v>
      </c>
      <c r="N73" s="291">
        <v>0</v>
      </c>
      <c r="O73" s="291">
        <v>0</v>
      </c>
      <c r="P73" s="291">
        <v>62144199</v>
      </c>
      <c r="Q73" s="291">
        <v>0</v>
      </c>
      <c r="R73" s="291">
        <v>0</v>
      </c>
      <c r="S73" s="291">
        <v>0</v>
      </c>
      <c r="T73" s="291">
        <v>2515801</v>
      </c>
      <c r="U73" s="291">
        <v>19203139.110000003</v>
      </c>
      <c r="V73" s="291">
        <v>123785</v>
      </c>
      <c r="W73" s="291">
        <v>3961893.4</v>
      </c>
      <c r="X73" s="291">
        <v>3975367.35</v>
      </c>
      <c r="Y73" s="291">
        <v>4709576</v>
      </c>
      <c r="Z73" s="291">
        <v>978332.9</v>
      </c>
      <c r="AA73" s="291">
        <v>161291</v>
      </c>
      <c r="AB73" s="291">
        <v>21392370.050000001</v>
      </c>
      <c r="AC73" s="291">
        <v>20106342.999999996</v>
      </c>
      <c r="AD73" s="291">
        <v>0</v>
      </c>
      <c r="AE73" s="291">
        <v>905529.99999999988</v>
      </c>
      <c r="AF73" s="291">
        <v>0</v>
      </c>
      <c r="AG73" s="291">
        <v>27284108</v>
      </c>
      <c r="AH73" s="291">
        <v>0</v>
      </c>
      <c r="AI73" s="291">
        <v>0</v>
      </c>
      <c r="AJ73" s="291">
        <v>4360287</v>
      </c>
      <c r="AK73" s="291">
        <v>595886.00000000012</v>
      </c>
      <c r="AL73" s="291">
        <v>599203</v>
      </c>
      <c r="AM73" s="291">
        <v>0</v>
      </c>
      <c r="AN73" s="291">
        <v>0</v>
      </c>
      <c r="AO73" s="291">
        <v>0</v>
      </c>
      <c r="AP73" s="291">
        <v>0</v>
      </c>
      <c r="AQ73" s="291">
        <v>0</v>
      </c>
      <c r="AR73" s="291">
        <v>0</v>
      </c>
      <c r="AS73" s="291">
        <v>0</v>
      </c>
      <c r="AT73" s="291">
        <v>0</v>
      </c>
      <c r="AU73" s="291">
        <v>0</v>
      </c>
      <c r="AV73" s="185">
        <v>4553803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274235218.99000001</v>
      </c>
      <c r="CF73" s="252"/>
    </row>
    <row r="74" spans="1:84" ht="12.65" customHeight="1" x14ac:dyDescent="0.3">
      <c r="A74" s="171" t="s">
        <v>246</v>
      </c>
      <c r="B74" s="175"/>
      <c r="C74" s="292">
        <v>285435</v>
      </c>
      <c r="D74" s="292">
        <v>0</v>
      </c>
      <c r="E74" s="292">
        <v>5536414</v>
      </c>
      <c r="F74" s="292">
        <v>0</v>
      </c>
      <c r="G74" s="292">
        <v>0</v>
      </c>
      <c r="H74" s="292">
        <v>0</v>
      </c>
      <c r="I74" s="292">
        <v>0</v>
      </c>
      <c r="J74" s="292">
        <v>0</v>
      </c>
      <c r="K74" s="292">
        <v>0</v>
      </c>
      <c r="L74" s="292">
        <v>0</v>
      </c>
      <c r="M74" s="292">
        <v>0</v>
      </c>
      <c r="N74" s="292">
        <v>0</v>
      </c>
      <c r="O74" s="292">
        <v>0</v>
      </c>
      <c r="P74" s="292">
        <v>139540203</v>
      </c>
      <c r="Q74" s="292">
        <v>0</v>
      </c>
      <c r="R74" s="292">
        <v>0</v>
      </c>
      <c r="S74" s="292">
        <v>0</v>
      </c>
      <c r="T74" s="292">
        <v>23931527.440000005</v>
      </c>
      <c r="U74" s="292">
        <v>16142301.769999998</v>
      </c>
      <c r="V74" s="292">
        <v>342075.00000000006</v>
      </c>
      <c r="W74" s="292">
        <v>13979143.1</v>
      </c>
      <c r="X74" s="292">
        <v>6950024.2999999989</v>
      </c>
      <c r="Y74" s="292">
        <v>26264778.100000001</v>
      </c>
      <c r="Z74" s="292">
        <v>1118327.5000000002</v>
      </c>
      <c r="AA74" s="292">
        <v>1102468</v>
      </c>
      <c r="AB74" s="292">
        <v>49261167.599999994</v>
      </c>
      <c r="AC74" s="292">
        <v>275672</v>
      </c>
      <c r="AD74" s="292">
        <v>0</v>
      </c>
      <c r="AE74" s="292">
        <v>7105152.0199999996</v>
      </c>
      <c r="AF74" s="292">
        <v>0</v>
      </c>
      <c r="AG74" s="292">
        <v>130707995.95</v>
      </c>
      <c r="AH74" s="292">
        <v>0</v>
      </c>
      <c r="AI74" s="292">
        <v>0</v>
      </c>
      <c r="AJ74" s="292">
        <v>62597681.399999999</v>
      </c>
      <c r="AK74" s="292">
        <v>17592030</v>
      </c>
      <c r="AL74" s="292">
        <v>7667927</v>
      </c>
      <c r="AM74" s="292">
        <v>0</v>
      </c>
      <c r="AN74" s="292">
        <v>0</v>
      </c>
      <c r="AO74" s="292">
        <v>0</v>
      </c>
      <c r="AP74" s="292">
        <v>0</v>
      </c>
      <c r="AQ74" s="292">
        <v>0</v>
      </c>
      <c r="AR74" s="292">
        <v>0</v>
      </c>
      <c r="AS74" s="292">
        <v>0</v>
      </c>
      <c r="AT74" s="292">
        <v>0</v>
      </c>
      <c r="AU74" s="292">
        <v>0</v>
      </c>
      <c r="AV74" s="185">
        <v>48112265.259999998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558512588.43999994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34385825.599999994</v>
      </c>
      <c r="D75" s="195">
        <f t="shared" si="9"/>
        <v>0</v>
      </c>
      <c r="E75" s="195">
        <f t="shared" si="9"/>
        <v>68100327.580000013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201684402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26447328.440000005</v>
      </c>
      <c r="U75" s="195">
        <f t="shared" si="9"/>
        <v>35345440.880000003</v>
      </c>
      <c r="V75" s="195">
        <f t="shared" si="9"/>
        <v>465860.00000000006</v>
      </c>
      <c r="W75" s="195">
        <f t="shared" si="9"/>
        <v>17941036.5</v>
      </c>
      <c r="X75" s="195">
        <f t="shared" si="9"/>
        <v>10925391.649999999</v>
      </c>
      <c r="Y75" s="195">
        <f t="shared" si="9"/>
        <v>30974354.100000001</v>
      </c>
      <c r="Z75" s="195">
        <f t="shared" si="9"/>
        <v>2096660.4000000004</v>
      </c>
      <c r="AA75" s="195">
        <f t="shared" si="9"/>
        <v>1263759</v>
      </c>
      <c r="AB75" s="195">
        <f t="shared" si="9"/>
        <v>70653537.649999991</v>
      </c>
      <c r="AC75" s="195">
        <f t="shared" si="9"/>
        <v>20382014.999999996</v>
      </c>
      <c r="AD75" s="195">
        <f t="shared" si="9"/>
        <v>0</v>
      </c>
      <c r="AE75" s="195">
        <f t="shared" si="9"/>
        <v>8010682.0199999996</v>
      </c>
      <c r="AF75" s="195">
        <f t="shared" si="9"/>
        <v>0</v>
      </c>
      <c r="AG75" s="195">
        <f t="shared" si="9"/>
        <v>157992103.94999999</v>
      </c>
      <c r="AH75" s="195">
        <f t="shared" si="9"/>
        <v>0</v>
      </c>
      <c r="AI75" s="195">
        <f t="shared" si="9"/>
        <v>0</v>
      </c>
      <c r="AJ75" s="195">
        <f t="shared" si="9"/>
        <v>66957968.399999999</v>
      </c>
      <c r="AK75" s="195">
        <f t="shared" si="9"/>
        <v>18187916</v>
      </c>
      <c r="AL75" s="195">
        <f t="shared" si="9"/>
        <v>8267130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52666068.259999998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832747807.42999995</v>
      </c>
      <c r="CF75" s="252"/>
    </row>
    <row r="76" spans="1:84" ht="12.65" customHeight="1" x14ac:dyDescent="0.3">
      <c r="A76" s="171" t="s">
        <v>248</v>
      </c>
      <c r="B76" s="175"/>
      <c r="C76" s="293">
        <v>17108.02</v>
      </c>
      <c r="D76" s="293"/>
      <c r="E76" s="285">
        <v>36645.9</v>
      </c>
      <c r="F76" s="285"/>
      <c r="G76" s="293"/>
      <c r="H76" s="293"/>
      <c r="I76" s="285"/>
      <c r="J76" s="285"/>
      <c r="K76" s="285"/>
      <c r="L76" s="285"/>
      <c r="M76" s="285"/>
      <c r="N76" s="285"/>
      <c r="O76" s="285"/>
      <c r="P76" s="285">
        <v>13758.90769011472</v>
      </c>
      <c r="Q76" s="285"/>
      <c r="R76" s="285"/>
      <c r="S76" s="285"/>
      <c r="T76" s="285">
        <v>4532.9553420149396</v>
      </c>
      <c r="U76" s="285"/>
      <c r="V76" s="285"/>
      <c r="W76" s="285"/>
      <c r="X76" s="285"/>
      <c r="Y76" s="285"/>
      <c r="Z76" s="285"/>
      <c r="AA76" s="285"/>
      <c r="AB76" s="285"/>
      <c r="AC76" s="285">
        <v>621.80490875244163</v>
      </c>
      <c r="AD76" s="285"/>
      <c r="AE76" s="285">
        <v>9229.07</v>
      </c>
      <c r="AF76" s="285"/>
      <c r="AG76" s="285">
        <v>23115.403814153411</v>
      </c>
      <c r="AH76" s="285"/>
      <c r="AI76" s="285"/>
      <c r="AJ76" s="285">
        <v>24269.66</v>
      </c>
      <c r="AK76" s="285">
        <v>9223.1200000000008</v>
      </c>
      <c r="AL76" s="285">
        <v>7589.42</v>
      </c>
      <c r="AM76" s="285"/>
      <c r="AN76" s="285"/>
      <c r="AO76" s="285"/>
      <c r="AP76" s="285"/>
      <c r="AQ76" s="285"/>
      <c r="AR76" s="285"/>
      <c r="AS76" s="285"/>
      <c r="AT76" s="285"/>
      <c r="AU76" s="285"/>
      <c r="AV76" s="285">
        <v>24936.431802062987</v>
      </c>
      <c r="AW76" s="285"/>
      <c r="AX76" s="285"/>
      <c r="AY76" s="285"/>
      <c r="AZ76" s="285"/>
      <c r="BA76" s="285"/>
      <c r="BB76" s="285">
        <v>787.87388549804689</v>
      </c>
      <c r="BC76" s="285"/>
      <c r="BD76" s="285"/>
      <c r="BE76" s="285"/>
      <c r="BF76" s="285"/>
      <c r="BG76" s="285"/>
      <c r="BH76" s="285"/>
      <c r="BI76" s="285"/>
      <c r="BJ76" s="285"/>
      <c r="BK76" s="285"/>
      <c r="BL76" s="285"/>
      <c r="BM76" s="285"/>
      <c r="BN76" s="285">
        <v>2211.46</v>
      </c>
      <c r="BO76" s="285"/>
      <c r="BP76" s="285"/>
      <c r="BQ76" s="285"/>
      <c r="BR76" s="285"/>
      <c r="BS76" s="285"/>
      <c r="BT76" s="285"/>
      <c r="BU76" s="285"/>
      <c r="BV76" s="285"/>
      <c r="BW76" s="285"/>
      <c r="BX76" s="285"/>
      <c r="BY76" s="285">
        <v>71.98</v>
      </c>
      <c r="BZ76" s="285"/>
      <c r="CA76" s="285">
        <v>127.89</v>
      </c>
      <c r="CB76" s="285">
        <v>7332.28</v>
      </c>
      <c r="CC76" s="285"/>
      <c r="CD76" s="249" t="s">
        <v>221</v>
      </c>
      <c r="CE76" s="195">
        <f t="shared" si="8"/>
        <v>181562.17744259659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294">
        <v>2062.723391920018</v>
      </c>
      <c r="D77" s="294">
        <v>0</v>
      </c>
      <c r="E77" s="294">
        <v>26274.811991509196</v>
      </c>
      <c r="F77" s="294">
        <v>0</v>
      </c>
      <c r="G77" s="294">
        <v>0</v>
      </c>
      <c r="H77" s="294">
        <v>0</v>
      </c>
      <c r="I77" s="294">
        <v>0</v>
      </c>
      <c r="J77" s="294">
        <v>0</v>
      </c>
      <c r="K77" s="294">
        <v>0</v>
      </c>
      <c r="L77" s="294">
        <v>0</v>
      </c>
      <c r="M77" s="294">
        <v>0</v>
      </c>
      <c r="N77" s="294">
        <v>0</v>
      </c>
      <c r="O77" s="294">
        <v>0</v>
      </c>
      <c r="P77" s="294">
        <v>0</v>
      </c>
      <c r="Q77" s="294">
        <v>0</v>
      </c>
      <c r="R77" s="294">
        <v>0</v>
      </c>
      <c r="S77" s="294">
        <v>0</v>
      </c>
      <c r="T77" s="294">
        <v>0</v>
      </c>
      <c r="U77" s="294">
        <v>0</v>
      </c>
      <c r="V77" s="294">
        <v>0</v>
      </c>
      <c r="W77" s="294">
        <v>0</v>
      </c>
      <c r="X77" s="294">
        <v>0</v>
      </c>
      <c r="Y77" s="294">
        <v>0</v>
      </c>
      <c r="Z77" s="294">
        <v>0</v>
      </c>
      <c r="AA77" s="294">
        <v>0</v>
      </c>
      <c r="AB77" s="294">
        <v>0</v>
      </c>
      <c r="AC77" s="294">
        <v>0</v>
      </c>
      <c r="AD77" s="294">
        <v>0</v>
      </c>
      <c r="AE77" s="294">
        <v>0</v>
      </c>
      <c r="AF77" s="294">
        <v>0</v>
      </c>
      <c r="AG77" s="294">
        <v>2896.7451921874676</v>
      </c>
      <c r="AH77" s="294">
        <v>0</v>
      </c>
      <c r="AI77" s="294">
        <v>0</v>
      </c>
      <c r="AJ77" s="294">
        <v>0</v>
      </c>
      <c r="AK77" s="294">
        <v>0</v>
      </c>
      <c r="AL77" s="294">
        <v>0</v>
      </c>
      <c r="AM77" s="294">
        <v>0</v>
      </c>
      <c r="AN77" s="294">
        <v>0</v>
      </c>
      <c r="AO77" s="294">
        <v>0</v>
      </c>
      <c r="AP77" s="294">
        <v>0</v>
      </c>
      <c r="AQ77" s="294">
        <v>0</v>
      </c>
      <c r="AR77" s="294">
        <v>0</v>
      </c>
      <c r="AS77" s="294">
        <v>0</v>
      </c>
      <c r="AT77" s="294">
        <v>0</v>
      </c>
      <c r="AU77" s="294">
        <v>0</v>
      </c>
      <c r="AV77" s="294">
        <v>25.900874739226332</v>
      </c>
      <c r="AW77" s="295">
        <v>0</v>
      </c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296">
        <v>0.41</v>
      </c>
      <c r="BX77" s="184"/>
      <c r="BY77" s="184"/>
      <c r="BZ77" s="184"/>
      <c r="CA77" s="184"/>
      <c r="CB77" s="297">
        <v>1332</v>
      </c>
      <c r="CC77" s="249" t="s">
        <v>221</v>
      </c>
      <c r="CD77" s="249" t="s">
        <v>221</v>
      </c>
      <c r="CE77" s="195">
        <f>SUM(C77:CD77)</f>
        <v>32592.591450355907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294">
        <v>3118.5066777663355</v>
      </c>
      <c r="D78" s="294">
        <v>0</v>
      </c>
      <c r="E78" s="294">
        <v>31950.32957197693</v>
      </c>
      <c r="F78" s="294">
        <v>0</v>
      </c>
      <c r="G78" s="294">
        <v>0</v>
      </c>
      <c r="H78" s="294">
        <v>0</v>
      </c>
      <c r="I78" s="294">
        <v>0</v>
      </c>
      <c r="J78" s="294">
        <v>0</v>
      </c>
      <c r="K78" s="294">
        <v>0</v>
      </c>
      <c r="L78" s="294">
        <v>0</v>
      </c>
      <c r="M78" s="294">
        <v>0</v>
      </c>
      <c r="N78" s="294">
        <v>0</v>
      </c>
      <c r="O78" s="294">
        <v>0</v>
      </c>
      <c r="P78" s="294">
        <v>8817.479629452524</v>
      </c>
      <c r="Q78" s="294">
        <v>0</v>
      </c>
      <c r="R78" s="294">
        <v>0</v>
      </c>
      <c r="S78" s="294">
        <v>0</v>
      </c>
      <c r="T78" s="294">
        <v>0</v>
      </c>
      <c r="U78" s="294">
        <v>0</v>
      </c>
      <c r="V78" s="294">
        <v>0</v>
      </c>
      <c r="W78" s="294">
        <v>0</v>
      </c>
      <c r="X78" s="294">
        <v>0</v>
      </c>
      <c r="Y78" s="294">
        <v>0</v>
      </c>
      <c r="Z78" s="294">
        <v>0</v>
      </c>
      <c r="AA78" s="294">
        <v>0</v>
      </c>
      <c r="AB78" s="294">
        <v>0</v>
      </c>
      <c r="AC78" s="294">
        <v>0</v>
      </c>
      <c r="AD78" s="294">
        <v>0</v>
      </c>
      <c r="AE78" s="294">
        <v>0</v>
      </c>
      <c r="AF78" s="294">
        <v>0</v>
      </c>
      <c r="AG78" s="294">
        <v>13671.645576014793</v>
      </c>
      <c r="AH78" s="294">
        <v>0</v>
      </c>
      <c r="AI78" s="294">
        <v>0</v>
      </c>
      <c r="AJ78" s="294">
        <v>5978.353356196254</v>
      </c>
      <c r="AK78" s="294">
        <v>0</v>
      </c>
      <c r="AL78" s="294">
        <v>0</v>
      </c>
      <c r="AM78" s="294">
        <v>0</v>
      </c>
      <c r="AN78" s="294">
        <v>0</v>
      </c>
      <c r="AO78" s="294">
        <v>0</v>
      </c>
      <c r="AP78" s="294">
        <v>0</v>
      </c>
      <c r="AQ78" s="294">
        <v>0</v>
      </c>
      <c r="AR78" s="294">
        <v>0</v>
      </c>
      <c r="AS78" s="294">
        <v>0</v>
      </c>
      <c r="AT78" s="294">
        <v>0</v>
      </c>
      <c r="AU78" s="294">
        <v>0</v>
      </c>
      <c r="AV78" s="294">
        <v>0</v>
      </c>
      <c r="AW78" s="295">
        <v>0</v>
      </c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63536.314811406839</v>
      </c>
      <c r="CF78" s="195"/>
    </row>
    <row r="79" spans="1:84" ht="12.65" customHeight="1" x14ac:dyDescent="0.3">
      <c r="A79" s="171" t="s">
        <v>251</v>
      </c>
      <c r="B79" s="175"/>
      <c r="C79" s="298">
        <v>53219.575656622073</v>
      </c>
      <c r="D79" s="298">
        <v>0</v>
      </c>
      <c r="E79" s="294">
        <v>0</v>
      </c>
      <c r="F79" s="294">
        <v>0</v>
      </c>
      <c r="G79" s="294">
        <v>0</v>
      </c>
      <c r="H79" s="294">
        <v>0</v>
      </c>
      <c r="I79" s="294">
        <v>0</v>
      </c>
      <c r="J79" s="294">
        <v>0</v>
      </c>
      <c r="K79" s="294">
        <v>0</v>
      </c>
      <c r="L79" s="294">
        <v>0</v>
      </c>
      <c r="M79" s="294">
        <v>0</v>
      </c>
      <c r="N79" s="294">
        <v>0</v>
      </c>
      <c r="O79" s="294">
        <v>0</v>
      </c>
      <c r="P79" s="294">
        <v>23262.84350722696</v>
      </c>
      <c r="Q79" s="294">
        <v>0</v>
      </c>
      <c r="R79" s="294">
        <v>0</v>
      </c>
      <c r="S79" s="294">
        <v>0</v>
      </c>
      <c r="T79" s="294">
        <v>778.92591656162836</v>
      </c>
      <c r="U79" s="294">
        <v>0</v>
      </c>
      <c r="V79" s="294">
        <v>0</v>
      </c>
      <c r="W79" s="294">
        <v>0</v>
      </c>
      <c r="X79" s="294">
        <v>0</v>
      </c>
      <c r="Y79" s="294">
        <v>0</v>
      </c>
      <c r="Z79" s="294">
        <v>0</v>
      </c>
      <c r="AA79" s="294">
        <v>0</v>
      </c>
      <c r="AB79" s="294">
        <v>0</v>
      </c>
      <c r="AC79" s="294">
        <v>65.504653136611424</v>
      </c>
      <c r="AD79" s="294">
        <v>0</v>
      </c>
      <c r="AE79" s="294">
        <v>2190.5877081001581</v>
      </c>
      <c r="AF79" s="294">
        <v>0</v>
      </c>
      <c r="AG79" s="294">
        <v>0</v>
      </c>
      <c r="AH79" s="294">
        <v>0</v>
      </c>
      <c r="AI79" s="294">
        <v>0</v>
      </c>
      <c r="AJ79" s="294">
        <v>34439.573669489728</v>
      </c>
      <c r="AK79" s="294">
        <v>2594.0049775674379</v>
      </c>
      <c r="AL79" s="294">
        <v>581.53975713633042</v>
      </c>
      <c r="AM79" s="294">
        <v>0</v>
      </c>
      <c r="AN79" s="294">
        <v>0</v>
      </c>
      <c r="AO79" s="294">
        <v>0</v>
      </c>
      <c r="AP79" s="294">
        <v>0</v>
      </c>
      <c r="AQ79" s="294">
        <v>0</v>
      </c>
      <c r="AR79" s="294">
        <v>0</v>
      </c>
      <c r="AS79" s="294">
        <v>0</v>
      </c>
      <c r="AT79" s="294">
        <v>0</v>
      </c>
      <c r="AU79" s="294">
        <v>0</v>
      </c>
      <c r="AV79" s="294">
        <v>1720.9623968655064</v>
      </c>
      <c r="AW79" s="295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118853.51824270641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299">
        <v>29.957693831512646</v>
      </c>
      <c r="D80" s="299">
        <v>0</v>
      </c>
      <c r="E80" s="299">
        <v>55.053834923965226</v>
      </c>
      <c r="F80" s="299">
        <v>0</v>
      </c>
      <c r="G80" s="299">
        <v>0</v>
      </c>
      <c r="H80" s="299">
        <v>0</v>
      </c>
      <c r="I80" s="299">
        <v>0</v>
      </c>
      <c r="J80" s="299">
        <v>0</v>
      </c>
      <c r="K80" s="299">
        <v>0</v>
      </c>
      <c r="L80" s="299">
        <v>0</v>
      </c>
      <c r="M80" s="299">
        <v>0</v>
      </c>
      <c r="N80" s="299">
        <v>0</v>
      </c>
      <c r="O80" s="299">
        <v>0</v>
      </c>
      <c r="P80" s="299">
        <v>22.853796572211809</v>
      </c>
      <c r="Q80" s="299">
        <v>0</v>
      </c>
      <c r="R80" s="299">
        <v>0</v>
      </c>
      <c r="S80" s="299">
        <v>0</v>
      </c>
      <c r="T80" s="299">
        <v>11.871683560017578</v>
      </c>
      <c r="U80" s="299">
        <v>0</v>
      </c>
      <c r="V80" s="299">
        <v>0</v>
      </c>
      <c r="W80" s="299">
        <v>0</v>
      </c>
      <c r="X80" s="299">
        <v>0</v>
      </c>
      <c r="Y80" s="299">
        <v>0</v>
      </c>
      <c r="Z80" s="299">
        <v>0</v>
      </c>
      <c r="AA80" s="299">
        <v>0</v>
      </c>
      <c r="AB80" s="299">
        <v>0</v>
      </c>
      <c r="AC80" s="299">
        <v>0</v>
      </c>
      <c r="AD80" s="299">
        <v>0</v>
      </c>
      <c r="AE80" s="299">
        <v>4.1952054788773688E-3</v>
      </c>
      <c r="AF80" s="299">
        <v>0</v>
      </c>
      <c r="AG80" s="299">
        <v>33.242232872158596</v>
      </c>
      <c r="AH80" s="299">
        <v>0</v>
      </c>
      <c r="AI80" s="299">
        <v>0</v>
      </c>
      <c r="AJ80" s="299">
        <v>20.984628764248683</v>
      </c>
      <c r="AK80" s="299">
        <v>1.4000767121369757</v>
      </c>
      <c r="AL80" s="299">
        <v>0</v>
      </c>
      <c r="AM80" s="299">
        <v>0</v>
      </c>
      <c r="AN80" s="299">
        <v>0</v>
      </c>
      <c r="AO80" s="299">
        <v>0</v>
      </c>
      <c r="AP80" s="299">
        <v>0</v>
      </c>
      <c r="AQ80" s="299">
        <v>0</v>
      </c>
      <c r="AR80" s="299">
        <v>0</v>
      </c>
      <c r="AS80" s="299">
        <v>0</v>
      </c>
      <c r="AT80" s="299">
        <v>0</v>
      </c>
      <c r="AU80" s="299">
        <v>0</v>
      </c>
      <c r="AV80" s="299">
        <v>13.8501568474178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189.21829928914815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1" t="s">
        <v>1265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5" ht="12.65" customHeight="1" thickBot="1" x14ac:dyDescent="0.35">
      <c r="A84" s="173" t="s">
        <v>257</v>
      </c>
      <c r="B84" s="172" t="s">
        <v>256</v>
      </c>
      <c r="C84" s="300" t="s">
        <v>1268</v>
      </c>
      <c r="D84" s="205"/>
      <c r="E84" s="204"/>
    </row>
    <row r="85" spans="1:5" ht="12.65" customHeight="1" x14ac:dyDescent="0.3">
      <c r="A85" s="173" t="s">
        <v>1251</v>
      </c>
      <c r="B85" s="172"/>
      <c r="C85" s="301" t="s">
        <v>1269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302" t="s">
        <v>1270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303" t="s">
        <v>1271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302" t="s">
        <v>1272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303" t="s">
        <v>1273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303" t="s">
        <v>1274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304" t="s">
        <v>1275</v>
      </c>
      <c r="D91" s="205"/>
      <c r="E91" s="204"/>
    </row>
    <row r="92" spans="1:5" ht="12.65" customHeight="1" thickBot="1" x14ac:dyDescent="0.35">
      <c r="A92" s="173" t="s">
        <v>263</v>
      </c>
      <c r="B92" s="172" t="s">
        <v>256</v>
      </c>
      <c r="C92" s="305" t="s">
        <v>1276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70"/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3896</v>
      </c>
      <c r="D111" s="174">
        <v>14674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24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/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>
        <v>51</v>
      </c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75</v>
      </c>
    </row>
    <row r="128" spans="1:5" ht="12.65" customHeight="1" x14ac:dyDescent="0.3">
      <c r="A128" s="173" t="s">
        <v>292</v>
      </c>
      <c r="B128" s="172" t="s">
        <v>256</v>
      </c>
      <c r="C128" s="189">
        <v>82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0</v>
      </c>
      <c r="C138" s="189">
        <v>2248.3083247687564</v>
      </c>
      <c r="D138" s="174">
        <v>1647.6916752312441</v>
      </c>
      <c r="E138" s="175">
        <f>SUM(B138:D138)</f>
        <v>3896.0000000000005</v>
      </c>
    </row>
    <row r="139" spans="1:6" ht="12.65" customHeight="1" x14ac:dyDescent="0.3">
      <c r="A139" s="173" t="s">
        <v>215</v>
      </c>
      <c r="B139" s="174">
        <v>0</v>
      </c>
      <c r="C139" s="189">
        <v>8992.6716196136695</v>
      </c>
      <c r="D139" s="174">
        <v>5681.3283803863296</v>
      </c>
      <c r="E139" s="175">
        <f>SUM(B139:D139)</f>
        <v>14674</v>
      </c>
    </row>
    <row r="140" spans="1:6" ht="12.65" customHeight="1" x14ac:dyDescent="0.3">
      <c r="A140" s="173" t="s">
        <v>298</v>
      </c>
      <c r="B140" s="174">
        <v>85.236819829748953</v>
      </c>
      <c r="C140" s="174">
        <v>49477.105169841168</v>
      </c>
      <c r="D140" s="174">
        <v>36305.658010329076</v>
      </c>
      <c r="E140" s="175">
        <f>SUM(B140:D140)</f>
        <v>85868</v>
      </c>
    </row>
    <row r="141" spans="1:6" ht="12.65" customHeight="1" x14ac:dyDescent="0.3">
      <c r="A141" s="173" t="s">
        <v>245</v>
      </c>
      <c r="B141" s="174">
        <v>1225</v>
      </c>
      <c r="C141" s="189">
        <v>162169952.73000002</v>
      </c>
      <c r="D141" s="174">
        <v>112064041.25999999</v>
      </c>
      <c r="E141" s="175">
        <f>SUM(B141:D141)</f>
        <v>274235218.99000001</v>
      </c>
      <c r="F141" s="199"/>
    </row>
    <row r="142" spans="1:6" ht="12.65" customHeight="1" x14ac:dyDescent="0.3">
      <c r="A142" s="173" t="s">
        <v>246</v>
      </c>
      <c r="B142" s="174">
        <v>554407.19329094677</v>
      </c>
      <c r="C142" s="189">
        <v>321814716.50587064</v>
      </c>
      <c r="D142" s="174">
        <v>236143464.74083844</v>
      </c>
      <c r="E142" s="175">
        <f>SUM(B142:D142)</f>
        <v>558512588.44000006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306">
        <v>5654552.7999999989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306"/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306"/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306">
        <v>8992345.75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306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306"/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306">
        <v>4014271.1299999994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306">
        <v>12942.13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18674111.809999999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307">
        <v>2475212.6599999997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307">
        <v>25083.72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2500296.38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308">
        <v>2011687.5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308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2011687.5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309">
        <v>142389.01999999999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309">
        <v>3263976.34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30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3406365.36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310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310">
        <v>2951285.0399999996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2951285.0399999996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774201.99999999988</v>
      </c>
      <c r="C195" s="189">
        <v>0</v>
      </c>
      <c r="D195" s="174">
        <v>0</v>
      </c>
      <c r="E195" s="175">
        <f t="shared" ref="E195:E203" si="10">SUM(B195:C195)-D195</f>
        <v>774201.99999999988</v>
      </c>
    </row>
    <row r="196" spans="1:8" ht="12.65" customHeight="1" x14ac:dyDescent="0.3">
      <c r="A196" s="173" t="s">
        <v>333</v>
      </c>
      <c r="B196" s="174">
        <v>416167.19</v>
      </c>
      <c r="C196" s="189">
        <v>56240</v>
      </c>
      <c r="D196" s="174"/>
      <c r="E196" s="175">
        <f t="shared" si="10"/>
        <v>472407.19</v>
      </c>
    </row>
    <row r="197" spans="1:8" ht="12.65" customHeight="1" x14ac:dyDescent="0.3">
      <c r="A197" s="173" t="s">
        <v>334</v>
      </c>
      <c r="B197" s="174">
        <v>135924275.20000002</v>
      </c>
      <c r="C197" s="189">
        <v>1318249</v>
      </c>
      <c r="D197" s="174"/>
      <c r="E197" s="175">
        <f t="shared" si="10"/>
        <v>137242524.20000002</v>
      </c>
    </row>
    <row r="198" spans="1:8" ht="12.65" customHeight="1" x14ac:dyDescent="0.3">
      <c r="A198" s="173" t="s">
        <v>335</v>
      </c>
      <c r="B198" s="174">
        <v>0</v>
      </c>
      <c r="C198" s="189"/>
      <c r="D198" s="174"/>
      <c r="E198" s="175">
        <f t="shared" si="10"/>
        <v>0</v>
      </c>
    </row>
    <row r="199" spans="1:8" ht="12.65" customHeight="1" x14ac:dyDescent="0.3">
      <c r="A199" s="173" t="s">
        <v>336</v>
      </c>
      <c r="B199" s="174">
        <v>3686122.3</v>
      </c>
      <c r="C199" s="189">
        <v>144311</v>
      </c>
      <c r="D199" s="174">
        <v>0</v>
      </c>
      <c r="E199" s="175">
        <f t="shared" si="10"/>
        <v>3830433.3</v>
      </c>
    </row>
    <row r="200" spans="1:8" ht="12.65" customHeight="1" x14ac:dyDescent="0.3">
      <c r="A200" s="173" t="s">
        <v>337</v>
      </c>
      <c r="B200" s="174">
        <v>29081305.119999997</v>
      </c>
      <c r="C200" s="189">
        <v>2293701</v>
      </c>
      <c r="D200" s="174">
        <v>0</v>
      </c>
      <c r="E200" s="175">
        <f t="shared" si="10"/>
        <v>31375006.119999997</v>
      </c>
    </row>
    <row r="201" spans="1:8" ht="12.65" customHeight="1" x14ac:dyDescent="0.3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>
        <v>2467885.4300000002</v>
      </c>
      <c r="C202" s="189">
        <v>2729030</v>
      </c>
      <c r="D202" s="174">
        <v>0</v>
      </c>
      <c r="E202" s="175">
        <f t="shared" si="10"/>
        <v>5196915.43</v>
      </c>
    </row>
    <row r="203" spans="1:8" ht="12.65" customHeight="1" x14ac:dyDescent="0.3">
      <c r="A203" s="173" t="s">
        <v>340</v>
      </c>
      <c r="B203" s="174">
        <v>0</v>
      </c>
      <c r="C203" s="189"/>
      <c r="D203" s="174"/>
      <c r="E203" s="175">
        <f t="shared" si="10"/>
        <v>0</v>
      </c>
    </row>
    <row r="204" spans="1:8" ht="12.65" customHeight="1" x14ac:dyDescent="0.3">
      <c r="A204" s="173" t="s">
        <v>203</v>
      </c>
      <c r="B204" s="175">
        <f>SUM(B195:B203)</f>
        <v>172349957.24000004</v>
      </c>
      <c r="C204" s="191">
        <f>SUM(C195:C203)</f>
        <v>6541531</v>
      </c>
      <c r="D204" s="175">
        <f>SUM(D195:D203)</f>
        <v>0</v>
      </c>
      <c r="E204" s="175">
        <f>SUM(E195:E203)</f>
        <v>178891488.24000004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373041.46</v>
      </c>
      <c r="C209" s="189">
        <v>9086</v>
      </c>
      <c r="D209" s="174">
        <v>0</v>
      </c>
      <c r="E209" s="175">
        <f t="shared" ref="E209:E216" si="11">SUM(B209:C209)-D209</f>
        <v>382127.46</v>
      </c>
      <c r="H209" s="259"/>
    </row>
    <row r="210" spans="1:8" ht="12.65" customHeight="1" x14ac:dyDescent="0.3">
      <c r="A210" s="173" t="s">
        <v>334</v>
      </c>
      <c r="B210" s="174">
        <v>41728553.61999999</v>
      </c>
      <c r="C210" s="189">
        <v>4273880</v>
      </c>
      <c r="D210" s="174">
        <v>0</v>
      </c>
      <c r="E210" s="175">
        <f t="shared" si="11"/>
        <v>46002433.61999999</v>
      </c>
      <c r="H210" s="259"/>
    </row>
    <row r="211" spans="1:8" ht="12.65" customHeight="1" x14ac:dyDescent="0.3">
      <c r="A211" s="173" t="s">
        <v>335</v>
      </c>
      <c r="B211" s="174">
        <v>0</v>
      </c>
      <c r="C211" s="189"/>
      <c r="D211" s="174"/>
      <c r="E211" s="175">
        <f t="shared" si="11"/>
        <v>0</v>
      </c>
      <c r="H211" s="259"/>
    </row>
    <row r="212" spans="1:8" ht="12.65" customHeight="1" x14ac:dyDescent="0.3">
      <c r="A212" s="173" t="s">
        <v>336</v>
      </c>
      <c r="B212" s="174">
        <v>2855291.649999999</v>
      </c>
      <c r="C212" s="189">
        <v>178857</v>
      </c>
      <c r="D212" s="174">
        <v>0</v>
      </c>
      <c r="E212" s="175">
        <f t="shared" si="11"/>
        <v>3034148.649999999</v>
      </c>
      <c r="H212" s="259"/>
    </row>
    <row r="213" spans="1:8" ht="12.65" customHeight="1" x14ac:dyDescent="0.3">
      <c r="A213" s="173" t="s">
        <v>337</v>
      </c>
      <c r="B213" s="174">
        <v>20079231.980000004</v>
      </c>
      <c r="C213" s="189">
        <v>1756748</v>
      </c>
      <c r="D213" s="174">
        <v>247916</v>
      </c>
      <c r="E213" s="175">
        <f t="shared" si="11"/>
        <v>21588063.980000004</v>
      </c>
      <c r="H213" s="259"/>
    </row>
    <row r="214" spans="1:8" ht="12.65" customHeight="1" x14ac:dyDescent="0.3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>
        <v>1455066.3200000005</v>
      </c>
      <c r="C215" s="189">
        <v>432058</v>
      </c>
      <c r="D215" s="174">
        <v>0</v>
      </c>
      <c r="E215" s="175">
        <f t="shared" si="11"/>
        <v>1887124.3200000005</v>
      </c>
      <c r="H215" s="259"/>
    </row>
    <row r="216" spans="1:8" ht="12.65" customHeight="1" x14ac:dyDescent="0.3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66491185.029999994</v>
      </c>
      <c r="C217" s="191">
        <f>SUM(C208:C216)</f>
        <v>6650629</v>
      </c>
      <c r="D217" s="175">
        <f>SUM(D208:D216)</f>
        <v>247916</v>
      </c>
      <c r="E217" s="175">
        <f>SUM(E208:E216)</f>
        <v>72893898.030000001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52" t="s">
        <v>1255</v>
      </c>
      <c r="C220" s="352"/>
      <c r="D220" s="208"/>
      <c r="E220" s="208"/>
    </row>
    <row r="221" spans="1:8" ht="12.65" customHeight="1" x14ac:dyDescent="0.3">
      <c r="A221" s="271" t="s">
        <v>1255</v>
      </c>
      <c r="B221" s="208"/>
      <c r="C221" s="189">
        <v>2458576</v>
      </c>
      <c r="D221" s="172">
        <f>C221</f>
        <v>2458576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406302.47571788938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383157007.38079333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120130.99082970225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34360779.874743998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97325267.807915077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515369488.53000003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2762.8980074422698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970397.96766564599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7832089.0323343538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8802487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6664524.4699999997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6664524.4699999997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533295076.00000006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527659973.86000001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39998335.759999968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2056009.8400000026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154487.47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565756787.25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774201.99999999988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472407.19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137242523.96000001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3830433.5300000003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31375005.770000003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5196915.51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178891487.96000001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73389730.530000001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105501757.43000001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311">
        <v>418484.62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418484.62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671677029.30000007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312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312">
        <v>0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312">
        <v>0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312">
        <v>3002409.09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312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312">
        <v>0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312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312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312"/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312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3002409.09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0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312">
        <v>668674620.20999992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671677029.29999995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671677029.30000007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274235218.99000001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558512588.43999994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832747807.42999995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v>2458575.87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515369488.53000003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8802486.6400000006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v>6664524.4699999997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533295075.51000005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299452731.9199999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7791581.1099999994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7791581.1099999994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307244313.02999991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95018493.12000002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18674111.809999999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4074280.49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13162691.309999999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749271.95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91961523.760000005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6650628.3100000005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2500296.38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2011687.5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3406365.3600000003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2951285.0399999996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10106451.100000001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251267086.13000003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55977226.899999887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55977226.899999887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55977226.899999887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311 South L Street   H-0     FYE 12/31/2018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3896</v>
      </c>
      <c r="C414" s="194">
        <f>E138</f>
        <v>3896.0000000000005</v>
      </c>
      <c r="D414" s="179"/>
    </row>
    <row r="415" spans="1:5" ht="12.65" customHeight="1" x14ac:dyDescent="0.3">
      <c r="A415" s="179" t="s">
        <v>464</v>
      </c>
      <c r="B415" s="179">
        <f>D111</f>
        <v>14674</v>
      </c>
      <c r="C415" s="179">
        <f>E139</f>
        <v>14674</v>
      </c>
      <c r="D415" s="194">
        <f>SUM(C59:H59)+N59</f>
        <v>14629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95018493.12000002</v>
      </c>
      <c r="C427" s="179">
        <f t="shared" ref="C427:C434" si="13">CE61</f>
        <v>95018493.12000002</v>
      </c>
      <c r="D427" s="179"/>
    </row>
    <row r="428" spans="1:7" ht="12.65" customHeight="1" x14ac:dyDescent="0.3">
      <c r="A428" s="179" t="s">
        <v>3</v>
      </c>
      <c r="B428" s="179">
        <f t="shared" si="12"/>
        <v>18674111.809999999</v>
      </c>
      <c r="C428" s="179">
        <f t="shared" si="13"/>
        <v>18674112</v>
      </c>
      <c r="D428" s="179">
        <f>D173</f>
        <v>18674111.809999999</v>
      </c>
    </row>
    <row r="429" spans="1:7" ht="12.65" customHeight="1" x14ac:dyDescent="0.3">
      <c r="A429" s="179" t="s">
        <v>236</v>
      </c>
      <c r="B429" s="179">
        <f t="shared" si="12"/>
        <v>4074280.49</v>
      </c>
      <c r="C429" s="179">
        <f t="shared" si="13"/>
        <v>4074280.4899999998</v>
      </c>
      <c r="D429" s="179"/>
    </row>
    <row r="430" spans="1:7" ht="12.65" customHeight="1" x14ac:dyDescent="0.3">
      <c r="A430" s="179" t="s">
        <v>237</v>
      </c>
      <c r="B430" s="179">
        <f t="shared" si="12"/>
        <v>13162691.309999999</v>
      </c>
      <c r="C430" s="179">
        <f t="shared" si="13"/>
        <v>13162691.309999999</v>
      </c>
      <c r="D430" s="179"/>
    </row>
    <row r="431" spans="1:7" ht="12.65" customHeight="1" x14ac:dyDescent="0.3">
      <c r="A431" s="179" t="s">
        <v>444</v>
      </c>
      <c r="B431" s="179">
        <f t="shared" si="12"/>
        <v>749271.95</v>
      </c>
      <c r="C431" s="179">
        <f t="shared" si="13"/>
        <v>749271.95</v>
      </c>
      <c r="D431" s="179"/>
    </row>
    <row r="432" spans="1:7" ht="12.65" customHeight="1" x14ac:dyDescent="0.3">
      <c r="A432" s="179" t="s">
        <v>445</v>
      </c>
      <c r="B432" s="179">
        <f t="shared" si="12"/>
        <v>91961523.760000005</v>
      </c>
      <c r="C432" s="179">
        <f t="shared" si="13"/>
        <v>91961523.759999976</v>
      </c>
      <c r="D432" s="179"/>
    </row>
    <row r="433" spans="1:7" ht="12.65" customHeight="1" x14ac:dyDescent="0.3">
      <c r="A433" s="179" t="s">
        <v>6</v>
      </c>
      <c r="B433" s="179">
        <f t="shared" si="12"/>
        <v>6650628.3100000005</v>
      </c>
      <c r="C433" s="179">
        <f t="shared" si="13"/>
        <v>6650629</v>
      </c>
      <c r="D433" s="179">
        <f>C217</f>
        <v>6650629</v>
      </c>
    </row>
    <row r="434" spans="1:7" ht="12.65" customHeight="1" x14ac:dyDescent="0.3">
      <c r="A434" s="179" t="s">
        <v>474</v>
      </c>
      <c r="B434" s="179">
        <f t="shared" si="12"/>
        <v>2500296.38</v>
      </c>
      <c r="C434" s="179">
        <f t="shared" si="13"/>
        <v>2500296.38</v>
      </c>
      <c r="D434" s="179">
        <f>D177</f>
        <v>2500296.38</v>
      </c>
    </row>
    <row r="435" spans="1:7" ht="12.65" customHeight="1" x14ac:dyDescent="0.3">
      <c r="A435" s="179" t="s">
        <v>447</v>
      </c>
      <c r="B435" s="179">
        <f t="shared" si="12"/>
        <v>2011687.5</v>
      </c>
      <c r="C435" s="179"/>
      <c r="D435" s="179">
        <f>D181</f>
        <v>2011687.5</v>
      </c>
    </row>
    <row r="436" spans="1:7" ht="12.65" customHeight="1" x14ac:dyDescent="0.3">
      <c r="A436" s="179" t="s">
        <v>475</v>
      </c>
      <c r="B436" s="179">
        <f t="shared" si="12"/>
        <v>3406365.3600000003</v>
      </c>
      <c r="C436" s="179"/>
      <c r="D436" s="179">
        <f>D186</f>
        <v>3406365.36</v>
      </c>
    </row>
    <row r="437" spans="1:7" ht="12.65" customHeight="1" x14ac:dyDescent="0.3">
      <c r="A437" s="194" t="s">
        <v>449</v>
      </c>
      <c r="B437" s="194">
        <f t="shared" si="12"/>
        <v>2951285.0399999996</v>
      </c>
      <c r="C437" s="194"/>
      <c r="D437" s="194">
        <f>D190</f>
        <v>2951285.0399999996</v>
      </c>
    </row>
    <row r="438" spans="1:7" ht="12.65" customHeight="1" x14ac:dyDescent="0.3">
      <c r="A438" s="194" t="s">
        <v>476</v>
      </c>
      <c r="B438" s="194">
        <f>C386+C387+C388</f>
        <v>8369337.9000000004</v>
      </c>
      <c r="C438" s="194">
        <f>CD69</f>
        <v>8369337.9000000004</v>
      </c>
      <c r="D438" s="194">
        <f>D181+D186+D190</f>
        <v>8369337.8999999985</v>
      </c>
    </row>
    <row r="439" spans="1:7" ht="12.65" customHeight="1" x14ac:dyDescent="0.3">
      <c r="A439" s="179" t="s">
        <v>451</v>
      </c>
      <c r="B439" s="194">
        <f>C389</f>
        <v>10106451.100000001</v>
      </c>
      <c r="C439" s="194">
        <f>SUM(C69:CC69)</f>
        <v>10106451.1</v>
      </c>
      <c r="D439" s="179"/>
    </row>
    <row r="440" spans="1:7" ht="12.65" customHeight="1" x14ac:dyDescent="0.3">
      <c r="A440" s="179" t="s">
        <v>477</v>
      </c>
      <c r="B440" s="194">
        <f>B438+B439</f>
        <v>18475789</v>
      </c>
      <c r="C440" s="194">
        <f>CE69</f>
        <v>18475789</v>
      </c>
      <c r="D440" s="179"/>
    </row>
    <row r="441" spans="1:7" ht="12.65" customHeight="1" x14ac:dyDescent="0.3">
      <c r="A441" s="179" t="s">
        <v>478</v>
      </c>
      <c r="B441" s="179">
        <f>D390</f>
        <v>251267086.13000003</v>
      </c>
      <c r="C441" s="179">
        <f>SUM(C427:C437)+C440</f>
        <v>251267087.00999999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2458576</v>
      </c>
      <c r="C444" s="179">
        <f>C363</f>
        <v>2458575.87</v>
      </c>
      <c r="D444" s="179"/>
    </row>
    <row r="445" spans="1:7" ht="12.65" customHeight="1" x14ac:dyDescent="0.3">
      <c r="A445" s="179" t="s">
        <v>343</v>
      </c>
      <c r="B445" s="179">
        <f>D229</f>
        <v>515369488.53000003</v>
      </c>
      <c r="C445" s="179">
        <f>C364</f>
        <v>515369488.53000003</v>
      </c>
      <c r="D445" s="179"/>
    </row>
    <row r="446" spans="1:7" ht="12.65" customHeight="1" x14ac:dyDescent="0.3">
      <c r="A446" s="179" t="s">
        <v>351</v>
      </c>
      <c r="B446" s="179">
        <f>D236</f>
        <v>8802487</v>
      </c>
      <c r="C446" s="179">
        <f>C365</f>
        <v>8802486.6400000006</v>
      </c>
      <c r="D446" s="179"/>
    </row>
    <row r="447" spans="1:7" ht="12.65" customHeight="1" x14ac:dyDescent="0.3">
      <c r="A447" s="179" t="s">
        <v>356</v>
      </c>
      <c r="B447" s="179">
        <f>D240</f>
        <v>6664524.4699999997</v>
      </c>
      <c r="C447" s="179">
        <f>C366</f>
        <v>6664524.4699999997</v>
      </c>
      <c r="D447" s="179"/>
    </row>
    <row r="448" spans="1:7" ht="12.65" customHeight="1" x14ac:dyDescent="0.3">
      <c r="A448" s="179" t="s">
        <v>358</v>
      </c>
      <c r="B448" s="179">
        <f>D242</f>
        <v>533295076.00000006</v>
      </c>
      <c r="C448" s="179">
        <f>D367</f>
        <v>533295075.51000005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2762.8980074422698</v>
      </c>
    </row>
    <row r="454" spans="1:7" ht="12.65" customHeight="1" x14ac:dyDescent="0.3">
      <c r="A454" s="179" t="s">
        <v>168</v>
      </c>
      <c r="B454" s="179">
        <f>C233</f>
        <v>970397.96766564599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7832089.0323343538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7791581.1099999994</v>
      </c>
      <c r="C458" s="194">
        <f>CE70</f>
        <v>7791581.1099999994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274235218.99000001</v>
      </c>
      <c r="C463" s="194">
        <f>CE73</f>
        <v>274235218.99000001</v>
      </c>
      <c r="D463" s="194">
        <f>E141+E147+E153</f>
        <v>274235218.99000001</v>
      </c>
    </row>
    <row r="464" spans="1:7" ht="12.65" customHeight="1" x14ac:dyDescent="0.3">
      <c r="A464" s="179" t="s">
        <v>246</v>
      </c>
      <c r="B464" s="194">
        <f>C360</f>
        <v>558512588.43999994</v>
      </c>
      <c r="C464" s="194">
        <f>CE74</f>
        <v>558512588.43999994</v>
      </c>
      <c r="D464" s="194">
        <f>E142+E148+E154</f>
        <v>558512588.44000006</v>
      </c>
    </row>
    <row r="465" spans="1:7" ht="12.65" customHeight="1" x14ac:dyDescent="0.3">
      <c r="A465" s="179" t="s">
        <v>247</v>
      </c>
      <c r="B465" s="194">
        <f>D361</f>
        <v>832747807.42999995</v>
      </c>
      <c r="C465" s="194">
        <f>CE75</f>
        <v>832747807.42999995</v>
      </c>
      <c r="D465" s="194">
        <f>D463+D464</f>
        <v>832747807.43000007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774201.99999999988</v>
      </c>
      <c r="C468" s="179">
        <f>E195</f>
        <v>774201.99999999988</v>
      </c>
      <c r="D468" s="179"/>
    </row>
    <row r="469" spans="1:7" ht="12.65" customHeight="1" x14ac:dyDescent="0.3">
      <c r="A469" s="179" t="s">
        <v>333</v>
      </c>
      <c r="B469" s="179">
        <f t="shared" si="14"/>
        <v>472407.19</v>
      </c>
      <c r="C469" s="179">
        <f>E196</f>
        <v>472407.19</v>
      </c>
      <c r="D469" s="179"/>
    </row>
    <row r="470" spans="1:7" ht="12.65" customHeight="1" x14ac:dyDescent="0.3">
      <c r="A470" s="179" t="s">
        <v>334</v>
      </c>
      <c r="B470" s="179">
        <f t="shared" si="14"/>
        <v>137242523.96000001</v>
      </c>
      <c r="C470" s="179">
        <f>E197</f>
        <v>137242524.20000002</v>
      </c>
      <c r="D470" s="179"/>
    </row>
    <row r="471" spans="1:7" ht="12.65" customHeight="1" x14ac:dyDescent="0.3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4"/>
        <v>3830433.5300000003</v>
      </c>
      <c r="C472" s="179">
        <f>E199</f>
        <v>3830433.3</v>
      </c>
      <c r="D472" s="179"/>
    </row>
    <row r="473" spans="1:7" ht="12.65" customHeight="1" x14ac:dyDescent="0.3">
      <c r="A473" s="179" t="s">
        <v>495</v>
      </c>
      <c r="B473" s="179">
        <f t="shared" si="14"/>
        <v>31375005.770000003</v>
      </c>
      <c r="C473" s="179">
        <f>SUM(E200:E201)</f>
        <v>31375006.119999997</v>
      </c>
      <c r="D473" s="179"/>
    </row>
    <row r="474" spans="1:7" ht="12.65" customHeight="1" x14ac:dyDescent="0.3">
      <c r="A474" s="179" t="s">
        <v>339</v>
      </c>
      <c r="B474" s="179">
        <f t="shared" si="14"/>
        <v>5196915.51</v>
      </c>
      <c r="C474" s="179">
        <f>E202</f>
        <v>5196915.43</v>
      </c>
      <c r="D474" s="179"/>
    </row>
    <row r="475" spans="1:7" ht="12.65" customHeight="1" x14ac:dyDescent="0.3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178891487.96000001</v>
      </c>
      <c r="C476" s="179">
        <f>E204</f>
        <v>178891488.24000004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73389730.530000001</v>
      </c>
      <c r="C478" s="179">
        <f>E217</f>
        <v>72893898.030000001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671677029.30000007</v>
      </c>
    </row>
    <row r="482" spans="1:12" ht="12.65" customHeight="1" x14ac:dyDescent="0.3">
      <c r="A482" s="180" t="s">
        <v>499</v>
      </c>
      <c r="C482" s="180">
        <f>D339</f>
        <v>671677029.29999995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175</v>
      </c>
      <c r="B493" s="261" t="s">
        <v>1266</v>
      </c>
      <c r="C493" s="261" t="str">
        <f>RIGHT(C82,4)</f>
        <v>2018</v>
      </c>
      <c r="D493" s="261" t="s">
        <v>1266</v>
      </c>
      <c r="E493" s="261" t="str">
        <f>RIGHT(C82,4)</f>
        <v>2018</v>
      </c>
      <c r="F493" s="261" t="s">
        <v>1266</v>
      </c>
      <c r="G493" s="261" t="str">
        <f>RIGHT(C82,4)</f>
        <v>2018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v>7200061.9336000001</v>
      </c>
      <c r="C496" s="240">
        <f>C71</f>
        <v>6900981.5799999991</v>
      </c>
      <c r="D496" s="240">
        <v>2675</v>
      </c>
      <c r="E496" s="180">
        <f>C59</f>
        <v>3051</v>
      </c>
      <c r="F496" s="263">
        <f t="shared" ref="F496:G511" si="15">IF(B496=0,"",IF(D496=0,"",B496/D496))</f>
        <v>2691.6119377943924</v>
      </c>
      <c r="G496" s="264">
        <f t="shared" si="15"/>
        <v>2261.8753130121268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v>11240629.343900006</v>
      </c>
      <c r="C498" s="240">
        <f>E71</f>
        <v>11003456.360000001</v>
      </c>
      <c r="D498" s="240">
        <v>10699</v>
      </c>
      <c r="E498" s="180">
        <f>E59</f>
        <v>11578</v>
      </c>
      <c r="F498" s="263">
        <f t="shared" si="15"/>
        <v>1050.6242960930933</v>
      </c>
      <c r="G498" s="263">
        <f t="shared" si="15"/>
        <v>950.37626187597175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v>12646020.2382</v>
      </c>
      <c r="C509" s="240">
        <f>P71</f>
        <v>12755981.069999997</v>
      </c>
      <c r="D509" s="240">
        <v>1751215</v>
      </c>
      <c r="E509" s="180">
        <f>P59</f>
        <v>1828885.0000000002</v>
      </c>
      <c r="F509" s="263">
        <f t="shared" si="15"/>
        <v>7.2212836448979703</v>
      </c>
      <c r="G509" s="263">
        <f t="shared" si="15"/>
        <v>6.9747310902544415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v>255.02409999999998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v>254.41319999999629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v>6118447.0788999982</v>
      </c>
      <c r="C513" s="240">
        <f>T71</f>
        <v>5883434.1499999985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v>610271.4227</v>
      </c>
      <c r="C514" s="240">
        <f>U71</f>
        <v>0</v>
      </c>
      <c r="D514" s="240"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v>6355.4</v>
      </c>
      <c r="C515" s="240">
        <f>V71</f>
        <v>7950</v>
      </c>
      <c r="D515" s="240">
        <v>1897</v>
      </c>
      <c r="E515" s="180">
        <f>V59</f>
        <v>2373</v>
      </c>
      <c r="F515" s="263">
        <f t="shared" si="17"/>
        <v>3.3502372166578809</v>
      </c>
      <c r="G515" s="263">
        <f t="shared" si="17"/>
        <v>3.3501896333754742</v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v>23034.32</v>
      </c>
      <c r="C516" s="240">
        <f>W71</f>
        <v>0</v>
      </c>
      <c r="D516" s="240">
        <v>26238.44</v>
      </c>
      <c r="E516" s="180">
        <f>W59</f>
        <v>0</v>
      </c>
      <c r="F516" s="263">
        <f t="shared" si="17"/>
        <v>0.87788450837778464</v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v>6237.6812</v>
      </c>
      <c r="C517" s="240">
        <f>X71</f>
        <v>366.62</v>
      </c>
      <c r="D517" s="240">
        <v>7851</v>
      </c>
      <c r="E517" s="180">
        <f>X59</f>
        <v>461</v>
      </c>
      <c r="F517" s="263">
        <f t="shared" si="17"/>
        <v>0.79450785887148134</v>
      </c>
      <c r="G517" s="263">
        <f t="shared" si="17"/>
        <v>0.79527114967462043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v>295184.84180000005</v>
      </c>
      <c r="C518" s="240">
        <f>Y71</f>
        <v>285400.41000000003</v>
      </c>
      <c r="D518" s="240">
        <v>49238.44</v>
      </c>
      <c r="E518" s="180">
        <f>Y59</f>
        <v>47606</v>
      </c>
      <c r="F518" s="263">
        <f t="shared" si="17"/>
        <v>5.9950080018782081</v>
      </c>
      <c r="G518" s="263">
        <f t="shared" si="17"/>
        <v>5.9950512540436085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v>99657.950599999996</v>
      </c>
      <c r="C520" s="240">
        <f>AA71</f>
        <v>0</v>
      </c>
      <c r="D520" s="240">
        <v>2129</v>
      </c>
      <c r="E520" s="180">
        <f>AA59</f>
        <v>0</v>
      </c>
      <c r="F520" s="263">
        <f t="shared" si="17"/>
        <v>46.809746641615781</v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v>569257.05339999998</v>
      </c>
      <c r="C521" s="240">
        <f>AB71</f>
        <v>6523340.79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v>3100079.9792999998</v>
      </c>
      <c r="C522" s="240">
        <f>AC71</f>
        <v>3463579.46</v>
      </c>
      <c r="D522" s="240">
        <v>40558</v>
      </c>
      <c r="E522" s="180">
        <f>AC59</f>
        <v>0</v>
      </c>
      <c r="F522" s="263">
        <f t="shared" si="17"/>
        <v>76.435721172148519</v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45314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v>2891795.0388000002</v>
      </c>
      <c r="C524" s="240">
        <f>AE71</f>
        <v>2392369.27</v>
      </c>
      <c r="D524" s="240">
        <v>59705</v>
      </c>
      <c r="E524" s="180">
        <f>AE59</f>
        <v>0</v>
      </c>
      <c r="F524" s="263">
        <f t="shared" si="17"/>
        <v>48.434721360020106</v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49394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v>16900226.549600001</v>
      </c>
      <c r="C526" s="240">
        <f>AG71</f>
        <v>15805809.539999999</v>
      </c>
      <c r="D526" s="240">
        <v>43448</v>
      </c>
      <c r="E526" s="180">
        <f>AG59</f>
        <v>0</v>
      </c>
      <c r="F526" s="263">
        <f t="shared" si="17"/>
        <v>388.97593789357398</v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40634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v>3.3824999999999998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v>31271511.561000004</v>
      </c>
      <c r="C529" s="240">
        <f>AJ71</f>
        <v>26478298.679999992</v>
      </c>
      <c r="D529" s="240">
        <v>57551</v>
      </c>
      <c r="E529" s="180">
        <f>AJ59</f>
        <v>0</v>
      </c>
      <c r="F529" s="263">
        <f t="shared" si="18"/>
        <v>543.37042902816643</v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v>4443373.3099999996</v>
      </c>
      <c r="C530" s="240">
        <f>AK71</f>
        <v>3996758.6900000004</v>
      </c>
      <c r="D530" s="240">
        <v>93496</v>
      </c>
      <c r="E530" s="180">
        <f>AK59</f>
        <v>88730</v>
      </c>
      <c r="F530" s="263">
        <f t="shared" si="18"/>
        <v>47.524742341918369</v>
      </c>
      <c r="G530" s="263">
        <f t="shared" si="18"/>
        <v>45.044051504564415</v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v>2936287.0096999998</v>
      </c>
      <c r="C531" s="240">
        <f>AL71</f>
        <v>2358030.29</v>
      </c>
      <c r="D531" s="240">
        <v>88685</v>
      </c>
      <c r="E531" s="180">
        <f>AL59</f>
        <v>84098</v>
      </c>
      <c r="F531" s="263">
        <f t="shared" si="18"/>
        <v>33.109173024750518</v>
      </c>
      <c r="G531" s="263">
        <f t="shared" si="18"/>
        <v>28.039076910271351</v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71220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v>21418270.001299988</v>
      </c>
      <c r="C541" s="240">
        <f>AV71</f>
        <v>43923351.420000002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v>6092.2514999999985</v>
      </c>
      <c r="C542" s="240">
        <f>AW71</f>
        <v>322612.76999999996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v>0</v>
      </c>
      <c r="C544" s="240">
        <f>AY71</f>
        <v>0</v>
      </c>
      <c r="D544" s="240">
        <v>0</v>
      </c>
      <c r="E544" s="180">
        <f>AY59</f>
        <v>32592.591450355907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v>0</v>
      </c>
      <c r="C546" s="240">
        <f>BA71</f>
        <v>0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v>1261225.5406999998</v>
      </c>
      <c r="C547" s="240">
        <f>BB71</f>
        <v>1336929.76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v>0</v>
      </c>
      <c r="C550" s="240">
        <f>BE71</f>
        <v>0</v>
      </c>
      <c r="D550" s="240">
        <v>181562.17744259659</v>
      </c>
      <c r="E550" s="180">
        <f>BE59</f>
        <v>181562.17744259659</v>
      </c>
      <c r="F550" s="263" t="str">
        <f t="shared" si="19"/>
        <v/>
      </c>
      <c r="G550" s="263" t="str">
        <f t="shared" si="19"/>
        <v/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v>0</v>
      </c>
      <c r="C557" s="240">
        <f>BL71</f>
        <v>883.06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v>2159751.6189000001</v>
      </c>
      <c r="C559" s="240">
        <f>BN71</f>
        <v>3180800.4099999997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v>726984.23309999995</v>
      </c>
      <c r="C569" s="240">
        <f>BX71</f>
        <v>467890.34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v>850904.24810000008</v>
      </c>
      <c r="C570" s="240">
        <f>BY71</f>
        <v>886341.65999999992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v>444876.72100000002</v>
      </c>
      <c r="C571" s="240">
        <f>BZ71</f>
        <v>1109986.1199999999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v>79352.419999999984</v>
      </c>
      <c r="C573" s="240">
        <f>CB71</f>
        <v>15315.220000000001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v>80585321.901599988</v>
      </c>
      <c r="C574" s="240">
        <f>CC71</f>
        <v>86006300.329999983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v>6864321</v>
      </c>
      <c r="C575" s="240">
        <f>CD71</f>
        <v>8369337.9000000004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181562.17744259659</v>
      </c>
      <c r="E612" s="180">
        <f>SUM(C624:D647)+SUM(C668:D713)</f>
        <v>153833159.19002312</v>
      </c>
      <c r="F612" s="180">
        <f>CE64-(AX64+BD64+BE64+BG64+BJ64+BN64+BP64+BQ64+CB64+CC64+CD64)</f>
        <v>12941483.179999998</v>
      </c>
      <c r="G612" s="180">
        <f>CE77-(AX77+AY77+BD77+BE77+BG77+BJ77+BN77+BP77+BQ77+CB77+CC77+CD77)</f>
        <v>31260.591450355907</v>
      </c>
      <c r="H612" s="197">
        <f>CE60-(AX60+AY60+AZ60+BD60+BE60+BG60+BJ60+BN60+BO60+BP60+BQ60+BR60+CB60+CC60+CD60)</f>
        <v>720.83205264098183</v>
      </c>
      <c r="I612" s="180">
        <f>CE78-(AX78+AY78+AZ78+BD78+BE78+BF78+BG78+BJ78+BN78+BO78+BP78+BQ78+BR78+CB78+CC78+CD78)</f>
        <v>63536.314811406839</v>
      </c>
      <c r="J612" s="180">
        <f>CE79-(AX79+AY79+AZ79+BA79+BD79+BE79+BF79+BG79+BJ79+BN79+BO79+BP79+BQ79+BR79+CB79+CC79+CD79)</f>
        <v>118853.51824270641</v>
      </c>
      <c r="K612" s="180">
        <f>CE75-(AW75+AX75+AY75+AZ75+BA75+BB75+BC75+BD75+BE75+BF75+BG75+BH75+BI75+BJ75+BK75+BL75+BM75+BN75+BO75+BP75+BQ75+BR75+BS75+BT75+BU75+BV75+BW75+BX75+CB75+CC75+CD75)</f>
        <v>832747807.42999995</v>
      </c>
      <c r="L612" s="197">
        <f>CE80-(AW80+AX80+AY80+AZ80+BA80+BB80+BC80+BD80+BE80+BF80+BG80+BH80+BI80+BJ80+BK80+BL80+BM80+BN80+BO80+BP80+BQ80+BR80+BS80+BT80+BU80+BV80+BW80+BX80+BY80+BZ80+CA80+CB80+CC80+CD80)</f>
        <v>189.21829928914815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0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2">
        <f>CD69-CD70</f>
        <v>8369337.9000000004</v>
      </c>
      <c r="D615" s="266">
        <f>SUM(C614:C615)</f>
        <v>8369337.9000000004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3180800.4099999997</v>
      </c>
      <c r="D619" s="180">
        <f>(D615/D612)*BN76</f>
        <v>101940.04199021962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86006300.329999983</v>
      </c>
      <c r="D620" s="180">
        <f>(D615/D612)*CC76</f>
        <v>0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15315.220000000001</v>
      </c>
      <c r="D622" s="180">
        <f>(D615/D612)*CB76</f>
        <v>337990.70798660046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89642346.709976792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322612.76999999996</v>
      </c>
      <c r="D631" s="180">
        <f>(D615/D612)*AW76</f>
        <v>0</v>
      </c>
      <c r="E631" s="180">
        <f>(E623/E612)*SUM(C631:D631)</f>
        <v>187994.35657225712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1336929.76</v>
      </c>
      <c r="D632" s="180">
        <f>(D615/D612)*BB76</f>
        <v>36318.041913789253</v>
      </c>
      <c r="E632" s="180">
        <f>(E623/E612)*SUM(C632:D632)</f>
        <v>800225.10248137184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883.06</v>
      </c>
      <c r="D637" s="180">
        <f>(D615/D612)*BL76</f>
        <v>0</v>
      </c>
      <c r="E637" s="180">
        <f>(E623/E612)*SUM(C637:D637)</f>
        <v>514.58067365001511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467890.34</v>
      </c>
      <c r="D644" s="180">
        <f>(D615/D612)*BX76</f>
        <v>0</v>
      </c>
      <c r="E644" s="180">
        <f>(E623/E612)*SUM(C644:D644)</f>
        <v>272651.15207520965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3426019.1637162776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886341.65999999992</v>
      </c>
      <c r="D645" s="180">
        <f>(D615/D612)*BY76</f>
        <v>3318.009017778304</v>
      </c>
      <c r="E645" s="180">
        <f>(E623/E612)*SUM(C645:D645)</f>
        <v>518426.46230428037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1109986.1199999999</v>
      </c>
      <c r="D646" s="180">
        <f>(D615/D612)*BZ76</f>
        <v>0</v>
      </c>
      <c r="E646" s="180">
        <f>(E623/E612)*SUM(C646:D646)</f>
        <v>646816.07747125498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5895.2510875752605</v>
      </c>
      <c r="E647" s="180">
        <f>(E623/E612)*SUM(C647:D647)</f>
        <v>3435.3070866990488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3174218.8869675878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101696397.56999999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6900981.5799999991</v>
      </c>
      <c r="D668" s="180">
        <f>(D615/D612)*C76</f>
        <v>788615.79100210581</v>
      </c>
      <c r="E668" s="180">
        <f>(E623/E612)*SUM(C668:D668)</f>
        <v>4480916.5801504413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141467.19620838924</v>
      </c>
      <c r="L668" s="180">
        <f>(L647/L612)*C80</f>
        <v>502553.28330938797</v>
      </c>
      <c r="M668" s="180">
        <f t="shared" ref="M668:M713" si="20">ROUND(SUM(D668:L668),0)</f>
        <v>5913553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11003456.360000001</v>
      </c>
      <c r="D670" s="180">
        <f>(D615/D612)*E76</f>
        <v>1689239.0478549867</v>
      </c>
      <c r="E670" s="180">
        <f>(E623/E612)*SUM(C670:D670)</f>
        <v>7396344.250003933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280172.49071418092</v>
      </c>
      <c r="L670" s="180">
        <f>(L647/L612)*E80</f>
        <v>923551.91475747735</v>
      </c>
      <c r="M670" s="180">
        <f t="shared" si="20"/>
        <v>10289308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12755981.069999997</v>
      </c>
      <c r="D681" s="180">
        <f>(D615/D612)*P76</f>
        <v>634234.22882161569</v>
      </c>
      <c r="E681" s="180">
        <f>(E623/E612)*SUM(C681:D681)</f>
        <v>7802806.1612873012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829752.56147130742</v>
      </c>
      <c r="L681" s="180">
        <f>(L647/L612)*P80</f>
        <v>383382.33136518969</v>
      </c>
      <c r="M681" s="180">
        <f t="shared" si="20"/>
        <v>9650175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5883434.1499999985</v>
      </c>
      <c r="D685" s="180">
        <f>(D615/D612)*T76</f>
        <v>208952.30205601425</v>
      </c>
      <c r="E685" s="180">
        <f>(E623/E612)*SUM(C685:D685)</f>
        <v>3550182.6881924318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108807.31628003123</v>
      </c>
      <c r="L685" s="180">
        <f>(L647/L612)*T80</f>
        <v>199152.63120891806</v>
      </c>
      <c r="M685" s="180">
        <f t="shared" si="20"/>
        <v>4067095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0</v>
      </c>
      <c r="D686" s="180">
        <f>(D615/D612)*U76</f>
        <v>0</v>
      </c>
      <c r="E686" s="180">
        <f>(E623/E612)*SUM(C686:D686)</f>
        <v>0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145415.16257916993</v>
      </c>
      <c r="L686" s="180">
        <f>(L647/L612)*U80</f>
        <v>0</v>
      </c>
      <c r="M686" s="180">
        <f t="shared" si="20"/>
        <v>145415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7950</v>
      </c>
      <c r="D687" s="180">
        <f>(D615/D612)*V76</f>
        <v>0</v>
      </c>
      <c r="E687" s="180">
        <f>(E623/E612)*SUM(C687:D687)</f>
        <v>4632.6595650551717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1916.6010085748887</v>
      </c>
      <c r="L687" s="180">
        <f>(L647/L612)*V80</f>
        <v>0</v>
      </c>
      <c r="M687" s="180">
        <f t="shared" si="20"/>
        <v>6549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73811.464068129673</v>
      </c>
      <c r="L688" s="180">
        <f>(L647/L612)*W80</f>
        <v>0</v>
      </c>
      <c r="M688" s="180">
        <f t="shared" si="20"/>
        <v>73811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366.62</v>
      </c>
      <c r="D689" s="180">
        <f>(D615/D612)*X76</f>
        <v>0</v>
      </c>
      <c r="E689" s="180">
        <f>(E623/E612)*SUM(C689:D689)</f>
        <v>213.63844650824242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44948.303471999447</v>
      </c>
      <c r="L689" s="180">
        <f>(L647/L612)*X80</f>
        <v>0</v>
      </c>
      <c r="M689" s="180">
        <f t="shared" si="20"/>
        <v>45162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285400.41000000003</v>
      </c>
      <c r="D690" s="180">
        <f>(D615/D612)*Y76</f>
        <v>0</v>
      </c>
      <c r="E690" s="180">
        <f>(E623/E612)*SUM(C690:D690)</f>
        <v>166309.8036801469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127432.01457093492</v>
      </c>
      <c r="L690" s="180">
        <f>(L647/L612)*Y80</f>
        <v>0</v>
      </c>
      <c r="M690" s="180">
        <f t="shared" si="20"/>
        <v>293742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8625.8992772056627</v>
      </c>
      <c r="L691" s="180">
        <f>(L647/L612)*Z80</f>
        <v>0</v>
      </c>
      <c r="M691" s="180">
        <f t="shared" si="20"/>
        <v>8626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5199.2482161928319</v>
      </c>
      <c r="L692" s="180">
        <f>(L647/L612)*AA80</f>
        <v>0</v>
      </c>
      <c r="M692" s="180">
        <f t="shared" si="20"/>
        <v>5199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6523340.79</v>
      </c>
      <c r="D693" s="180">
        <f>(D615/D612)*AB76</f>
        <v>0</v>
      </c>
      <c r="E693" s="180">
        <f>(E623/E612)*SUM(C693:D693)</f>
        <v>3801310.3279129639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290676.68724375102</v>
      </c>
      <c r="L693" s="180">
        <f>(L647/L612)*AB80</f>
        <v>0</v>
      </c>
      <c r="M693" s="180">
        <f t="shared" si="20"/>
        <v>4091987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3463579.46</v>
      </c>
      <c r="D694" s="180">
        <f>(D615/D612)*AC76</f>
        <v>28662.882669344493</v>
      </c>
      <c r="E694" s="180">
        <f>(E623/E612)*SUM(C694:D694)</f>
        <v>2035015.0807871472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83853.927157919767</v>
      </c>
      <c r="L694" s="180">
        <f>(L647/L612)*AC80</f>
        <v>0</v>
      </c>
      <c r="M694" s="180">
        <f t="shared" si="20"/>
        <v>2147532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2392369.27</v>
      </c>
      <c r="D696" s="180">
        <f>(D615/D612)*AE76</f>
        <v>425425.63886784122</v>
      </c>
      <c r="E696" s="180">
        <f>(E623/E612)*SUM(C696:D696)</f>
        <v>1641998.054959795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32956.856649862028</v>
      </c>
      <c r="L696" s="180">
        <f>(L647/L612)*AE80</f>
        <v>70.376388096656783</v>
      </c>
      <c r="M696" s="180">
        <f t="shared" si="20"/>
        <v>2100451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15805809.539999999</v>
      </c>
      <c r="D698" s="180">
        <f>(D615/D612)*AG76</f>
        <v>1065533.7358286749</v>
      </c>
      <c r="E698" s="180">
        <f>(E623/E612)*SUM(C698:D698)</f>
        <v>9831344.6291945875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649997.47945184947</v>
      </c>
      <c r="L698" s="180">
        <f>(L647/L612)*AG80</f>
        <v>557652.84765896935</v>
      </c>
      <c r="M698" s="180">
        <f t="shared" si="20"/>
        <v>12104529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26478298.679999992</v>
      </c>
      <c r="D701" s="180">
        <f>(D615/D612)*AJ76</f>
        <v>1118740.6326537009</v>
      </c>
      <c r="E701" s="180">
        <f>(E623/E612)*SUM(C701:D701)</f>
        <v>16081470.206159592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275472.69516070391</v>
      </c>
      <c r="L701" s="180">
        <f>(L647/L612)*AJ80</f>
        <v>352026.23218642158</v>
      </c>
      <c r="M701" s="180">
        <f t="shared" si="20"/>
        <v>17827710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3996758.6900000004</v>
      </c>
      <c r="D702" s="180">
        <f>(D615/D612)*AK76</f>
        <v>425151.36610240943</v>
      </c>
      <c r="E702" s="180">
        <f>(E623/E612)*SUM(C702:D702)</f>
        <v>2576755.2097127652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74827.154401484033</v>
      </c>
      <c r="L702" s="180">
        <f>(L647/L612)*AK80</f>
        <v>23486.892967352374</v>
      </c>
      <c r="M702" s="180">
        <f t="shared" si="20"/>
        <v>3100221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2358030.29</v>
      </c>
      <c r="D703" s="180">
        <f>(D615/D612)*AL76</f>
        <v>349843.90107956395</v>
      </c>
      <c r="E703" s="180">
        <f>(E623/E612)*SUM(C703:D703)</f>
        <v>1577944.5625497834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34011.912797878591</v>
      </c>
      <c r="L703" s="180">
        <f>(L647/L612)*AL80</f>
        <v>0</v>
      </c>
      <c r="M703" s="180">
        <f t="shared" si="20"/>
        <v>1961800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43923351.420000002</v>
      </c>
      <c r="D713" s="180">
        <f>(D615/D612)*AV76</f>
        <v>1149476.3210677782</v>
      </c>
      <c r="E713" s="180">
        <f>(E623/E612)*SUM(C713:D713)</f>
        <v>26265039.818709657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216674.19298671259</v>
      </c>
      <c r="L713" s="180">
        <f>(L647/L612)*AV80</f>
        <v>232342.37712577509</v>
      </c>
      <c r="M713" s="180">
        <f t="shared" si="20"/>
        <v>27863533</v>
      </c>
      <c r="N713" s="199" t="s">
        <v>741</v>
      </c>
    </row>
    <row r="715" spans="1:83" ht="12.65" customHeight="1" x14ac:dyDescent="0.3">
      <c r="C715" s="180">
        <f>SUM(C614:C647)+SUM(C668:C713)</f>
        <v>243475505.89999998</v>
      </c>
      <c r="D715" s="180">
        <f>SUM(D616:D647)+SUM(D668:D713)</f>
        <v>8369337.8999999994</v>
      </c>
      <c r="E715" s="180">
        <f>SUM(E624:E647)+SUM(E668:E713)</f>
        <v>89642346.709976852</v>
      </c>
      <c r="F715" s="180">
        <f>SUM(F625:F648)+SUM(F668:F713)</f>
        <v>0</v>
      </c>
      <c r="G715" s="180">
        <f>SUM(G626:G647)+SUM(G668:G713)</f>
        <v>0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0</v>
      </c>
      <c r="K715" s="180">
        <f>SUM(K668:K713)</f>
        <v>3426019.163716278</v>
      </c>
      <c r="L715" s="180">
        <f>SUM(L668:L713)</f>
        <v>3174218.8869675882</v>
      </c>
      <c r="M715" s="180">
        <f>SUM(M668:M713)</f>
        <v>101696398</v>
      </c>
      <c r="N715" s="198" t="s">
        <v>742</v>
      </c>
    </row>
    <row r="716" spans="1:83" ht="12.65" customHeight="1" x14ac:dyDescent="0.3">
      <c r="C716" s="180">
        <f>CE71</f>
        <v>243475505.89999998</v>
      </c>
      <c r="D716" s="180">
        <f>D615</f>
        <v>8369337.9000000004</v>
      </c>
      <c r="E716" s="180">
        <f>E623</f>
        <v>89642346.709976792</v>
      </c>
      <c r="F716" s="180">
        <f>F624</f>
        <v>0</v>
      </c>
      <c r="G716" s="180">
        <f>G625</f>
        <v>0</v>
      </c>
      <c r="H716" s="180">
        <f>H628</f>
        <v>0</v>
      </c>
      <c r="I716" s="180">
        <f>I629</f>
        <v>0</v>
      </c>
      <c r="J716" s="180">
        <f>J630</f>
        <v>0</v>
      </c>
      <c r="K716" s="180">
        <f>K644</f>
        <v>3426019.1637162776</v>
      </c>
      <c r="L716" s="180">
        <f>L647</f>
        <v>3174218.8869675878</v>
      </c>
      <c r="M716" s="180">
        <f>C648</f>
        <v>101696397.56999999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175*2018*A</v>
      </c>
      <c r="B722" s="275">
        <f>ROUND(C165,0)</f>
        <v>5654553</v>
      </c>
      <c r="C722" s="275">
        <f>ROUND(C166,0)</f>
        <v>0</v>
      </c>
      <c r="D722" s="275">
        <f>ROUND(C167,0)</f>
        <v>0</v>
      </c>
      <c r="E722" s="275">
        <f>ROUND(C168,0)</f>
        <v>8992346</v>
      </c>
      <c r="F722" s="275">
        <f>ROUND(C169,0)</f>
        <v>0</v>
      </c>
      <c r="G722" s="275">
        <f>ROUND(C170,0)</f>
        <v>0</v>
      </c>
      <c r="H722" s="275">
        <f>ROUND(C171+C172,0)</f>
        <v>4027213</v>
      </c>
      <c r="I722" s="275">
        <f>ROUND(C175,0)</f>
        <v>2475213</v>
      </c>
      <c r="J722" s="275">
        <f>ROUND(C176,0)</f>
        <v>25084</v>
      </c>
      <c r="K722" s="275">
        <f>ROUND(C179,0)</f>
        <v>2011688</v>
      </c>
      <c r="L722" s="275">
        <f>ROUND(C180,0)</f>
        <v>0</v>
      </c>
      <c r="M722" s="275">
        <f>ROUND(C183,0)</f>
        <v>142389</v>
      </c>
      <c r="N722" s="275">
        <f>ROUND(C184,0)</f>
        <v>3263976</v>
      </c>
      <c r="O722" s="275">
        <f>ROUND(C185,0)</f>
        <v>0</v>
      </c>
      <c r="P722" s="275">
        <f>ROUND(C188,0)</f>
        <v>0</v>
      </c>
      <c r="Q722" s="275">
        <f>ROUND(C189,0)</f>
        <v>2951285</v>
      </c>
      <c r="R722" s="275">
        <f>ROUND(B195,0)</f>
        <v>774202</v>
      </c>
      <c r="S722" s="275">
        <f>ROUND(C195,0)</f>
        <v>0</v>
      </c>
      <c r="T722" s="275">
        <f>ROUND(D195,0)</f>
        <v>0</v>
      </c>
      <c r="U722" s="275">
        <f>ROUND(B196,0)</f>
        <v>416167</v>
      </c>
      <c r="V722" s="275">
        <f>ROUND(C196,0)</f>
        <v>56240</v>
      </c>
      <c r="W722" s="275">
        <f>ROUND(D196,0)</f>
        <v>0</v>
      </c>
      <c r="X722" s="275">
        <f>ROUND(B197,0)</f>
        <v>135924275</v>
      </c>
      <c r="Y722" s="275">
        <f>ROUND(C197,0)</f>
        <v>1318249</v>
      </c>
      <c r="Z722" s="275">
        <f>ROUND(D197,0)</f>
        <v>0</v>
      </c>
      <c r="AA722" s="275">
        <f>ROUND(B198,0)</f>
        <v>0</v>
      </c>
      <c r="AB722" s="275">
        <f>ROUND(C198,0)</f>
        <v>0</v>
      </c>
      <c r="AC722" s="275">
        <f>ROUND(D198,0)</f>
        <v>0</v>
      </c>
      <c r="AD722" s="275">
        <f>ROUND(B199,0)</f>
        <v>3686122</v>
      </c>
      <c r="AE722" s="275">
        <f>ROUND(C199,0)</f>
        <v>144311</v>
      </c>
      <c r="AF722" s="275">
        <f>ROUND(D199,0)</f>
        <v>0</v>
      </c>
      <c r="AG722" s="275">
        <f>ROUND(B200,0)</f>
        <v>29081305</v>
      </c>
      <c r="AH722" s="275">
        <f>ROUND(C200,0)</f>
        <v>2293701</v>
      </c>
      <c r="AI722" s="275">
        <f>ROUND(D200,0)</f>
        <v>0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2467885</v>
      </c>
      <c r="AN722" s="275">
        <f>ROUND(C202,0)</f>
        <v>2729030</v>
      </c>
      <c r="AO722" s="275">
        <f>ROUND(D202,0)</f>
        <v>0</v>
      </c>
      <c r="AP722" s="275">
        <f>ROUND(B203,0)</f>
        <v>0</v>
      </c>
      <c r="AQ722" s="275">
        <f>ROUND(C203,0)</f>
        <v>0</v>
      </c>
      <c r="AR722" s="275">
        <f>ROUND(D203,0)</f>
        <v>0</v>
      </c>
      <c r="AS722" s="275"/>
      <c r="AT722" s="275"/>
      <c r="AU722" s="275"/>
      <c r="AV722" s="275">
        <f>ROUND(B209,0)</f>
        <v>373041</v>
      </c>
      <c r="AW722" s="275">
        <f>ROUND(C209,0)</f>
        <v>9086</v>
      </c>
      <c r="AX722" s="275">
        <f>ROUND(D209,0)</f>
        <v>0</v>
      </c>
      <c r="AY722" s="275">
        <f>ROUND(B210,0)</f>
        <v>41728554</v>
      </c>
      <c r="AZ722" s="275">
        <f>ROUND(C210,0)</f>
        <v>4273880</v>
      </c>
      <c r="BA722" s="275">
        <f>ROUND(D210,0)</f>
        <v>0</v>
      </c>
      <c r="BB722" s="275">
        <f>ROUND(B211,0)</f>
        <v>0</v>
      </c>
      <c r="BC722" s="275">
        <f>ROUND(C211,0)</f>
        <v>0</v>
      </c>
      <c r="BD722" s="275">
        <f>ROUND(D211,0)</f>
        <v>0</v>
      </c>
      <c r="BE722" s="275">
        <f>ROUND(B212,0)</f>
        <v>2855292</v>
      </c>
      <c r="BF722" s="275">
        <f>ROUND(C212,0)</f>
        <v>178857</v>
      </c>
      <c r="BG722" s="275">
        <f>ROUND(D212,0)</f>
        <v>0</v>
      </c>
      <c r="BH722" s="275">
        <f>ROUND(B213,0)</f>
        <v>20079232</v>
      </c>
      <c r="BI722" s="275">
        <f>ROUND(C213,0)</f>
        <v>1756748</v>
      </c>
      <c r="BJ722" s="275">
        <f>ROUND(D213,0)</f>
        <v>247916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1455066</v>
      </c>
      <c r="BO722" s="275">
        <f>ROUND(C215,0)</f>
        <v>432058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406302</v>
      </c>
      <c r="BU722" s="275">
        <f>ROUND(C224,0)</f>
        <v>383157007</v>
      </c>
      <c r="BV722" s="275">
        <f>ROUND(C225,0)</f>
        <v>120131</v>
      </c>
      <c r="BW722" s="275">
        <f>ROUND(C226,0)</f>
        <v>34360780</v>
      </c>
      <c r="BX722" s="275">
        <f>ROUND(C227,0)</f>
        <v>0</v>
      </c>
      <c r="BY722" s="275">
        <f>ROUND(C228,0)</f>
        <v>97325268</v>
      </c>
      <c r="BZ722" s="275">
        <f>ROUND(C231,0)</f>
        <v>2763</v>
      </c>
      <c r="CA722" s="275">
        <f>ROUND(C233,0)</f>
        <v>970398</v>
      </c>
      <c r="CB722" s="275">
        <f>ROUND(C234,0)</f>
        <v>7832089</v>
      </c>
      <c r="CC722" s="275">
        <f>ROUND(C238+C239,0)</f>
        <v>6664524</v>
      </c>
      <c r="CD722" s="275">
        <f>D221</f>
        <v>2458576</v>
      </c>
      <c r="CE722" s="275"/>
    </row>
    <row r="723" spans="1:84" ht="12.65" customHeight="1" x14ac:dyDescent="0.3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5" customHeight="1" x14ac:dyDescent="0.3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175*2018*A</v>
      </c>
      <c r="B726" s="275">
        <f>ROUND(C111,0)</f>
        <v>3896</v>
      </c>
      <c r="C726" s="275">
        <f>ROUND(C112,0)</f>
        <v>0</v>
      </c>
      <c r="D726" s="275">
        <f>ROUND(C113,0)</f>
        <v>0</v>
      </c>
      <c r="E726" s="275">
        <f>ROUND(C114,0)</f>
        <v>0</v>
      </c>
      <c r="F726" s="275">
        <f>ROUND(D111,0)</f>
        <v>14674</v>
      </c>
      <c r="G726" s="275">
        <f>ROUND(D112,0)</f>
        <v>0</v>
      </c>
      <c r="H726" s="275">
        <f>ROUND(D113,0)</f>
        <v>0</v>
      </c>
      <c r="I726" s="275">
        <f>ROUND(D114,0)</f>
        <v>0</v>
      </c>
      <c r="J726" s="275">
        <f>ROUND(C116,0)</f>
        <v>24</v>
      </c>
      <c r="K726" s="275">
        <f>ROUND(C117,0)</f>
        <v>0</v>
      </c>
      <c r="L726" s="275">
        <f>ROUND(C118,0)</f>
        <v>0</v>
      </c>
      <c r="M726" s="275">
        <f>ROUND(C119,0)</f>
        <v>51</v>
      </c>
      <c r="N726" s="275">
        <f>ROUND(C120,0)</f>
        <v>0</v>
      </c>
      <c r="O726" s="275">
        <f>ROUND(C121,0)</f>
        <v>0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82</v>
      </c>
      <c r="W726" s="275">
        <f>ROUND(C129,0)</f>
        <v>0</v>
      </c>
      <c r="X726" s="275">
        <f>ROUND(B138,0)</f>
        <v>0</v>
      </c>
      <c r="Y726" s="275">
        <f>ROUND(B139,0)</f>
        <v>0</v>
      </c>
      <c r="Z726" s="275">
        <f>ROUND(B140,0)</f>
        <v>85</v>
      </c>
      <c r="AA726" s="275">
        <f>ROUND(B141,0)</f>
        <v>1225</v>
      </c>
      <c r="AB726" s="275">
        <f>ROUND(B142,0)</f>
        <v>554407</v>
      </c>
      <c r="AC726" s="275">
        <f>ROUND(C138,0)</f>
        <v>2248</v>
      </c>
      <c r="AD726" s="275">
        <f>ROUND(C139,0)</f>
        <v>8993</v>
      </c>
      <c r="AE726" s="275">
        <f>ROUND(C140,0)</f>
        <v>49477</v>
      </c>
      <c r="AF726" s="275">
        <f>ROUND(C141,0)</f>
        <v>162169953</v>
      </c>
      <c r="AG726" s="275">
        <f>ROUND(C142,0)</f>
        <v>321814717</v>
      </c>
      <c r="AH726" s="275">
        <f>ROUND(D138,0)</f>
        <v>1648</v>
      </c>
      <c r="AI726" s="275">
        <f>ROUND(D139,0)</f>
        <v>5681</v>
      </c>
      <c r="AJ726" s="275">
        <f>ROUND(D140,0)</f>
        <v>36306</v>
      </c>
      <c r="AK726" s="275">
        <f>ROUND(D141,0)</f>
        <v>112064041</v>
      </c>
      <c r="AL726" s="275">
        <f>ROUND(D142,0)</f>
        <v>236143465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0</v>
      </c>
      <c r="BR726" s="275">
        <f>ROUND(C157,0)</f>
        <v>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5" customHeight="1" x14ac:dyDescent="0.3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5" customHeight="1" x14ac:dyDescent="0.3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175*2018*A</v>
      </c>
      <c r="B730" s="275">
        <f>ROUND(C250,0)</f>
        <v>527659974</v>
      </c>
      <c r="C730" s="275">
        <f>ROUND(C251,0)</f>
        <v>0</v>
      </c>
      <c r="D730" s="275">
        <f>ROUND(C252,0)</f>
        <v>39998336</v>
      </c>
      <c r="E730" s="275">
        <f>ROUND(C253,0)</f>
        <v>2056010</v>
      </c>
      <c r="F730" s="275">
        <f>ROUND(C254,0)</f>
        <v>0</v>
      </c>
      <c r="G730" s="275">
        <f>ROUND(C255,0)</f>
        <v>0</v>
      </c>
      <c r="H730" s="275">
        <f>ROUND(C256,0)</f>
        <v>0</v>
      </c>
      <c r="I730" s="275">
        <f>ROUND(C257,0)</f>
        <v>154487</v>
      </c>
      <c r="J730" s="275">
        <f>ROUND(C258,0)</f>
        <v>0</v>
      </c>
      <c r="K730" s="275">
        <f>ROUND(C259,0)</f>
        <v>0</v>
      </c>
      <c r="L730" s="275">
        <f>ROUND(C262,0)</f>
        <v>0</v>
      </c>
      <c r="M730" s="275">
        <f>ROUND(C263,0)</f>
        <v>0</v>
      </c>
      <c r="N730" s="275">
        <f>ROUND(C264,0)</f>
        <v>0</v>
      </c>
      <c r="O730" s="275">
        <f>ROUND(C267,0)</f>
        <v>774202</v>
      </c>
      <c r="P730" s="275">
        <f>ROUND(C268,0)</f>
        <v>472407</v>
      </c>
      <c r="Q730" s="275">
        <f>ROUND(C269,0)</f>
        <v>137242524</v>
      </c>
      <c r="R730" s="275">
        <f>ROUND(C270,0)</f>
        <v>0</v>
      </c>
      <c r="S730" s="275">
        <f>ROUND(C271,0)</f>
        <v>3830434</v>
      </c>
      <c r="T730" s="275">
        <f>ROUND(C272,0)</f>
        <v>31375006</v>
      </c>
      <c r="U730" s="275">
        <f>ROUND(C273,0)</f>
        <v>5196916</v>
      </c>
      <c r="V730" s="275">
        <f>ROUND(C274,0)</f>
        <v>0</v>
      </c>
      <c r="W730" s="275">
        <f>ROUND(C275,0)</f>
        <v>0</v>
      </c>
      <c r="X730" s="275">
        <f>ROUND(C276,0)</f>
        <v>73389731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418485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0</v>
      </c>
      <c r="AI730" s="275">
        <f>ROUND(C306,0)</f>
        <v>0</v>
      </c>
      <c r="AJ730" s="275">
        <f>ROUND(C307,0)</f>
        <v>3002409</v>
      </c>
      <c r="AK730" s="275">
        <f>ROUND(C308,0)</f>
        <v>0</v>
      </c>
      <c r="AL730" s="275">
        <f>ROUND(C309,0)</f>
        <v>0</v>
      </c>
      <c r="AM730" s="275">
        <f>ROUND(C310,0)</f>
        <v>0</v>
      </c>
      <c r="AN730" s="275">
        <f>ROUND(C311,0)</f>
        <v>0</v>
      </c>
      <c r="AO730" s="275">
        <f>ROUND(C312,0)</f>
        <v>0</v>
      </c>
      <c r="AP730" s="275">
        <f>ROUND(C313,0)</f>
        <v>0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0</v>
      </c>
      <c r="AX730" s="275">
        <f>ROUND(C325,0)</f>
        <v>0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668674620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778.82</v>
      </c>
      <c r="BJ730" s="275">
        <f>ROUND(C359,0)</f>
        <v>274235219</v>
      </c>
      <c r="BK730" s="275">
        <f>ROUND(C360,0)</f>
        <v>558512588</v>
      </c>
      <c r="BL730" s="275">
        <f>ROUND(C364,0)</f>
        <v>515369489</v>
      </c>
      <c r="BM730" s="275">
        <f>ROUND(C365,0)</f>
        <v>8802487</v>
      </c>
      <c r="BN730" s="275">
        <f>ROUND(C366,0)</f>
        <v>6664524</v>
      </c>
      <c r="BO730" s="275">
        <f>ROUND(C370,0)</f>
        <v>7791581</v>
      </c>
      <c r="BP730" s="275">
        <f>ROUND(C371,0)</f>
        <v>0</v>
      </c>
      <c r="BQ730" s="275">
        <f>ROUND(C378,0)</f>
        <v>95018493</v>
      </c>
      <c r="BR730" s="275">
        <f>ROUND(C379,0)</f>
        <v>18674112</v>
      </c>
      <c r="BS730" s="275">
        <f>ROUND(C380,0)</f>
        <v>4074280</v>
      </c>
      <c r="BT730" s="275">
        <f>ROUND(C381,0)</f>
        <v>13162691</v>
      </c>
      <c r="BU730" s="275">
        <f>ROUND(C382,0)</f>
        <v>749272</v>
      </c>
      <c r="BV730" s="275">
        <f>ROUND(C383,0)</f>
        <v>91961524</v>
      </c>
      <c r="BW730" s="275">
        <f>ROUND(C384,0)</f>
        <v>6650628</v>
      </c>
      <c r="BX730" s="275">
        <f>ROUND(C385,0)</f>
        <v>2500296</v>
      </c>
      <c r="BY730" s="275">
        <f>ROUND(C386,0)</f>
        <v>2011688</v>
      </c>
      <c r="BZ730" s="275">
        <f>ROUND(C387,0)</f>
        <v>3406365</v>
      </c>
      <c r="CA730" s="275">
        <f>ROUND(C388,0)</f>
        <v>2951285</v>
      </c>
      <c r="CB730" s="275">
        <f>C363</f>
        <v>2458575.87</v>
      </c>
      <c r="CC730" s="275">
        <f>ROUND(C389,0)</f>
        <v>10106451</v>
      </c>
      <c r="CD730" s="275">
        <f>ROUND(C392,0)</f>
        <v>0</v>
      </c>
      <c r="CE730" s="275">
        <f>ROUND(C394,0)</f>
        <v>0</v>
      </c>
      <c r="CF730" s="201">
        <f>ROUND(C395,0)</f>
        <v>0</v>
      </c>
    </row>
    <row r="731" spans="1:84" ht="12.65" customHeight="1" x14ac:dyDescent="0.3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5" customHeight="1" x14ac:dyDescent="0.3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175*2018*6010*A</v>
      </c>
      <c r="B734" s="275">
        <f>ROUND(C59,0)</f>
        <v>3051</v>
      </c>
      <c r="C734" s="275">
        <f>ROUND(C60,2)</f>
        <v>40.909999999999997</v>
      </c>
      <c r="D734" s="275">
        <f>ROUND(C61,0)</f>
        <v>4060453</v>
      </c>
      <c r="E734" s="275">
        <f>ROUND(C62,0)</f>
        <v>927173</v>
      </c>
      <c r="F734" s="275">
        <f>ROUND(C63,0)</f>
        <v>789784</v>
      </c>
      <c r="G734" s="275">
        <f>ROUND(C64,0)</f>
        <v>300185</v>
      </c>
      <c r="H734" s="275">
        <f>ROUND(C65,0)</f>
        <v>64067</v>
      </c>
      <c r="I734" s="275">
        <f>ROUND(C66,0)</f>
        <v>36346</v>
      </c>
      <c r="J734" s="275">
        <f>ROUND(C67,0)</f>
        <v>719137</v>
      </c>
      <c r="K734" s="275">
        <f>ROUND(C68,0)</f>
        <v>9352</v>
      </c>
      <c r="L734" s="275">
        <f>ROUND(C69,0)</f>
        <v>3025</v>
      </c>
      <c r="M734" s="275">
        <f>ROUND(C70,0)</f>
        <v>8540</v>
      </c>
      <c r="N734" s="275">
        <f>ROUND(C75,0)</f>
        <v>34385826</v>
      </c>
      <c r="O734" s="275">
        <f>ROUND(C73,0)</f>
        <v>34100391</v>
      </c>
      <c r="P734" s="275">
        <f>IF(C76&gt;0,ROUND(C76,0),0)</f>
        <v>17108</v>
      </c>
      <c r="Q734" s="275">
        <f>IF(C77&gt;0,ROUND(C77,0),0)</f>
        <v>2063</v>
      </c>
      <c r="R734" s="275">
        <f>IF(C78&gt;0,ROUND(C78,0),0)</f>
        <v>3119</v>
      </c>
      <c r="S734" s="275">
        <f>IF(C79&gt;0,ROUND(C79,0),0)</f>
        <v>53220</v>
      </c>
      <c r="T734" s="275">
        <f>IF(C80&gt;0,ROUND(C80,2),0)</f>
        <v>29.96</v>
      </c>
      <c r="U734" s="275"/>
      <c r="V734" s="275"/>
      <c r="W734" s="275"/>
      <c r="X734" s="275"/>
      <c r="Y734" s="275">
        <f>IF(M668&lt;&gt;0,ROUND(M668,0),0)</f>
        <v>5913553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5" customHeight="1" x14ac:dyDescent="0.3">
      <c r="A735" s="209" t="str">
        <f>RIGHT($C$83,3)&amp;"*"&amp;RIGHT($C$82,4)&amp;"*"&amp;D$55&amp;"*"&amp;"A"</f>
        <v>175*2018*6030*A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5" customHeight="1" x14ac:dyDescent="0.3">
      <c r="A736" s="209" t="str">
        <f>RIGHT($C$83,3)&amp;"*"&amp;RIGHT($C$82,4)&amp;"*"&amp;E$55&amp;"*"&amp;"A"</f>
        <v>175*2018*6070*A</v>
      </c>
      <c r="B736" s="275">
        <f>ROUND(E59,0)</f>
        <v>11578</v>
      </c>
      <c r="C736" s="277">
        <f>ROUND(E60,2)</f>
        <v>87.81</v>
      </c>
      <c r="D736" s="275">
        <f>ROUND(E61,0)</f>
        <v>7397774</v>
      </c>
      <c r="E736" s="275">
        <f>ROUND(E62,0)</f>
        <v>1925957</v>
      </c>
      <c r="F736" s="275">
        <f>ROUND(E63,0)</f>
        <v>0</v>
      </c>
      <c r="G736" s="275">
        <f>ROUND(E64,0)</f>
        <v>578565</v>
      </c>
      <c r="H736" s="275">
        <f>ROUND(E65,0)</f>
        <v>135326</v>
      </c>
      <c r="I736" s="275">
        <f>ROUND(E66,0)</f>
        <v>124552</v>
      </c>
      <c r="J736" s="275">
        <f>ROUND(E67,0)</f>
        <v>891090</v>
      </c>
      <c r="K736" s="275">
        <f>ROUND(E68,0)</f>
        <v>14088</v>
      </c>
      <c r="L736" s="275">
        <f>ROUND(E69,0)</f>
        <v>6228</v>
      </c>
      <c r="M736" s="275">
        <f>ROUND(E70,0)</f>
        <v>70124</v>
      </c>
      <c r="N736" s="275">
        <f>ROUND(E75,0)</f>
        <v>68100328</v>
      </c>
      <c r="O736" s="275">
        <f>ROUND(E73,0)</f>
        <v>62563914</v>
      </c>
      <c r="P736" s="275">
        <f>IF(E76&gt;0,ROUND(E76,0),0)</f>
        <v>36646</v>
      </c>
      <c r="Q736" s="275">
        <f>IF(E77&gt;0,ROUND(E77,0),0)</f>
        <v>26275</v>
      </c>
      <c r="R736" s="275">
        <f>IF(E78&gt;0,ROUND(E78,0),0)</f>
        <v>31950</v>
      </c>
      <c r="S736" s="275">
        <f>IF(E79&gt;0,ROUND(E79,0),0)</f>
        <v>0</v>
      </c>
      <c r="T736" s="277">
        <f>IF(E80&gt;0,ROUND(E80,2),0)</f>
        <v>55.05</v>
      </c>
      <c r="U736" s="275"/>
      <c r="V736" s="276"/>
      <c r="W736" s="275"/>
      <c r="X736" s="275"/>
      <c r="Y736" s="275">
        <f t="shared" si="21"/>
        <v>10289308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5" customHeight="1" x14ac:dyDescent="0.3">
      <c r="A737" s="209" t="str">
        <f>RIGHT($C$83,3)&amp;"*"&amp;RIGHT($C$82,4)&amp;"*"&amp;F$55&amp;"*"&amp;"A"</f>
        <v>175*2018*6100*A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5" customHeight="1" x14ac:dyDescent="0.3">
      <c r="A738" s="209" t="str">
        <f>RIGHT($C$83,3)&amp;"*"&amp;RIGHT($C$82,4)&amp;"*"&amp;G$55&amp;"*"&amp;"A"</f>
        <v>175*2018*6120*A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5" customHeight="1" x14ac:dyDescent="0.3">
      <c r="A739" s="209" t="str">
        <f>RIGHT($C$83,3)&amp;"*"&amp;RIGHT($C$82,4)&amp;"*"&amp;H$55&amp;"*"&amp;"A"</f>
        <v>175*2018*6140*A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1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5" customHeight="1" x14ac:dyDescent="0.3">
      <c r="A740" s="209" t="str">
        <f>RIGHT($C$83,3)&amp;"*"&amp;RIGHT($C$82,4)&amp;"*"&amp;I$55&amp;"*"&amp;"A"</f>
        <v>175*2018*6150*A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5" customHeight="1" x14ac:dyDescent="0.3">
      <c r="A741" s="209" t="str">
        <f>RIGHT($C$83,3)&amp;"*"&amp;RIGHT($C$82,4)&amp;"*"&amp;J$55&amp;"*"&amp;"A"</f>
        <v>175*2018*6170*A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0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5" customHeight="1" x14ac:dyDescent="0.3">
      <c r="A742" s="209" t="str">
        <f>RIGHT($C$83,3)&amp;"*"&amp;RIGHT($C$82,4)&amp;"*"&amp;K$55&amp;"*"&amp;"A"</f>
        <v>175*2018*6200*A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5" customHeight="1" x14ac:dyDescent="0.3">
      <c r="A743" s="209" t="str">
        <f>RIGHT($C$83,3)&amp;"*"&amp;RIGHT($C$82,4)&amp;"*"&amp;L$55&amp;"*"&amp;"A"</f>
        <v>175*2018*6210*A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5" customHeight="1" x14ac:dyDescent="0.3">
      <c r="A744" s="209" t="str">
        <f>RIGHT($C$83,3)&amp;"*"&amp;RIGHT($C$82,4)&amp;"*"&amp;M$55&amp;"*"&amp;"A"</f>
        <v>175*2018*6330*A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5" customHeight="1" x14ac:dyDescent="0.3">
      <c r="A745" s="209" t="str">
        <f>RIGHT($C$83,3)&amp;"*"&amp;RIGHT($C$82,4)&amp;"*"&amp;N$55&amp;"*"&amp;"A"</f>
        <v>175*2018*6400*A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5" customHeight="1" x14ac:dyDescent="0.3">
      <c r="A746" s="209" t="str">
        <f>RIGHT($C$83,3)&amp;"*"&amp;RIGHT($C$82,4)&amp;"*"&amp;O$55&amp;"*"&amp;"A"</f>
        <v>175*2018*7010*A</v>
      </c>
      <c r="B746" s="275">
        <f>ROUND(O59,0)</f>
        <v>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>
        <f t="shared" si="21"/>
        <v>0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5" customHeight="1" x14ac:dyDescent="0.3">
      <c r="A747" s="209" t="str">
        <f>RIGHT($C$83,3)&amp;"*"&amp;RIGHT($C$82,4)&amp;"*"&amp;P$55&amp;"*"&amp;"A"</f>
        <v>175*2018*7020*A</v>
      </c>
      <c r="B747" s="275">
        <f>ROUND(P59,0)</f>
        <v>1828885</v>
      </c>
      <c r="C747" s="277">
        <f>ROUND(P60,2)</f>
        <v>44.48</v>
      </c>
      <c r="D747" s="275">
        <f>ROUND(P61,0)</f>
        <v>7297211</v>
      </c>
      <c r="E747" s="275">
        <f>ROUND(P62,0)</f>
        <v>1149953</v>
      </c>
      <c r="F747" s="275">
        <f>ROUND(P63,0)</f>
        <v>977745</v>
      </c>
      <c r="G747" s="275">
        <f>ROUND(P64,0)</f>
        <v>359775</v>
      </c>
      <c r="H747" s="275">
        <f>ROUND(P65,0)</f>
        <v>67719</v>
      </c>
      <c r="I747" s="275">
        <f>ROUND(P66,0)</f>
        <v>2199911</v>
      </c>
      <c r="J747" s="275">
        <f>ROUND(P67,0)</f>
        <v>699300</v>
      </c>
      <c r="K747" s="275">
        <f>ROUND(P68,0)</f>
        <v>1040</v>
      </c>
      <c r="L747" s="275">
        <f>ROUND(P69,0)</f>
        <v>13884</v>
      </c>
      <c r="M747" s="275">
        <f>ROUND(P70,0)</f>
        <v>10557</v>
      </c>
      <c r="N747" s="275">
        <f>ROUND(P75,0)</f>
        <v>201684402</v>
      </c>
      <c r="O747" s="275">
        <f>ROUND(P73,0)</f>
        <v>62144199</v>
      </c>
      <c r="P747" s="275">
        <f>IF(P76&gt;0,ROUND(P76,0),0)</f>
        <v>13759</v>
      </c>
      <c r="Q747" s="275">
        <f>IF(P77&gt;0,ROUND(P77,0),0)</f>
        <v>0</v>
      </c>
      <c r="R747" s="275">
        <f>IF(P78&gt;0,ROUND(P78,0),0)</f>
        <v>8817</v>
      </c>
      <c r="S747" s="275">
        <f>IF(P79&gt;0,ROUND(P79,0),0)</f>
        <v>23263</v>
      </c>
      <c r="T747" s="277">
        <f>IF(P80&gt;0,ROUND(P80,2),0)</f>
        <v>22.85</v>
      </c>
      <c r="U747" s="275"/>
      <c r="V747" s="276"/>
      <c r="W747" s="275"/>
      <c r="X747" s="275"/>
      <c r="Y747" s="275">
        <f t="shared" si="21"/>
        <v>9650175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5" customHeight="1" x14ac:dyDescent="0.3">
      <c r="A748" s="209" t="str">
        <f>RIGHT($C$83,3)&amp;"*"&amp;RIGHT($C$82,4)&amp;"*"&amp;Q$55&amp;"*"&amp;"A"</f>
        <v>175*2018*7030*A</v>
      </c>
      <c r="B748" s="275">
        <f>ROUND(Q59,0)</f>
        <v>0</v>
      </c>
      <c r="C748" s="277">
        <f>ROUND(Q60,2)</f>
        <v>0</v>
      </c>
      <c r="D748" s="275">
        <f>ROUND(Q61,0)</f>
        <v>0</v>
      </c>
      <c r="E748" s="275">
        <f>ROUND(Q62,0)</f>
        <v>0</v>
      </c>
      <c r="F748" s="275">
        <f>ROUND(Q63,0)</f>
        <v>0</v>
      </c>
      <c r="G748" s="275">
        <f>ROUND(Q64,0)</f>
        <v>0</v>
      </c>
      <c r="H748" s="275">
        <f>ROUND(Q65,0)</f>
        <v>0</v>
      </c>
      <c r="I748" s="275">
        <f>ROUND(Q66,0)</f>
        <v>0</v>
      </c>
      <c r="J748" s="275">
        <f>ROUND(Q67,0)</f>
        <v>0</v>
      </c>
      <c r="K748" s="275">
        <f>ROUND(Q68,0)</f>
        <v>0</v>
      </c>
      <c r="L748" s="275">
        <f>ROUND(Q69,0)</f>
        <v>0</v>
      </c>
      <c r="M748" s="275">
        <f>ROUND(Q70,0)</f>
        <v>0</v>
      </c>
      <c r="N748" s="275">
        <f>ROUND(Q75,0)</f>
        <v>0</v>
      </c>
      <c r="O748" s="275">
        <f>ROUND(Q73,0)</f>
        <v>0</v>
      </c>
      <c r="P748" s="275">
        <f>IF(Q76&gt;0,ROUND(Q76,0),0)</f>
        <v>0</v>
      </c>
      <c r="Q748" s="275">
        <f>IF(Q77&gt;0,ROUND(Q77,0),0)</f>
        <v>0</v>
      </c>
      <c r="R748" s="275">
        <f>IF(Q78&gt;0,ROUND(Q78,0),0)</f>
        <v>0</v>
      </c>
      <c r="S748" s="275">
        <f>IF(Q79&gt;0,ROUND(Q79,0),0)</f>
        <v>0</v>
      </c>
      <c r="T748" s="277">
        <f>IF(Q80&gt;0,ROUND(Q80,2),0)</f>
        <v>0</v>
      </c>
      <c r="U748" s="275"/>
      <c r="V748" s="276"/>
      <c r="W748" s="275"/>
      <c r="X748" s="275"/>
      <c r="Y748" s="275">
        <f t="shared" si="21"/>
        <v>0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5" customHeight="1" x14ac:dyDescent="0.3">
      <c r="A749" s="209" t="str">
        <f>RIGHT($C$83,3)&amp;"*"&amp;RIGHT($C$82,4)&amp;"*"&amp;R$55&amp;"*"&amp;"A"</f>
        <v>175*2018*7040*A</v>
      </c>
      <c r="B749" s="275">
        <f>ROUND(R59,0)</f>
        <v>0</v>
      </c>
      <c r="C749" s="277">
        <f>ROUND(R60,2)</f>
        <v>0</v>
      </c>
      <c r="D749" s="275">
        <f>ROUND(R61,0)</f>
        <v>0</v>
      </c>
      <c r="E749" s="275">
        <f>ROUND(R62,0)</f>
        <v>0</v>
      </c>
      <c r="F749" s="275">
        <f>ROUND(R63,0)</f>
        <v>0</v>
      </c>
      <c r="G749" s="275">
        <f>ROUND(R64,0)</f>
        <v>0</v>
      </c>
      <c r="H749" s="275">
        <f>ROUND(R65,0)</f>
        <v>0</v>
      </c>
      <c r="I749" s="275">
        <f>ROUND(R66,0)</f>
        <v>0</v>
      </c>
      <c r="J749" s="275">
        <f>ROUND(R67,0)</f>
        <v>0</v>
      </c>
      <c r="K749" s="275">
        <f>ROUND(R68,0)</f>
        <v>0</v>
      </c>
      <c r="L749" s="275">
        <f>ROUND(R69,0)</f>
        <v>0</v>
      </c>
      <c r="M749" s="275">
        <f>ROUND(R70,0)</f>
        <v>0</v>
      </c>
      <c r="N749" s="275">
        <f>ROUND(R75,0)</f>
        <v>0</v>
      </c>
      <c r="O749" s="275">
        <f>ROUND(R73,0)</f>
        <v>0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0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5" customHeight="1" x14ac:dyDescent="0.3">
      <c r="A750" s="209" t="str">
        <f>RIGHT($C$83,3)&amp;"*"&amp;RIGHT($C$82,4)&amp;"*"&amp;S$55&amp;"*"&amp;"A"</f>
        <v>175*2018*7050*A</v>
      </c>
      <c r="B750" s="275"/>
      <c r="C750" s="277">
        <f>ROUND(S60,2)</f>
        <v>0</v>
      </c>
      <c r="D750" s="275">
        <f>ROUND(S61,0)</f>
        <v>0</v>
      </c>
      <c r="E750" s="275">
        <f>ROUND(S62,0)</f>
        <v>0</v>
      </c>
      <c r="F750" s="275">
        <f>ROUND(S63,0)</f>
        <v>0</v>
      </c>
      <c r="G750" s="275">
        <f>ROUND(S64,0)</f>
        <v>0</v>
      </c>
      <c r="H750" s="275">
        <f>ROUND(S65,0)</f>
        <v>0</v>
      </c>
      <c r="I750" s="275">
        <f>ROUND(S66,0)</f>
        <v>0</v>
      </c>
      <c r="J750" s="275">
        <f>ROUND(S67,0)</f>
        <v>0</v>
      </c>
      <c r="K750" s="275">
        <f>ROUND(S68,0)</f>
        <v>0</v>
      </c>
      <c r="L750" s="275">
        <f>ROUND(S69,0)</f>
        <v>0</v>
      </c>
      <c r="M750" s="275">
        <f>ROUND(S70,0)</f>
        <v>0</v>
      </c>
      <c r="N750" s="275">
        <f>ROUND(S75,0)</f>
        <v>0</v>
      </c>
      <c r="O750" s="275">
        <f>ROUND(S73,0)</f>
        <v>0</v>
      </c>
      <c r="P750" s="275">
        <f>IF(S76&gt;0,ROUND(S76,0),0)</f>
        <v>0</v>
      </c>
      <c r="Q750" s="275">
        <f>IF(S77&gt;0,ROUND(S77,0),0)</f>
        <v>0</v>
      </c>
      <c r="R750" s="275">
        <f>IF(S78&gt;0,ROUND(S78,0),0)</f>
        <v>0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0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5" customHeight="1" x14ac:dyDescent="0.3">
      <c r="A751" s="209" t="str">
        <f>RIGHT($C$83,3)&amp;"*"&amp;RIGHT($C$82,4)&amp;"*"&amp;T$55&amp;"*"&amp;"A"</f>
        <v>175*2018*7060*A</v>
      </c>
      <c r="B751" s="275"/>
      <c r="C751" s="277">
        <f>ROUND(T60,2)</f>
        <v>23.21</v>
      </c>
      <c r="D751" s="275">
        <f>ROUND(T61,0)</f>
        <v>2324191</v>
      </c>
      <c r="E751" s="275">
        <f>ROUND(T62,0)</f>
        <v>538078</v>
      </c>
      <c r="F751" s="275">
        <f>ROUND(T63,0)</f>
        <v>0</v>
      </c>
      <c r="G751" s="275">
        <f>ROUND(T64,0)</f>
        <v>2689862</v>
      </c>
      <c r="H751" s="275">
        <f>ROUND(T65,0)</f>
        <v>26897</v>
      </c>
      <c r="I751" s="275">
        <f>ROUND(T66,0)</f>
        <v>137941</v>
      </c>
      <c r="J751" s="275">
        <f>ROUND(T67,0)</f>
        <v>132830</v>
      </c>
      <c r="K751" s="275">
        <f>ROUND(T68,0)</f>
        <v>0</v>
      </c>
      <c r="L751" s="275">
        <f>ROUND(T69,0)</f>
        <v>33636</v>
      </c>
      <c r="M751" s="275">
        <f>ROUND(T70,0)</f>
        <v>0</v>
      </c>
      <c r="N751" s="275">
        <f>ROUND(T75,0)</f>
        <v>26447328</v>
      </c>
      <c r="O751" s="275">
        <f>ROUND(T73,0)</f>
        <v>2515801</v>
      </c>
      <c r="P751" s="275">
        <f>IF(T76&gt;0,ROUND(T76,0),0)</f>
        <v>4533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779</v>
      </c>
      <c r="T751" s="277">
        <f>IF(T80&gt;0,ROUND(T80,2),0)</f>
        <v>11.87</v>
      </c>
      <c r="U751" s="275"/>
      <c r="V751" s="276"/>
      <c r="W751" s="275"/>
      <c r="X751" s="275"/>
      <c r="Y751" s="275">
        <f t="shared" si="21"/>
        <v>4067095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5" customHeight="1" x14ac:dyDescent="0.3">
      <c r="A752" s="209" t="str">
        <f>RIGHT($C$83,3)&amp;"*"&amp;RIGHT($C$82,4)&amp;"*"&amp;U$55&amp;"*"&amp;"A"</f>
        <v>175*2018*7070*A</v>
      </c>
      <c r="B752" s="275">
        <f>ROUND(U59,0)</f>
        <v>0</v>
      </c>
      <c r="C752" s="277">
        <f>ROUND(U60,2)</f>
        <v>0</v>
      </c>
      <c r="D752" s="275">
        <f>ROUND(U61,0)</f>
        <v>0</v>
      </c>
      <c r="E752" s="275">
        <f>ROUND(U62,0)</f>
        <v>0</v>
      </c>
      <c r="F752" s="275">
        <f>ROUND(U63,0)</f>
        <v>0</v>
      </c>
      <c r="G752" s="275">
        <f>ROUND(U64,0)</f>
        <v>0</v>
      </c>
      <c r="H752" s="275">
        <f>ROUND(U65,0)</f>
        <v>0</v>
      </c>
      <c r="I752" s="275">
        <f>ROUND(U66,0)</f>
        <v>0</v>
      </c>
      <c r="J752" s="275">
        <f>ROUND(U67,0)</f>
        <v>0</v>
      </c>
      <c r="K752" s="275">
        <f>ROUND(U68,0)</f>
        <v>0</v>
      </c>
      <c r="L752" s="275">
        <f>ROUND(U69,0)</f>
        <v>0</v>
      </c>
      <c r="M752" s="275">
        <f>ROUND(U70,0)</f>
        <v>0</v>
      </c>
      <c r="N752" s="275">
        <f>ROUND(U75,0)</f>
        <v>35345441</v>
      </c>
      <c r="O752" s="275">
        <f>ROUND(U73,0)</f>
        <v>19203139</v>
      </c>
      <c r="P752" s="275">
        <f>IF(U76&gt;0,ROUND(U76,0),0)</f>
        <v>0</v>
      </c>
      <c r="Q752" s="275">
        <f>IF(U77&gt;0,ROUND(U77,0),0)</f>
        <v>0</v>
      </c>
      <c r="R752" s="275">
        <f>IF(U78&gt;0,ROUND(U78,0),0)</f>
        <v>0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145415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5" customHeight="1" x14ac:dyDescent="0.3">
      <c r="A753" s="209" t="str">
        <f>RIGHT($C$83,3)&amp;"*"&amp;RIGHT($C$82,4)&amp;"*"&amp;V$55&amp;"*"&amp;"A"</f>
        <v>175*2018*7110*A</v>
      </c>
      <c r="B753" s="275">
        <f>ROUND(V59,0)</f>
        <v>2373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7950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465860</v>
      </c>
      <c r="O753" s="275">
        <f>ROUND(V73,0)</f>
        <v>123785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6549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5" customHeight="1" x14ac:dyDescent="0.3">
      <c r="A754" s="209" t="str">
        <f>RIGHT($C$83,3)&amp;"*"&amp;RIGHT($C$82,4)&amp;"*"&amp;W$55&amp;"*"&amp;"A"</f>
        <v>175*2018*7120*A</v>
      </c>
      <c r="B754" s="275">
        <f>ROUND(W59,0)</f>
        <v>0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0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17941037</v>
      </c>
      <c r="O754" s="275">
        <f>ROUND(W73,0)</f>
        <v>3961893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73811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5" customHeight="1" x14ac:dyDescent="0.3">
      <c r="A755" s="209" t="str">
        <f>RIGHT($C$83,3)&amp;"*"&amp;RIGHT($C$82,4)&amp;"*"&amp;X$55&amp;"*"&amp;"A"</f>
        <v>175*2018*7130*A</v>
      </c>
      <c r="B755" s="275">
        <f>ROUND(X59,0)</f>
        <v>461</v>
      </c>
      <c r="C755" s="277">
        <f>ROUND(X60,2)</f>
        <v>0</v>
      </c>
      <c r="D755" s="275">
        <f>ROUND(X61,0)</f>
        <v>0</v>
      </c>
      <c r="E755" s="275">
        <f>ROUND(X62,0)</f>
        <v>0</v>
      </c>
      <c r="F755" s="275">
        <f>ROUND(X63,0)</f>
        <v>0</v>
      </c>
      <c r="G755" s="275">
        <f>ROUND(X64,0)</f>
        <v>331</v>
      </c>
      <c r="H755" s="275">
        <f>ROUND(X65,0)</f>
        <v>36</v>
      </c>
      <c r="I755" s="275">
        <f>ROUND(X66,0)</f>
        <v>0</v>
      </c>
      <c r="J755" s="275">
        <f>ROUND(X67,0)</f>
        <v>0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10925392</v>
      </c>
      <c r="O755" s="275">
        <f>ROUND(X73,0)</f>
        <v>3975367</v>
      </c>
      <c r="P755" s="275">
        <f>IF(X76&gt;0,ROUND(X76,0),0)</f>
        <v>0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45162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5" customHeight="1" x14ac:dyDescent="0.3">
      <c r="A756" s="209" t="str">
        <f>RIGHT($C$83,3)&amp;"*"&amp;RIGHT($C$82,4)&amp;"*"&amp;Y$55&amp;"*"&amp;"A"</f>
        <v>175*2018*7140*A</v>
      </c>
      <c r="B756" s="275">
        <f>ROUND(Y59,0)</f>
        <v>47606</v>
      </c>
      <c r="C756" s="277">
        <f>ROUND(Y60,2)</f>
        <v>2.54</v>
      </c>
      <c r="D756" s="275">
        <f>ROUND(Y61,0)</f>
        <v>224905</v>
      </c>
      <c r="E756" s="275">
        <f>ROUND(Y62,0)</f>
        <v>56833</v>
      </c>
      <c r="F756" s="275">
        <f>ROUND(Y63,0)</f>
        <v>0</v>
      </c>
      <c r="G756" s="275">
        <f>ROUND(Y64,0)</f>
        <v>1384</v>
      </c>
      <c r="H756" s="275">
        <f>ROUND(Y65,0)</f>
        <v>3258</v>
      </c>
      <c r="I756" s="275">
        <f>ROUND(Y66,0)</f>
        <v>430</v>
      </c>
      <c r="J756" s="275">
        <f>ROUND(Y67,0)</f>
        <v>0</v>
      </c>
      <c r="K756" s="275">
        <f>ROUND(Y68,0)</f>
        <v>0</v>
      </c>
      <c r="L756" s="275">
        <f>ROUND(Y69,0)</f>
        <v>0</v>
      </c>
      <c r="M756" s="275">
        <f>ROUND(Y70,0)</f>
        <v>1410</v>
      </c>
      <c r="N756" s="275">
        <f>ROUND(Y75,0)</f>
        <v>30974354</v>
      </c>
      <c r="O756" s="275">
        <f>ROUND(Y73,0)</f>
        <v>4709576</v>
      </c>
      <c r="P756" s="275">
        <f>IF(Y76&gt;0,ROUND(Y76,0),0)</f>
        <v>0</v>
      </c>
      <c r="Q756" s="275">
        <f>IF(Y77&gt;0,ROUND(Y77,0),0)</f>
        <v>0</v>
      </c>
      <c r="R756" s="275">
        <f>IF(Y78&gt;0,ROUND(Y78,0),0)</f>
        <v>0</v>
      </c>
      <c r="S756" s="275">
        <f>IF(Y79&gt;0,ROUND(Y79,0),0)</f>
        <v>0</v>
      </c>
      <c r="T756" s="277">
        <f>IF(Y80&gt;0,ROUND(Y80,2),0)</f>
        <v>0</v>
      </c>
      <c r="U756" s="275"/>
      <c r="V756" s="276"/>
      <c r="W756" s="275"/>
      <c r="X756" s="275"/>
      <c r="Y756" s="275">
        <f t="shared" si="21"/>
        <v>293742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5" customHeight="1" x14ac:dyDescent="0.3">
      <c r="A757" s="209" t="str">
        <f>RIGHT($C$83,3)&amp;"*"&amp;RIGHT($C$82,4)&amp;"*"&amp;Z$55&amp;"*"&amp;"A"</f>
        <v>175*2018*7150*A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2096660</v>
      </c>
      <c r="O757" s="275">
        <f>ROUND(Z73,0)</f>
        <v>978333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8626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5" customHeight="1" x14ac:dyDescent="0.3">
      <c r="A758" s="209" t="str">
        <f>RIGHT($C$83,3)&amp;"*"&amp;RIGHT($C$82,4)&amp;"*"&amp;AA$55&amp;"*"&amp;"A"</f>
        <v>175*2018*7160*A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1263759</v>
      </c>
      <c r="O758" s="275">
        <f>ROUND(AA73,0)</f>
        <v>161291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5199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5" customHeight="1" x14ac:dyDescent="0.3">
      <c r="A759" s="209" t="str">
        <f>RIGHT($C$83,3)&amp;"*"&amp;RIGHT($C$82,4)&amp;"*"&amp;AB$55&amp;"*"&amp;"A"</f>
        <v>175*2018*7170*A</v>
      </c>
      <c r="B759" s="275"/>
      <c r="C759" s="277">
        <f>ROUND(AB60,2)</f>
        <v>3.82</v>
      </c>
      <c r="D759" s="275">
        <f>ROUND(AB61,0)</f>
        <v>433303</v>
      </c>
      <c r="E759" s="275">
        <f>ROUND(AB62,0)</f>
        <v>90201</v>
      </c>
      <c r="F759" s="275">
        <f>ROUND(AB63,0)</f>
        <v>0</v>
      </c>
      <c r="G759" s="275">
        <f>ROUND(AB64,0)</f>
        <v>5933570</v>
      </c>
      <c r="H759" s="275">
        <f>ROUND(AB65,0)</f>
        <v>2767</v>
      </c>
      <c r="I759" s="275">
        <f>ROUND(AB66,0)</f>
        <v>63884</v>
      </c>
      <c r="J759" s="275">
        <f>ROUND(AB67,0)</f>
        <v>0</v>
      </c>
      <c r="K759" s="275">
        <f>ROUND(AB68,0)</f>
        <v>0</v>
      </c>
      <c r="L759" s="275">
        <f>ROUND(AB69,0)</f>
        <v>-385</v>
      </c>
      <c r="M759" s="275">
        <f>ROUND(AB70,0)</f>
        <v>0</v>
      </c>
      <c r="N759" s="275">
        <f>ROUND(AB75,0)</f>
        <v>70653538</v>
      </c>
      <c r="O759" s="275">
        <f>ROUND(AB73,0)</f>
        <v>21392370</v>
      </c>
      <c r="P759" s="275">
        <f>IF(AB76&gt;0,ROUND(AB76,0),0)</f>
        <v>0</v>
      </c>
      <c r="Q759" s="275">
        <f>IF(AB77&gt;0,ROUND(AB77,0),0)</f>
        <v>0</v>
      </c>
      <c r="R759" s="275">
        <f>IF(AB78&gt;0,ROUND(AB78,0),0)</f>
        <v>0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4091987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5" customHeight="1" x14ac:dyDescent="0.3">
      <c r="A760" s="209" t="str">
        <f>RIGHT($C$83,3)&amp;"*"&amp;RIGHT($C$82,4)&amp;"*"&amp;AC$55&amp;"*"&amp;"A"</f>
        <v>175*2018*7180*A</v>
      </c>
      <c r="B760" s="275">
        <f>ROUND(AC59,0)</f>
        <v>0</v>
      </c>
      <c r="C760" s="277">
        <f>ROUND(AC60,2)</f>
        <v>20.329999999999998</v>
      </c>
      <c r="D760" s="275">
        <f>ROUND(AC61,0)</f>
        <v>1883704</v>
      </c>
      <c r="E760" s="275">
        <f>ROUND(AC62,0)</f>
        <v>455098</v>
      </c>
      <c r="F760" s="275">
        <f>ROUND(AC63,0)</f>
        <v>0</v>
      </c>
      <c r="G760" s="275">
        <f>ROUND(AC64,0)</f>
        <v>380640</v>
      </c>
      <c r="H760" s="275">
        <f>ROUND(AC65,0)</f>
        <v>3381</v>
      </c>
      <c r="I760" s="275">
        <f>ROUND(AC66,0)</f>
        <v>8845</v>
      </c>
      <c r="J760" s="275">
        <f>ROUND(AC67,0)</f>
        <v>107482</v>
      </c>
      <c r="K760" s="275">
        <f>ROUND(AC68,0)</f>
        <v>0</v>
      </c>
      <c r="L760" s="275">
        <f>ROUND(AC69,0)</f>
        <v>624429</v>
      </c>
      <c r="M760" s="275">
        <f>ROUND(AC70,0)</f>
        <v>0</v>
      </c>
      <c r="N760" s="275">
        <f>ROUND(AC75,0)</f>
        <v>20382015</v>
      </c>
      <c r="O760" s="275">
        <f>ROUND(AC73,0)</f>
        <v>20106343</v>
      </c>
      <c r="P760" s="275">
        <f>IF(AC76&gt;0,ROUND(AC76,0),0)</f>
        <v>622</v>
      </c>
      <c r="Q760" s="275">
        <f>IF(AC77&gt;0,ROUND(AC77,0),0)</f>
        <v>0</v>
      </c>
      <c r="R760" s="275">
        <f>IF(AC78&gt;0,ROUND(AC78,0),0)</f>
        <v>0</v>
      </c>
      <c r="S760" s="275">
        <f>IF(AC79&gt;0,ROUND(AC79,0),0)</f>
        <v>66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2147532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5" customHeight="1" x14ac:dyDescent="0.3">
      <c r="A761" s="209" t="str">
        <f>RIGHT($C$83,3)&amp;"*"&amp;RIGHT($C$82,4)&amp;"*"&amp;AD$55&amp;"*"&amp;"A"</f>
        <v>175*2018*7190*A</v>
      </c>
      <c r="B761" s="275">
        <f>ROUND(AD59,0)</f>
        <v>45314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5" customHeight="1" x14ac:dyDescent="0.3">
      <c r="A762" s="209" t="str">
        <f>RIGHT($C$83,3)&amp;"*"&amp;RIGHT($C$82,4)&amp;"*"&amp;AE$55&amp;"*"&amp;"A"</f>
        <v>175*2018*7200*A</v>
      </c>
      <c r="B762" s="275">
        <f>ROUND(AE59,0)</f>
        <v>0</v>
      </c>
      <c r="C762" s="277">
        <f>ROUND(AE60,2)</f>
        <v>16.97</v>
      </c>
      <c r="D762" s="275">
        <f>ROUND(AE61,0)</f>
        <v>1646980</v>
      </c>
      <c r="E762" s="275">
        <f>ROUND(AE62,0)</f>
        <v>388525</v>
      </c>
      <c r="F762" s="275">
        <f>ROUND(AE63,0)</f>
        <v>0</v>
      </c>
      <c r="G762" s="275">
        <f>ROUND(AE64,0)</f>
        <v>9279</v>
      </c>
      <c r="H762" s="275">
        <f>ROUND(AE65,0)</f>
        <v>14367</v>
      </c>
      <c r="I762" s="275">
        <f>ROUND(AE66,0)</f>
        <v>1477</v>
      </c>
      <c r="J762" s="275">
        <f>ROUND(AE67,0)</f>
        <v>336193</v>
      </c>
      <c r="K762" s="275">
        <f>ROUND(AE68,0)</f>
        <v>0</v>
      </c>
      <c r="L762" s="275">
        <f>ROUND(AE69,0)</f>
        <v>92</v>
      </c>
      <c r="M762" s="275">
        <f>ROUND(AE70,0)</f>
        <v>4544</v>
      </c>
      <c r="N762" s="275">
        <f>ROUND(AE75,0)</f>
        <v>8010682</v>
      </c>
      <c r="O762" s="275">
        <f>ROUND(AE73,0)</f>
        <v>905530</v>
      </c>
      <c r="P762" s="275">
        <f>IF(AE76&gt;0,ROUND(AE76,0),0)</f>
        <v>9229</v>
      </c>
      <c r="Q762" s="275">
        <f>IF(AE77&gt;0,ROUND(AE77,0),0)</f>
        <v>0</v>
      </c>
      <c r="R762" s="275">
        <f>IF(AE78&gt;0,ROUND(AE78,0),0)</f>
        <v>0</v>
      </c>
      <c r="S762" s="275">
        <f>IF(AE79&gt;0,ROUND(AE79,0),0)</f>
        <v>2191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2100451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5" customHeight="1" x14ac:dyDescent="0.3">
      <c r="A763" s="209" t="str">
        <f>RIGHT($C$83,3)&amp;"*"&amp;RIGHT($C$82,4)&amp;"*"&amp;AF$55&amp;"*"&amp;"A"</f>
        <v>175*2018*7220*A</v>
      </c>
      <c r="B763" s="275">
        <f>ROUND(AF59,0)</f>
        <v>49394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5" customHeight="1" x14ac:dyDescent="0.3">
      <c r="A764" s="209" t="str">
        <f>RIGHT($C$83,3)&amp;"*"&amp;RIGHT($C$82,4)&amp;"*"&amp;AG$55&amp;"*"&amp;"A"</f>
        <v>175*2018*7230*A</v>
      </c>
      <c r="B764" s="275">
        <f>ROUND(AG59,0)</f>
        <v>0</v>
      </c>
      <c r="C764" s="277">
        <f>ROUND(AG60,2)</f>
        <v>84.26</v>
      </c>
      <c r="D764" s="275">
        <f>ROUND(AG61,0)</f>
        <v>11371238</v>
      </c>
      <c r="E764" s="275">
        <f>ROUND(AG62,0)</f>
        <v>2080394</v>
      </c>
      <c r="F764" s="275">
        <f>ROUND(AG63,0)</f>
        <v>16031</v>
      </c>
      <c r="G764" s="275">
        <f>ROUND(AG64,0)</f>
        <v>793957</v>
      </c>
      <c r="H764" s="275">
        <f>ROUND(AG65,0)</f>
        <v>71276</v>
      </c>
      <c r="I764" s="275">
        <f>ROUND(AG66,0)</f>
        <v>726416</v>
      </c>
      <c r="J764" s="275">
        <f>ROUND(AG67,0)</f>
        <v>801457</v>
      </c>
      <c r="K764" s="275">
        <f>ROUND(AG68,0)</f>
        <v>0</v>
      </c>
      <c r="L764" s="275">
        <f>ROUND(AG69,0)</f>
        <v>74407</v>
      </c>
      <c r="M764" s="275">
        <f>ROUND(AG70,0)</f>
        <v>129368</v>
      </c>
      <c r="N764" s="275">
        <f>ROUND(AG75,0)</f>
        <v>157992104</v>
      </c>
      <c r="O764" s="275">
        <f>ROUND(AG73,0)</f>
        <v>27284108</v>
      </c>
      <c r="P764" s="275">
        <f>IF(AG76&gt;0,ROUND(AG76,0),0)</f>
        <v>23115</v>
      </c>
      <c r="Q764" s="275">
        <f>IF(AG77&gt;0,ROUND(AG77,0),0)</f>
        <v>2897</v>
      </c>
      <c r="R764" s="275">
        <f>IF(AG78&gt;0,ROUND(AG78,0),0)</f>
        <v>13672</v>
      </c>
      <c r="S764" s="275">
        <f>IF(AG79&gt;0,ROUND(AG79,0),0)</f>
        <v>0</v>
      </c>
      <c r="T764" s="277">
        <f>IF(AG80&gt;0,ROUND(AG80,2),0)</f>
        <v>33.24</v>
      </c>
      <c r="U764" s="275"/>
      <c r="V764" s="276"/>
      <c r="W764" s="275"/>
      <c r="X764" s="275"/>
      <c r="Y764" s="275">
        <f t="shared" si="21"/>
        <v>12104529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5" customHeight="1" x14ac:dyDescent="0.3">
      <c r="A765" s="209" t="str">
        <f>RIGHT($C$83,3)&amp;"*"&amp;RIGHT($C$82,4)&amp;"*"&amp;AH$55&amp;"*"&amp;"A"</f>
        <v>175*2018*7240*A</v>
      </c>
      <c r="B765" s="275">
        <f>ROUND(AH59,0)</f>
        <v>40634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5" customHeight="1" x14ac:dyDescent="0.3">
      <c r="A766" s="209" t="str">
        <f>RIGHT($C$83,3)&amp;"*"&amp;RIGHT($C$82,4)&amp;"*"&amp;AI$55&amp;"*"&amp;"A"</f>
        <v>175*2018*7250*A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5" customHeight="1" x14ac:dyDescent="0.3">
      <c r="A767" s="209" t="str">
        <f>RIGHT($C$83,3)&amp;"*"&amp;RIGHT($C$82,4)&amp;"*"&amp;AJ$55&amp;"*"&amp;"A"</f>
        <v>175*2018*7260*A</v>
      </c>
      <c r="B767" s="275">
        <f>ROUND(AJ59,0)</f>
        <v>0</v>
      </c>
      <c r="C767" s="277">
        <f>ROUND(AJ60,2)</f>
        <v>146.78</v>
      </c>
      <c r="D767" s="275">
        <f>ROUND(AJ61,0)</f>
        <v>19378616</v>
      </c>
      <c r="E767" s="275">
        <f>ROUND(AJ62,0)</f>
        <v>3578320</v>
      </c>
      <c r="F767" s="275">
        <f>ROUND(AJ63,0)</f>
        <v>681955</v>
      </c>
      <c r="G767" s="275">
        <f>ROUND(AJ64,0)</f>
        <v>663060</v>
      </c>
      <c r="H767" s="275">
        <f>ROUND(AJ65,0)</f>
        <v>156112</v>
      </c>
      <c r="I767" s="275">
        <f>ROUND(AJ66,0)</f>
        <v>757338</v>
      </c>
      <c r="J767" s="275">
        <f>ROUND(AJ67,0)</f>
        <v>1553677</v>
      </c>
      <c r="K767" s="275">
        <f>ROUND(AJ68,0)</f>
        <v>574645</v>
      </c>
      <c r="L767" s="275">
        <f>ROUND(AJ69,0)</f>
        <v>120227</v>
      </c>
      <c r="M767" s="275">
        <f>ROUND(AJ70,0)</f>
        <v>985653</v>
      </c>
      <c r="N767" s="275">
        <f>ROUND(AJ75,0)</f>
        <v>66957968</v>
      </c>
      <c r="O767" s="275">
        <f>ROUND(AJ73,0)</f>
        <v>4360287</v>
      </c>
      <c r="P767" s="275">
        <f>IF(AJ76&gt;0,ROUND(AJ76,0),0)</f>
        <v>24270</v>
      </c>
      <c r="Q767" s="275">
        <f>IF(AJ77&gt;0,ROUND(AJ77,0),0)</f>
        <v>0</v>
      </c>
      <c r="R767" s="275">
        <f>IF(AJ78&gt;0,ROUND(AJ78,0),0)</f>
        <v>5978</v>
      </c>
      <c r="S767" s="275">
        <f>IF(AJ79&gt;0,ROUND(AJ79,0),0)</f>
        <v>34440</v>
      </c>
      <c r="T767" s="277">
        <f>IF(AJ80&gt;0,ROUND(AJ80,2),0)</f>
        <v>20.98</v>
      </c>
      <c r="U767" s="275"/>
      <c r="V767" s="276"/>
      <c r="W767" s="275"/>
      <c r="X767" s="275"/>
      <c r="Y767" s="275">
        <f t="shared" si="21"/>
        <v>17827710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5" customHeight="1" x14ac:dyDescent="0.3">
      <c r="A768" s="209" t="str">
        <f>RIGHT($C$83,3)&amp;"*"&amp;RIGHT($C$82,4)&amp;"*"&amp;AK$55&amp;"*"&amp;"A"</f>
        <v>175*2018*7310*A</v>
      </c>
      <c r="B768" s="275">
        <f>ROUND(AK59,0)</f>
        <v>88730</v>
      </c>
      <c r="C768" s="277">
        <f>ROUND(AK60,2)</f>
        <v>28.79</v>
      </c>
      <c r="D768" s="275">
        <f>ROUND(AK61,0)</f>
        <v>2892221</v>
      </c>
      <c r="E768" s="275">
        <f>ROUND(AK62,0)</f>
        <v>663749</v>
      </c>
      <c r="F768" s="275">
        <f>ROUND(AK63,0)</f>
        <v>0</v>
      </c>
      <c r="G768" s="275">
        <f>ROUND(AK64,0)</f>
        <v>24628</v>
      </c>
      <c r="H768" s="275">
        <f>ROUND(AK65,0)</f>
        <v>20325</v>
      </c>
      <c r="I768" s="275">
        <f>ROUND(AK66,0)</f>
        <v>16715</v>
      </c>
      <c r="J768" s="275">
        <f>ROUND(AK67,0)</f>
        <v>393800</v>
      </c>
      <c r="K768" s="275">
        <f>ROUND(AK68,0)</f>
        <v>0</v>
      </c>
      <c r="L768" s="275">
        <f>ROUND(AK69,0)</f>
        <v>1437</v>
      </c>
      <c r="M768" s="275">
        <f>ROUND(AK70,0)</f>
        <v>16117</v>
      </c>
      <c r="N768" s="275">
        <f>ROUND(AK75,0)</f>
        <v>18187916</v>
      </c>
      <c r="O768" s="275">
        <f>ROUND(AK73,0)</f>
        <v>595886</v>
      </c>
      <c r="P768" s="275">
        <f>IF(AK76&gt;0,ROUND(AK76,0),0)</f>
        <v>9223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2594</v>
      </c>
      <c r="T768" s="277">
        <f>IF(AK80&gt;0,ROUND(AK80,2),0)</f>
        <v>1.4</v>
      </c>
      <c r="U768" s="275"/>
      <c r="V768" s="276"/>
      <c r="W768" s="275"/>
      <c r="X768" s="275"/>
      <c r="Y768" s="275">
        <f t="shared" si="21"/>
        <v>3100221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5" customHeight="1" x14ac:dyDescent="0.3">
      <c r="A769" s="209" t="str">
        <f>RIGHT($C$83,3)&amp;"*"&amp;RIGHT($C$82,4)&amp;"*"&amp;AL$55&amp;"*"&amp;"A"</f>
        <v>175*2018*7320*A</v>
      </c>
      <c r="B769" s="275">
        <f>ROUND(AL59,0)</f>
        <v>84098</v>
      </c>
      <c r="C769" s="277">
        <f>ROUND(AL60,2)</f>
        <v>19.399999999999999</v>
      </c>
      <c r="D769" s="275">
        <f>ROUND(AL61,0)</f>
        <v>1827296</v>
      </c>
      <c r="E769" s="275">
        <f>ROUND(AL62,0)</f>
        <v>441306</v>
      </c>
      <c r="F769" s="275">
        <f>ROUND(AL63,0)</f>
        <v>0</v>
      </c>
      <c r="G769" s="275">
        <f>ROUND(AL64,0)</f>
        <v>37112</v>
      </c>
      <c r="H769" s="275">
        <f>ROUND(AL65,0)</f>
        <v>19251</v>
      </c>
      <c r="I769" s="275">
        <f>ROUND(AL66,0)</f>
        <v>9359</v>
      </c>
      <c r="J769" s="275">
        <f>ROUND(AL67,0)</f>
        <v>57904</v>
      </c>
      <c r="K769" s="275">
        <f>ROUND(AL68,0)</f>
        <v>0</v>
      </c>
      <c r="L769" s="275">
        <f>ROUND(AL69,0)</f>
        <v>3684</v>
      </c>
      <c r="M769" s="275">
        <f>ROUND(AL70,0)</f>
        <v>37881</v>
      </c>
      <c r="N769" s="275">
        <f>ROUND(AL75,0)</f>
        <v>8267130</v>
      </c>
      <c r="O769" s="275">
        <f>ROUND(AL73,0)</f>
        <v>599203</v>
      </c>
      <c r="P769" s="275">
        <f>IF(AL76&gt;0,ROUND(AL76,0),0)</f>
        <v>7589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582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1961800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5" customHeight="1" x14ac:dyDescent="0.3">
      <c r="A770" s="209" t="str">
        <f>RIGHT($C$83,3)&amp;"*"&amp;RIGHT($C$82,4)&amp;"*"&amp;AM$55&amp;"*"&amp;"A"</f>
        <v>175*2018*7330*A</v>
      </c>
      <c r="B770" s="275">
        <f>ROUND(AM59,0)</f>
        <v>71220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5" customHeight="1" x14ac:dyDescent="0.3">
      <c r="A771" s="209" t="str">
        <f>RIGHT($C$83,3)&amp;"*"&amp;RIGHT($C$82,4)&amp;"*"&amp;AN$55&amp;"*"&amp;"A"</f>
        <v>175*2018*7340*A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5" customHeight="1" x14ac:dyDescent="0.3">
      <c r="A772" s="209" t="str">
        <f>RIGHT($C$83,3)&amp;"*"&amp;RIGHT($C$82,4)&amp;"*"&amp;AO$55&amp;"*"&amp;"A"</f>
        <v>175*2018*7350*A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5" customHeight="1" x14ac:dyDescent="0.3">
      <c r="A773" s="209" t="str">
        <f>RIGHT($C$83,3)&amp;"*"&amp;RIGHT($C$82,4)&amp;"*"&amp;AP$55&amp;"*"&amp;"A"</f>
        <v>175*2018*7380*A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>
        <f t="shared" si="21"/>
        <v>0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5" customHeight="1" x14ac:dyDescent="0.3">
      <c r="A774" s="209" t="str">
        <f>RIGHT($C$83,3)&amp;"*"&amp;RIGHT($C$82,4)&amp;"*"&amp;AQ$55&amp;"*"&amp;"A"</f>
        <v>175*2018*7390*A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5" customHeight="1" x14ac:dyDescent="0.3">
      <c r="A775" s="209" t="str">
        <f>RIGHT($C$83,3)&amp;"*"&amp;RIGHT($C$82,4)&amp;"*"&amp;AR$55&amp;"*"&amp;"A"</f>
        <v>175*2018*7400*A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5" customHeight="1" x14ac:dyDescent="0.3">
      <c r="A776" s="209" t="str">
        <f>RIGHT($C$83,3)&amp;"*"&amp;RIGHT($C$82,4)&amp;"*"&amp;AS$55&amp;"*"&amp;"A"</f>
        <v>175*2018*7410*A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5" customHeight="1" x14ac:dyDescent="0.3">
      <c r="A777" s="209" t="str">
        <f>RIGHT($C$83,3)&amp;"*"&amp;RIGHT($C$82,4)&amp;"*"&amp;AT$55&amp;"*"&amp;"A"</f>
        <v>175*2018*7420*A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5" customHeight="1" x14ac:dyDescent="0.3">
      <c r="A778" s="209" t="str">
        <f>RIGHT($C$83,3)&amp;"*"&amp;RIGHT($C$82,4)&amp;"*"&amp;AU$55&amp;"*"&amp;"A"</f>
        <v>175*2018*7430*A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5" customHeight="1" x14ac:dyDescent="0.3">
      <c r="A779" s="209" t="str">
        <f>RIGHT($C$83,3)&amp;"*"&amp;RIGHT($C$82,4)&amp;"*"&amp;AV$55&amp;"*"&amp;"A"</f>
        <v>175*2018*7490*A</v>
      </c>
      <c r="B779" s="275"/>
      <c r="C779" s="277">
        <f>ROUND(AV60,2)</f>
        <v>164.86</v>
      </c>
      <c r="D779" s="275">
        <f>ROUND(AV61,0)</f>
        <v>26517138</v>
      </c>
      <c r="E779" s="275">
        <f>ROUND(AV62,0)</f>
        <v>4409640</v>
      </c>
      <c r="F779" s="275">
        <f>ROUND(AV63,0)</f>
        <v>1030893</v>
      </c>
      <c r="G779" s="275">
        <f>ROUND(AV64,0)</f>
        <v>1160085</v>
      </c>
      <c r="H779" s="275">
        <f>ROUND(AV65,0)</f>
        <v>111171</v>
      </c>
      <c r="I779" s="275">
        <f>ROUND(AV66,0)</f>
        <v>10907136</v>
      </c>
      <c r="J779" s="275">
        <f>ROUND(AV67,0)</f>
        <v>559706</v>
      </c>
      <c r="K779" s="275">
        <f>ROUND(AV68,0)</f>
        <v>1796180</v>
      </c>
      <c r="L779" s="275">
        <f>ROUND(AV69,0)</f>
        <v>75532</v>
      </c>
      <c r="M779" s="275">
        <f>ROUND(AV70,0)</f>
        <v>2644130</v>
      </c>
      <c r="N779" s="275">
        <f>ROUND(AV75,0)</f>
        <v>52666068</v>
      </c>
      <c r="O779" s="275">
        <f>ROUND(AV73,0)</f>
        <v>4553803</v>
      </c>
      <c r="P779" s="275">
        <f>IF(AV76&gt;0,ROUND(AV76,0),0)</f>
        <v>24936</v>
      </c>
      <c r="Q779" s="275">
        <f>IF(AV77&gt;0,ROUND(AV77,0),0)</f>
        <v>26</v>
      </c>
      <c r="R779" s="275">
        <f>IF(AV78&gt;0,ROUND(AV78,0),0)</f>
        <v>0</v>
      </c>
      <c r="S779" s="275">
        <f>IF(AV79&gt;0,ROUND(AV79,0),0)</f>
        <v>1721</v>
      </c>
      <c r="T779" s="277">
        <f>IF(AV80&gt;0,ROUND(AV80,2),0)</f>
        <v>13.85</v>
      </c>
      <c r="U779" s="275"/>
      <c r="V779" s="276"/>
      <c r="W779" s="275"/>
      <c r="X779" s="275"/>
      <c r="Y779" s="275">
        <f t="shared" si="21"/>
        <v>27863533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5" customHeight="1" x14ac:dyDescent="0.3">
      <c r="A780" s="209" t="str">
        <f>RIGHT($C$83,3)&amp;"*"&amp;RIGHT($C$82,4)&amp;"*"&amp;AW$55&amp;"*"&amp;"A"</f>
        <v>175*2018*8200*A</v>
      </c>
      <c r="B780" s="275"/>
      <c r="C780" s="277">
        <f>ROUND(AW60,2)</f>
        <v>3.61</v>
      </c>
      <c r="D780" s="275">
        <f>ROUND(AW61,0)</f>
        <v>247854</v>
      </c>
      <c r="E780" s="275">
        <f>ROUND(AW62,0)</f>
        <v>74759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424</v>
      </c>
      <c r="J780" s="275">
        <f>ROUND(AW67,0)</f>
        <v>0</v>
      </c>
      <c r="K780" s="275">
        <f>ROUND(AW68,0)</f>
        <v>0</v>
      </c>
      <c r="L780" s="275">
        <f>ROUND(AW69,0)</f>
        <v>13829</v>
      </c>
      <c r="M780" s="275">
        <f>ROUND(AW70,0)</f>
        <v>14254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5" customHeight="1" x14ac:dyDescent="0.3">
      <c r="A781" s="209" t="str">
        <f>RIGHT($C$83,3)&amp;"*"&amp;RIGHT($C$82,4)&amp;"*"&amp;AX$55&amp;"*"&amp;"A"</f>
        <v>175*2018*8310*A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5" customHeight="1" x14ac:dyDescent="0.3">
      <c r="A782" s="209" t="str">
        <f>RIGHT($C$83,3)&amp;"*"&amp;RIGHT($C$82,4)&amp;"*"&amp;AY$55&amp;"*"&amp;"A"</f>
        <v>175*2018*8320*A</v>
      </c>
      <c r="B782" s="275">
        <f>ROUND(AY59,0)</f>
        <v>32593</v>
      </c>
      <c r="C782" s="277">
        <f>ROUND(AY60,2)</f>
        <v>0</v>
      </c>
      <c r="D782" s="275">
        <f>ROUND(AY61,0)</f>
        <v>0</v>
      </c>
      <c r="E782" s="275">
        <f>ROUND(AY62,0)</f>
        <v>0</v>
      </c>
      <c r="F782" s="275">
        <f>ROUND(AY63,0)</f>
        <v>0</v>
      </c>
      <c r="G782" s="275">
        <f>ROUND(AY64,0)</f>
        <v>0</v>
      </c>
      <c r="H782" s="275">
        <f>ROUND(AY65,0)</f>
        <v>0</v>
      </c>
      <c r="I782" s="275">
        <f>ROUND(AY66,0)</f>
        <v>0</v>
      </c>
      <c r="J782" s="275">
        <f>ROUND(AY67,0)</f>
        <v>0</v>
      </c>
      <c r="K782" s="275">
        <f>ROUND(AY68,0)</f>
        <v>0</v>
      </c>
      <c r="L782" s="275">
        <f>ROUND(AY69,0)</f>
        <v>0</v>
      </c>
      <c r="M782" s="275">
        <f>ROUND(AY70,0)</f>
        <v>0</v>
      </c>
      <c r="N782" s="275"/>
      <c r="O782" s="275"/>
      <c r="P782" s="275">
        <f>IF(AY76&gt;0,ROUND(AY76,0),0)</f>
        <v>0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5" customHeight="1" x14ac:dyDescent="0.3">
      <c r="A783" s="209" t="str">
        <f>RIGHT($C$83,3)&amp;"*"&amp;RIGHT($C$82,4)&amp;"*"&amp;AZ$55&amp;"*"&amp;"A"</f>
        <v>175*2018*8330*A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5" customHeight="1" x14ac:dyDescent="0.3">
      <c r="A784" s="209" t="str">
        <f>RIGHT($C$83,3)&amp;"*"&amp;RIGHT($C$82,4)&amp;"*"&amp;BA$55&amp;"*"&amp;"A"</f>
        <v>175*2018*8350*A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0</v>
      </c>
      <c r="J784" s="275">
        <f>ROUND(BA67,0)</f>
        <v>0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0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5" customHeight="1" x14ac:dyDescent="0.3">
      <c r="A785" s="209" t="str">
        <f>RIGHT($C$83,3)&amp;"*"&amp;RIGHT($C$82,4)&amp;"*"&amp;BB$55&amp;"*"&amp;"A"</f>
        <v>175*2018*8360*A</v>
      </c>
      <c r="B785" s="275"/>
      <c r="C785" s="277">
        <f>ROUND(BB60,2)</f>
        <v>10.62</v>
      </c>
      <c r="D785" s="275">
        <f>ROUND(BB61,0)</f>
        <v>1060706</v>
      </c>
      <c r="E785" s="275">
        <f>ROUND(BB62,0)</f>
        <v>246306</v>
      </c>
      <c r="F785" s="275">
        <f>ROUND(BB63,0)</f>
        <v>0</v>
      </c>
      <c r="G785" s="275">
        <f>ROUND(BB64,0)</f>
        <v>3477</v>
      </c>
      <c r="H785" s="275">
        <f>ROUND(BB65,0)</f>
        <v>3703</v>
      </c>
      <c r="I785" s="275">
        <f>ROUND(BB66,0)</f>
        <v>482</v>
      </c>
      <c r="J785" s="275">
        <f>ROUND(BB67,0)</f>
        <v>22790</v>
      </c>
      <c r="K785" s="275">
        <f>ROUND(BB68,0)</f>
        <v>0</v>
      </c>
      <c r="L785" s="275">
        <f>ROUND(BB69,0)</f>
        <v>66</v>
      </c>
      <c r="M785" s="275">
        <f>ROUND(BB70,0)</f>
        <v>601</v>
      </c>
      <c r="N785" s="275"/>
      <c r="O785" s="275"/>
      <c r="P785" s="275">
        <f>IF(BB76&gt;0,ROUND(BB76,0),0)</f>
        <v>788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5" customHeight="1" x14ac:dyDescent="0.3">
      <c r="A786" s="209" t="str">
        <f>RIGHT($C$83,3)&amp;"*"&amp;RIGHT($C$82,4)&amp;"*"&amp;BC$55&amp;"*"&amp;"A"</f>
        <v>175*2018*8370*A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5" customHeight="1" x14ac:dyDescent="0.3">
      <c r="A787" s="209" t="str">
        <f>RIGHT($C$83,3)&amp;"*"&amp;RIGHT($C$82,4)&amp;"*"&amp;BD$55&amp;"*"&amp;"A"</f>
        <v>175*2018*8420*A</v>
      </c>
      <c r="B787" s="275"/>
      <c r="C787" s="277">
        <f>ROUND(BD60,2)</f>
        <v>0</v>
      </c>
      <c r="D787" s="275">
        <f>ROUND(BD61,0)</f>
        <v>0</v>
      </c>
      <c r="E787" s="275">
        <f>ROUND(BD62,0)</f>
        <v>0</v>
      </c>
      <c r="F787" s="275">
        <f>ROUND(BD63,0)</f>
        <v>0</v>
      </c>
      <c r="G787" s="275">
        <f>ROUND(BD64,0)</f>
        <v>0</v>
      </c>
      <c r="H787" s="275">
        <f>ROUND(BD65,0)</f>
        <v>0</v>
      </c>
      <c r="I787" s="275">
        <f>ROUND(BD66,0)</f>
        <v>0</v>
      </c>
      <c r="J787" s="275">
        <f>ROUND(BD67,0)</f>
        <v>0</v>
      </c>
      <c r="K787" s="275">
        <f>ROUND(BD68,0)</f>
        <v>0</v>
      </c>
      <c r="L787" s="275">
        <f>ROUND(BD69,0)</f>
        <v>0</v>
      </c>
      <c r="M787" s="275">
        <f>ROUND(BD70,0)</f>
        <v>0</v>
      </c>
      <c r="N787" s="275"/>
      <c r="O787" s="275"/>
      <c r="P787" s="275">
        <f>IF(BD76&gt;0,ROUND(BD76,0),0)</f>
        <v>0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5" customHeight="1" x14ac:dyDescent="0.3">
      <c r="A788" s="209" t="str">
        <f>RIGHT($C$83,3)&amp;"*"&amp;RIGHT($C$82,4)&amp;"*"&amp;BE$55&amp;"*"&amp;"A"</f>
        <v>175*2018*8430*A</v>
      </c>
      <c r="B788" s="275">
        <f>ROUND(BE59,0)</f>
        <v>181562</v>
      </c>
      <c r="C788" s="277">
        <f>ROUND(BE60,2)</f>
        <v>0</v>
      </c>
      <c r="D788" s="275">
        <f>ROUND(BE61,0)</f>
        <v>0</v>
      </c>
      <c r="E788" s="275">
        <f>ROUND(BE62,0)</f>
        <v>0</v>
      </c>
      <c r="F788" s="275">
        <f>ROUND(BE63,0)</f>
        <v>0</v>
      </c>
      <c r="G788" s="275">
        <f>ROUND(BE64,0)</f>
        <v>0</v>
      </c>
      <c r="H788" s="275">
        <f>ROUND(BE65,0)</f>
        <v>0</v>
      </c>
      <c r="I788" s="275">
        <f>ROUND(BE66,0)</f>
        <v>0</v>
      </c>
      <c r="J788" s="275">
        <f>ROUND(BE67,0)</f>
        <v>0</v>
      </c>
      <c r="K788" s="275">
        <f>ROUND(BE68,0)</f>
        <v>0</v>
      </c>
      <c r="L788" s="275">
        <f>ROUND(BE69,0)</f>
        <v>0</v>
      </c>
      <c r="M788" s="275">
        <f>ROUND(BE70,0)</f>
        <v>0</v>
      </c>
      <c r="N788" s="275"/>
      <c r="O788" s="275"/>
      <c r="P788" s="275">
        <f>IF(BE76&gt;0,ROUND(BE76,0),0)</f>
        <v>0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5" customHeight="1" x14ac:dyDescent="0.3">
      <c r="A789" s="209" t="str">
        <f>RIGHT($C$83,3)&amp;"*"&amp;RIGHT($C$82,4)&amp;"*"&amp;BF$55&amp;"*"&amp;"A"</f>
        <v>175*2018*8460*A</v>
      </c>
      <c r="B789" s="275"/>
      <c r="C789" s="277">
        <f>ROUND(BF60,2)</f>
        <v>0</v>
      </c>
      <c r="D789" s="275">
        <f>ROUND(BF61,0)</f>
        <v>0</v>
      </c>
      <c r="E789" s="275">
        <f>ROUND(BF62,0)</f>
        <v>0</v>
      </c>
      <c r="F789" s="275">
        <f>ROUND(BF63,0)</f>
        <v>0</v>
      </c>
      <c r="G789" s="275">
        <f>ROUND(BF64,0)</f>
        <v>0</v>
      </c>
      <c r="H789" s="275">
        <f>ROUND(BF65,0)</f>
        <v>0</v>
      </c>
      <c r="I789" s="275">
        <f>ROUND(BF66,0)</f>
        <v>0</v>
      </c>
      <c r="J789" s="275">
        <f>ROUND(BF67,0)</f>
        <v>0</v>
      </c>
      <c r="K789" s="275">
        <f>ROUND(BF68,0)</f>
        <v>0</v>
      </c>
      <c r="L789" s="275">
        <f>ROUND(BF69,0)</f>
        <v>0</v>
      </c>
      <c r="M789" s="275">
        <f>ROUND(BF70,0)</f>
        <v>0</v>
      </c>
      <c r="N789" s="275"/>
      <c r="O789" s="275"/>
      <c r="P789" s="275">
        <f>IF(BF76&gt;0,ROUND(BF76,0),0)</f>
        <v>0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5" customHeight="1" x14ac:dyDescent="0.3">
      <c r="A790" s="209" t="str">
        <f>RIGHT($C$83,3)&amp;"*"&amp;RIGHT($C$82,4)&amp;"*"&amp;BG$55&amp;"*"&amp;"A"</f>
        <v>175*2018*8470*A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0</v>
      </c>
      <c r="H790" s="275">
        <f>ROUND(BG65,0)</f>
        <v>0</v>
      </c>
      <c r="I790" s="275">
        <f>ROUND(BG66,0)</f>
        <v>0</v>
      </c>
      <c r="J790" s="275">
        <f>ROUND(BG67,0)</f>
        <v>0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5" customHeight="1" x14ac:dyDescent="0.3">
      <c r="A791" s="209" t="str">
        <f>RIGHT($C$83,3)&amp;"*"&amp;RIGHT($C$82,4)&amp;"*"&amp;BH$55&amp;"*"&amp;"A"</f>
        <v>175*2018*8480*A</v>
      </c>
      <c r="B791" s="275"/>
      <c r="C791" s="277">
        <f>ROUND(BH60,2)</f>
        <v>0</v>
      </c>
      <c r="D791" s="275">
        <f>ROUND(BH61,0)</f>
        <v>0</v>
      </c>
      <c r="E791" s="275">
        <f>ROUND(BH62,0)</f>
        <v>0</v>
      </c>
      <c r="F791" s="275">
        <f>ROUND(BH63,0)</f>
        <v>0</v>
      </c>
      <c r="G791" s="275">
        <f>ROUND(BH64,0)</f>
        <v>0</v>
      </c>
      <c r="H791" s="275">
        <f>ROUND(BH65,0)</f>
        <v>0</v>
      </c>
      <c r="I791" s="275">
        <f>ROUND(BH66,0)</f>
        <v>0</v>
      </c>
      <c r="J791" s="275">
        <f>ROUND(BH67,0)</f>
        <v>0</v>
      </c>
      <c r="K791" s="275">
        <f>ROUND(BH68,0)</f>
        <v>0</v>
      </c>
      <c r="L791" s="275">
        <f>ROUND(BH69,0)</f>
        <v>0</v>
      </c>
      <c r="M791" s="275">
        <f>ROUND(BH70,0)</f>
        <v>0</v>
      </c>
      <c r="N791" s="275"/>
      <c r="O791" s="275"/>
      <c r="P791" s="275">
        <f>IF(BH76&gt;0,ROUND(BH76,0),0)</f>
        <v>0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5" customHeight="1" x14ac:dyDescent="0.3">
      <c r="A792" s="209" t="str">
        <f>RIGHT($C$83,3)&amp;"*"&amp;RIGHT($C$82,4)&amp;"*"&amp;BI$55&amp;"*"&amp;"A"</f>
        <v>175*2018*8490*A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5" customHeight="1" x14ac:dyDescent="0.3">
      <c r="A793" s="209" t="str">
        <f>RIGHT($C$83,3)&amp;"*"&amp;RIGHT($C$82,4)&amp;"*"&amp;BJ$55&amp;"*"&amp;"A"</f>
        <v>175*2018*8510*A</v>
      </c>
      <c r="B793" s="275"/>
      <c r="C793" s="277">
        <f>ROUND(BJ60,2)</f>
        <v>0</v>
      </c>
      <c r="D793" s="275">
        <f>ROUND(BJ61,0)</f>
        <v>0</v>
      </c>
      <c r="E793" s="275">
        <f>ROUND(BJ62,0)</f>
        <v>0</v>
      </c>
      <c r="F793" s="275">
        <f>ROUND(BJ63,0)</f>
        <v>0</v>
      </c>
      <c r="G793" s="275">
        <f>ROUND(BJ64,0)</f>
        <v>0</v>
      </c>
      <c r="H793" s="275">
        <f>ROUND(BJ65,0)</f>
        <v>0</v>
      </c>
      <c r="I793" s="275">
        <f>ROUND(BJ66,0)</f>
        <v>0</v>
      </c>
      <c r="J793" s="275">
        <f>ROUND(BJ67,0)</f>
        <v>0</v>
      </c>
      <c r="K793" s="275">
        <f>ROUND(BJ68,0)</f>
        <v>0</v>
      </c>
      <c r="L793" s="275">
        <f>ROUND(BJ69,0)</f>
        <v>0</v>
      </c>
      <c r="M793" s="275">
        <f>ROUND(BJ70,0)</f>
        <v>0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5" customHeight="1" x14ac:dyDescent="0.3">
      <c r="A794" s="209" t="str">
        <f>RIGHT($C$83,3)&amp;"*"&amp;RIGHT($C$82,4)&amp;"*"&amp;BK$55&amp;"*"&amp;"A"</f>
        <v>175*2018*8530*A</v>
      </c>
      <c r="B794" s="275"/>
      <c r="C794" s="277">
        <f>ROUND(BK60,2)</f>
        <v>0</v>
      </c>
      <c r="D794" s="275">
        <f>ROUND(BK61,0)</f>
        <v>0</v>
      </c>
      <c r="E794" s="275">
        <f>ROUND(BK62,0)</f>
        <v>0</v>
      </c>
      <c r="F794" s="275">
        <f>ROUND(BK63,0)</f>
        <v>0</v>
      </c>
      <c r="G794" s="275">
        <f>ROUND(BK64,0)</f>
        <v>0</v>
      </c>
      <c r="H794" s="275">
        <f>ROUND(BK65,0)</f>
        <v>0</v>
      </c>
      <c r="I794" s="275">
        <f>ROUND(BK66,0)</f>
        <v>0</v>
      </c>
      <c r="J794" s="275">
        <f>ROUND(BK67,0)</f>
        <v>0</v>
      </c>
      <c r="K794" s="275">
        <f>ROUND(BK68,0)</f>
        <v>0</v>
      </c>
      <c r="L794" s="275">
        <f>ROUND(BK69,0)</f>
        <v>0</v>
      </c>
      <c r="M794" s="275">
        <f>ROUND(BK70,0)</f>
        <v>0</v>
      </c>
      <c r="N794" s="275"/>
      <c r="O794" s="275"/>
      <c r="P794" s="275">
        <f>IF(BK76&gt;0,ROUND(BK76,0),0)</f>
        <v>0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5" customHeight="1" x14ac:dyDescent="0.3">
      <c r="A795" s="209" t="str">
        <f>RIGHT($C$83,3)&amp;"*"&amp;RIGHT($C$82,4)&amp;"*"&amp;BL$55&amp;"*"&amp;"A"</f>
        <v>175*2018*8560*A</v>
      </c>
      <c r="B795" s="275"/>
      <c r="C795" s="277">
        <f>ROUND(BL60,2)</f>
        <v>0.01</v>
      </c>
      <c r="D795" s="275">
        <f>ROUND(BL61,0)</f>
        <v>685</v>
      </c>
      <c r="E795" s="275">
        <f>ROUND(BL62,0)</f>
        <v>198</v>
      </c>
      <c r="F795" s="275">
        <f>ROUND(BL63,0)</f>
        <v>0</v>
      </c>
      <c r="G795" s="275">
        <f>ROUND(BL64,0)</f>
        <v>0</v>
      </c>
      <c r="H795" s="275">
        <f>ROUND(BL65,0)</f>
        <v>0</v>
      </c>
      <c r="I795" s="275">
        <f>ROUND(BL66,0)</f>
        <v>0</v>
      </c>
      <c r="J795" s="275">
        <f>ROUND(BL67,0)</f>
        <v>0</v>
      </c>
      <c r="K795" s="275">
        <f>ROUND(BL68,0)</f>
        <v>0</v>
      </c>
      <c r="L795" s="275">
        <f>ROUND(BL69,0)</f>
        <v>0</v>
      </c>
      <c r="M795" s="275">
        <f>ROUND(BL70,0)</f>
        <v>0</v>
      </c>
      <c r="N795" s="275"/>
      <c r="O795" s="275"/>
      <c r="P795" s="275">
        <f>IF(BL76&gt;0,ROUND(BL76,0),0)</f>
        <v>0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5" customHeight="1" x14ac:dyDescent="0.3">
      <c r="A796" s="209" t="str">
        <f>RIGHT($C$83,3)&amp;"*"&amp;RIGHT($C$82,4)&amp;"*"&amp;BM$55&amp;"*"&amp;"A"</f>
        <v>175*2018*8590*A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5" customHeight="1" x14ac:dyDescent="0.3">
      <c r="A797" s="209" t="str">
        <f>RIGHT($C$83,3)&amp;"*"&amp;RIGHT($C$82,4)&amp;"*"&amp;BN$55&amp;"*"&amp;"A"</f>
        <v>175*2018*8610*A</v>
      </c>
      <c r="B797" s="275"/>
      <c r="C797" s="277">
        <f>ROUND(BN60,2)</f>
        <v>8</v>
      </c>
      <c r="D797" s="275">
        <f>ROUND(BN61,0)</f>
        <v>1049395</v>
      </c>
      <c r="E797" s="275">
        <f>ROUND(BN62,0)</f>
        <v>186472</v>
      </c>
      <c r="F797" s="275">
        <f>ROUND(BN63,0)</f>
        <v>569923</v>
      </c>
      <c r="G797" s="275">
        <f>ROUND(BN64,0)</f>
        <v>145795</v>
      </c>
      <c r="H797" s="275">
        <f>ROUND(BN65,0)</f>
        <v>21120</v>
      </c>
      <c r="I797" s="275">
        <f>ROUND(BN66,0)</f>
        <v>369118</v>
      </c>
      <c r="J797" s="275">
        <f>ROUND(BN67,0)</f>
        <v>295232</v>
      </c>
      <c r="K797" s="275">
        <f>ROUND(BN68,0)</f>
        <v>0</v>
      </c>
      <c r="L797" s="275">
        <f>ROUND(BN69,0)</f>
        <v>569424</v>
      </c>
      <c r="M797" s="275">
        <f>ROUND(BN70,0)</f>
        <v>25679</v>
      </c>
      <c r="N797" s="275"/>
      <c r="O797" s="275"/>
      <c r="P797" s="275">
        <f>IF(BN76&gt;0,ROUND(BN76,0),0)</f>
        <v>2211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5" customHeight="1" x14ac:dyDescent="0.3">
      <c r="A798" s="209" t="str">
        <f>RIGHT($C$83,3)&amp;"*"&amp;RIGHT($C$82,4)&amp;"*"&amp;BO$55&amp;"*"&amp;"A"</f>
        <v>175*2018*8620*A</v>
      </c>
      <c r="B798" s="275"/>
      <c r="C798" s="277">
        <f>ROUND(BO60,2)</f>
        <v>0</v>
      </c>
      <c r="D798" s="275">
        <f>ROUND(BO61,0)</f>
        <v>0</v>
      </c>
      <c r="E798" s="275">
        <f>ROUND(BO62,0)</f>
        <v>0</v>
      </c>
      <c r="F798" s="275">
        <f>ROUND(BO63,0)</f>
        <v>0</v>
      </c>
      <c r="G798" s="275">
        <f>ROUND(BO64,0)</f>
        <v>0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0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5" customHeight="1" x14ac:dyDescent="0.3">
      <c r="A799" s="209" t="str">
        <f>RIGHT($C$83,3)&amp;"*"&amp;RIGHT($C$82,4)&amp;"*"&amp;BP$55&amp;"*"&amp;"A"</f>
        <v>175*2018*8630*A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0</v>
      </c>
      <c r="J799" s="275">
        <f>ROUND(BP67,0)</f>
        <v>0</v>
      </c>
      <c r="K799" s="275">
        <f>ROUND(BP68,0)</f>
        <v>0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5" customHeight="1" x14ac:dyDescent="0.3">
      <c r="A800" s="209" t="str">
        <f>RIGHT($C$83,3)&amp;"*"&amp;RIGHT($C$82,4)&amp;"*"&amp;BQ$55&amp;"*"&amp;"A"</f>
        <v>175*2018*8640*A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5" customHeight="1" x14ac:dyDescent="0.3">
      <c r="A801" s="209" t="str">
        <f>RIGHT($C$83,3)&amp;"*"&amp;RIGHT($C$82,4)&amp;"*"&amp;BR$55&amp;"*"&amp;"A"</f>
        <v>175*2018*8650*A</v>
      </c>
      <c r="B801" s="275"/>
      <c r="C801" s="277">
        <f>ROUND(BR60,2)</f>
        <v>0</v>
      </c>
      <c r="D801" s="275">
        <f>ROUND(BR61,0)</f>
        <v>0</v>
      </c>
      <c r="E801" s="275">
        <f>ROUND(BR62,0)</f>
        <v>0</v>
      </c>
      <c r="F801" s="275">
        <f>ROUND(BR63,0)</f>
        <v>0</v>
      </c>
      <c r="G801" s="275">
        <f>ROUND(BR64,0)</f>
        <v>0</v>
      </c>
      <c r="H801" s="275">
        <f>ROUND(BR65,0)</f>
        <v>0</v>
      </c>
      <c r="I801" s="275">
        <f>ROUND(BR66,0)</f>
        <v>0</v>
      </c>
      <c r="J801" s="275">
        <f>ROUND(BR67,0)</f>
        <v>0</v>
      </c>
      <c r="K801" s="275">
        <f>ROUND(BR68,0)</f>
        <v>0</v>
      </c>
      <c r="L801" s="275">
        <f>ROUND(BR69,0)</f>
        <v>0</v>
      </c>
      <c r="M801" s="275">
        <f>ROUND(BR70,0)</f>
        <v>0</v>
      </c>
      <c r="N801" s="275"/>
      <c r="O801" s="275"/>
      <c r="P801" s="275">
        <f>IF(BR76&gt;0,ROUND(BR76,0),0)</f>
        <v>0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5" customHeight="1" x14ac:dyDescent="0.3">
      <c r="A802" s="209" t="str">
        <f>RIGHT($C$83,3)&amp;"*"&amp;RIGHT($C$82,4)&amp;"*"&amp;BS$55&amp;"*"&amp;"A"</f>
        <v>175*2018*8660*A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5" customHeight="1" x14ac:dyDescent="0.3">
      <c r="A803" s="209" t="str">
        <f>RIGHT($C$83,3)&amp;"*"&amp;RIGHT($C$82,4)&amp;"*"&amp;BT$55&amp;"*"&amp;"A"</f>
        <v>175*2018*8670*A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5" customHeight="1" x14ac:dyDescent="0.3">
      <c r="A804" s="209" t="str">
        <f>RIGHT($C$83,3)&amp;"*"&amp;RIGHT($C$82,4)&amp;"*"&amp;BU$55&amp;"*"&amp;"A"</f>
        <v>175*2018*8680*A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5" customHeight="1" x14ac:dyDescent="0.3">
      <c r="A805" s="209" t="str">
        <f>RIGHT($C$83,3)&amp;"*"&amp;RIGHT($C$82,4)&amp;"*"&amp;BV$55&amp;"*"&amp;"A"</f>
        <v>175*2018*8690*A</v>
      </c>
      <c r="B805" s="275"/>
      <c r="C805" s="277">
        <f>ROUND(BV60,2)</f>
        <v>0</v>
      </c>
      <c r="D805" s="275">
        <f>ROUND(BV61,0)</f>
        <v>0</v>
      </c>
      <c r="E805" s="275">
        <f>ROUND(BV62,0)</f>
        <v>0</v>
      </c>
      <c r="F805" s="275">
        <f>ROUND(BV63,0)</f>
        <v>0</v>
      </c>
      <c r="G805" s="275">
        <f>ROUND(BV64,0)</f>
        <v>0</v>
      </c>
      <c r="H805" s="275">
        <f>ROUND(BV65,0)</f>
        <v>0</v>
      </c>
      <c r="I805" s="275">
        <f>ROUND(BV66,0)</f>
        <v>0</v>
      </c>
      <c r="J805" s="275">
        <f>ROUND(BV67,0)</f>
        <v>0</v>
      </c>
      <c r="K805" s="275">
        <f>ROUND(BV68,0)</f>
        <v>0</v>
      </c>
      <c r="L805" s="275">
        <f>ROUND(BV69,0)</f>
        <v>0</v>
      </c>
      <c r="M805" s="275">
        <f>ROUND(BV70,0)</f>
        <v>0</v>
      </c>
      <c r="N805" s="275"/>
      <c r="O805" s="275"/>
      <c r="P805" s="275">
        <f>IF(BV76&gt;0,ROUND(BV76,0),0)</f>
        <v>0</v>
      </c>
      <c r="Q805" s="275">
        <f>IF(BV77&gt;0,ROUND(BV77,0),0)</f>
        <v>0</v>
      </c>
      <c r="R805" s="275">
        <f>IF(BV78&gt;0,ROUND(BV78,0),0)</f>
        <v>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5" customHeight="1" x14ac:dyDescent="0.3">
      <c r="A806" s="209" t="str">
        <f>RIGHT($C$83,3)&amp;"*"&amp;RIGHT($C$82,4)&amp;"*"&amp;BW$55&amp;"*"&amp;"A"</f>
        <v>175*2018*8700*A</v>
      </c>
      <c r="B806" s="275"/>
      <c r="C806" s="277">
        <f>ROUND(BW60,2)</f>
        <v>0</v>
      </c>
      <c r="D806" s="275">
        <f>ROUND(BW61,0)</f>
        <v>0</v>
      </c>
      <c r="E806" s="275">
        <f>ROUND(BW62,0)</f>
        <v>0</v>
      </c>
      <c r="F806" s="275">
        <f>ROUND(BW63,0)</f>
        <v>0</v>
      </c>
      <c r="G806" s="275">
        <f>ROUND(BW64,0)</f>
        <v>0</v>
      </c>
      <c r="H806" s="275">
        <f>ROUND(BW65,0)</f>
        <v>0</v>
      </c>
      <c r="I806" s="275">
        <f>ROUND(BW66,0)</f>
        <v>0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5" customHeight="1" x14ac:dyDescent="0.3">
      <c r="A807" s="209" t="str">
        <f>RIGHT($C$83,3)&amp;"*"&amp;RIGHT($C$82,4)&amp;"*"&amp;BX$55&amp;"*"&amp;"A"</f>
        <v>175*2018*8710*A</v>
      </c>
      <c r="B807" s="275"/>
      <c r="C807" s="277">
        <f>ROUND(BX60,2)</f>
        <v>3.45</v>
      </c>
      <c r="D807" s="275">
        <f>ROUND(BX61,0)</f>
        <v>382533</v>
      </c>
      <c r="E807" s="275">
        <f>ROUND(BX62,0)</f>
        <v>81449</v>
      </c>
      <c r="F807" s="275">
        <f>ROUND(BX63,0)</f>
        <v>0</v>
      </c>
      <c r="G807" s="275">
        <f>ROUND(BX64,0)</f>
        <v>81</v>
      </c>
      <c r="H807" s="275">
        <f>ROUND(BX65,0)</f>
        <v>3827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0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5" customHeight="1" x14ac:dyDescent="0.3">
      <c r="A808" s="209" t="str">
        <f>RIGHT($C$83,3)&amp;"*"&amp;RIGHT($C$82,4)&amp;"*"&amp;BY$55&amp;"*"&amp;"A"</f>
        <v>175*2018*8720*A</v>
      </c>
      <c r="B808" s="275"/>
      <c r="C808" s="277">
        <f>ROUND(BY60,2)</f>
        <v>5.2</v>
      </c>
      <c r="D808" s="275">
        <f>ROUND(BY61,0)</f>
        <v>747172</v>
      </c>
      <c r="E808" s="275">
        <f>ROUND(BY62,0)</f>
        <v>135823</v>
      </c>
      <c r="F808" s="275">
        <f>ROUND(BY63,0)</f>
        <v>0</v>
      </c>
      <c r="G808" s="275">
        <f>ROUND(BY64,0)</f>
        <v>20</v>
      </c>
      <c r="H808" s="275">
        <f>ROUND(BY65,0)</f>
        <v>1177</v>
      </c>
      <c r="I808" s="275">
        <f>ROUND(BY66,0)</f>
        <v>0</v>
      </c>
      <c r="J808" s="275">
        <f>ROUND(BY67,0)</f>
        <v>2150</v>
      </c>
      <c r="K808" s="275">
        <f>ROUND(BY68,0)</f>
        <v>0</v>
      </c>
      <c r="L808" s="275">
        <f>ROUND(BY69,0)</f>
        <v>0</v>
      </c>
      <c r="M808" s="275">
        <f>ROUND(BY70,0)</f>
        <v>0</v>
      </c>
      <c r="N808" s="275"/>
      <c r="O808" s="275"/>
      <c r="P808" s="275">
        <f>IF(BY76&gt;0,ROUND(BY76,0),0)</f>
        <v>72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5" customHeight="1" x14ac:dyDescent="0.3">
      <c r="A809" s="209" t="str">
        <f>RIGHT($C$83,3)&amp;"*"&amp;RIGHT($C$82,4)&amp;"*"&amp;BZ$55&amp;"*"&amp;"A"</f>
        <v>175*2018*8730*A</v>
      </c>
      <c r="B809" s="275"/>
      <c r="C809" s="277">
        <f>ROUND(BZ60,2)</f>
        <v>13.77</v>
      </c>
      <c r="D809" s="275">
        <f>ROUND(BZ61,0)</f>
        <v>884289</v>
      </c>
      <c r="E809" s="275">
        <f>ROUND(BZ62,0)</f>
        <v>220225</v>
      </c>
      <c r="F809" s="275">
        <f>ROUND(BZ63,0)</f>
        <v>0</v>
      </c>
      <c r="G809" s="275">
        <f>ROUND(BZ64,0)</f>
        <v>5472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5" customHeight="1" x14ac:dyDescent="0.3">
      <c r="A810" s="209" t="str">
        <f>RIGHT($C$83,3)&amp;"*"&amp;RIGHT($C$82,4)&amp;"*"&amp;CA$55&amp;"*"&amp;"A"</f>
        <v>175*2018*8740*A</v>
      </c>
      <c r="B810" s="275"/>
      <c r="C810" s="277">
        <f>ROUND(CA60,2)</f>
        <v>0</v>
      </c>
      <c r="D810" s="275">
        <f>ROUND(CA61,0)</f>
        <v>0</v>
      </c>
      <c r="E810" s="275">
        <f>ROUND(CA62,0)</f>
        <v>0</v>
      </c>
      <c r="F810" s="275">
        <f>ROUND(CA63,0)</f>
        <v>0</v>
      </c>
      <c r="G810" s="275">
        <f>ROUND(CA64,0)</f>
        <v>0</v>
      </c>
      <c r="H810" s="275">
        <f>ROUND(CA65,0)</f>
        <v>0</v>
      </c>
      <c r="I810" s="275">
        <f>ROUND(CA66,0)</f>
        <v>0</v>
      </c>
      <c r="J810" s="275">
        <f>ROUND(CA67,0)</f>
        <v>0</v>
      </c>
      <c r="K810" s="275">
        <f>ROUND(CA68,0)</f>
        <v>0</v>
      </c>
      <c r="L810" s="275">
        <f>ROUND(CA69,0)</f>
        <v>0</v>
      </c>
      <c r="M810" s="275">
        <f>ROUND(CA70,0)</f>
        <v>0</v>
      </c>
      <c r="N810" s="275"/>
      <c r="O810" s="275"/>
      <c r="P810" s="275">
        <f>IF(CA76&gt;0,ROUND(CA76,0),0)</f>
        <v>128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5" customHeight="1" x14ac:dyDescent="0.3">
      <c r="A811" s="209" t="str">
        <f>RIGHT($C$83,3)&amp;"*"&amp;RIGHT($C$82,4)&amp;"*"&amp;CB$55&amp;"*"&amp;"A"</f>
        <v>175*2018*8770*A</v>
      </c>
      <c r="B811" s="275"/>
      <c r="C811" s="277">
        <f>ROUND(CB60,2)</f>
        <v>2.4</v>
      </c>
      <c r="D811" s="275">
        <f>ROUND(CB61,0)</f>
        <v>164020</v>
      </c>
      <c r="E811" s="275">
        <f>ROUND(CB62,0)</f>
        <v>49591</v>
      </c>
      <c r="F811" s="275">
        <f>ROUND(CB63,0)</f>
        <v>0</v>
      </c>
      <c r="G811" s="275">
        <f>ROUND(CB64,0)</f>
        <v>6563</v>
      </c>
      <c r="H811" s="275">
        <f>ROUND(CB65,0)</f>
        <v>1508</v>
      </c>
      <c r="I811" s="275">
        <f>ROUND(CB66,0)</f>
        <v>13303</v>
      </c>
      <c r="J811" s="275">
        <f>ROUND(CB67,0)</f>
        <v>7838</v>
      </c>
      <c r="K811" s="275">
        <f>ROUND(CB68,0)</f>
        <v>0</v>
      </c>
      <c r="L811" s="275">
        <f>ROUND(CB69,0)</f>
        <v>519</v>
      </c>
      <c r="M811" s="275">
        <f>ROUND(CB70,0)</f>
        <v>228026</v>
      </c>
      <c r="N811" s="275"/>
      <c r="O811" s="275"/>
      <c r="P811" s="275">
        <f>IF(CB76&gt;0,ROUND(CB76,0),0)</f>
        <v>7332</v>
      </c>
      <c r="Q811" s="275">
        <f>IF(CB77&gt;0,ROUND(CB77,0),0)</f>
        <v>1332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5" customHeight="1" x14ac:dyDescent="0.3">
      <c r="A812" s="209" t="str">
        <f>RIGHT($C$83,3)&amp;"*"&amp;RIGHT($C$82,4)&amp;"*"&amp;CC$55&amp;"*"&amp;"A"</f>
        <v>175*2018*8790*A</v>
      </c>
      <c r="B812" s="275"/>
      <c r="C812" s="277">
        <f>ROUND(CC60,2)</f>
        <v>47.59</v>
      </c>
      <c r="D812" s="275">
        <f>ROUND(CC61,0)</f>
        <v>3226809</v>
      </c>
      <c r="E812" s="275">
        <f>ROUND(CC62,0)</f>
        <v>974062</v>
      </c>
      <c r="F812" s="275">
        <f>ROUND(CC63,0)</f>
        <v>0</v>
      </c>
      <c r="G812" s="275">
        <f>ROUND(CC64,0)</f>
        <v>68851</v>
      </c>
      <c r="H812" s="275">
        <f>ROUND(CC65,0)</f>
        <v>21983</v>
      </c>
      <c r="I812" s="275">
        <f>ROUND(CC66,0)</f>
        <v>76587844</v>
      </c>
      <c r="J812" s="275">
        <f>ROUND(CC67,0)</f>
        <v>70043</v>
      </c>
      <c r="K812" s="275">
        <f>ROUND(CC68,0)</f>
        <v>104990</v>
      </c>
      <c r="L812" s="275">
        <f>ROUND(CC69,0)</f>
        <v>8566417</v>
      </c>
      <c r="M812" s="275">
        <f>ROUND(CC70,0)</f>
        <v>3614699</v>
      </c>
      <c r="N812" s="275"/>
      <c r="O812" s="275"/>
      <c r="P812" s="275">
        <f>IF(CC76&gt;0,ROUND(CC76,0),0)</f>
        <v>0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5" customHeight="1" x14ac:dyDescent="0.3">
      <c r="A813" s="209" t="str">
        <f>RIGHT($C$83,3)&amp;"*"&amp;RIGHT($C$82,4)&amp;"*"&amp;"9000"&amp;"*"&amp;"A"</f>
        <v>175*2018*9000*A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8369338</v>
      </c>
      <c r="V813" s="276">
        <f>ROUND(CD70,0)</f>
        <v>0</v>
      </c>
      <c r="W813" s="275">
        <f>ROUND(CE72,0)</f>
        <v>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5" customHeight="1" x14ac:dyDescent="0.3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5" customHeight="1" x14ac:dyDescent="0.3">
      <c r="B815" s="279" t="s">
        <v>1004</v>
      </c>
      <c r="C815" s="280">
        <f t="shared" ref="C815:K815" si="22">SUM(C734:C813)</f>
        <v>778.81000000000017</v>
      </c>
      <c r="D815" s="276">
        <f t="shared" si="22"/>
        <v>95018493</v>
      </c>
      <c r="E815" s="276">
        <f t="shared" si="22"/>
        <v>18674112</v>
      </c>
      <c r="F815" s="276">
        <f t="shared" si="22"/>
        <v>4074281</v>
      </c>
      <c r="G815" s="276">
        <f t="shared" si="22"/>
        <v>13162692</v>
      </c>
      <c r="H815" s="276">
        <f t="shared" si="22"/>
        <v>749271</v>
      </c>
      <c r="I815" s="276">
        <f t="shared" si="22"/>
        <v>91961521</v>
      </c>
      <c r="J815" s="276">
        <f t="shared" si="22"/>
        <v>6650629</v>
      </c>
      <c r="K815" s="276">
        <f t="shared" si="22"/>
        <v>2500295</v>
      </c>
      <c r="L815" s="276">
        <f>SUM(L734:L813)+SUM(U734:U813)</f>
        <v>18475789</v>
      </c>
      <c r="M815" s="276">
        <f>SUM(M734:M813)+SUM(V734:V813)</f>
        <v>7791583</v>
      </c>
      <c r="N815" s="276">
        <f t="shared" ref="N815:Y815" si="23">SUM(N734:N813)</f>
        <v>832747808</v>
      </c>
      <c r="O815" s="276">
        <f t="shared" si="23"/>
        <v>274235219</v>
      </c>
      <c r="P815" s="276">
        <f t="shared" si="23"/>
        <v>181561</v>
      </c>
      <c r="Q815" s="276">
        <f t="shared" si="23"/>
        <v>32593</v>
      </c>
      <c r="R815" s="276">
        <f t="shared" si="23"/>
        <v>63536</v>
      </c>
      <c r="S815" s="276">
        <f t="shared" si="23"/>
        <v>118856</v>
      </c>
      <c r="T815" s="280">
        <f t="shared" si="23"/>
        <v>189.2</v>
      </c>
      <c r="U815" s="276">
        <f t="shared" si="23"/>
        <v>8369338</v>
      </c>
      <c r="V815" s="276">
        <f t="shared" si="23"/>
        <v>0</v>
      </c>
      <c r="W815" s="276">
        <f t="shared" si="23"/>
        <v>0</v>
      </c>
      <c r="X815" s="276">
        <f t="shared" si="23"/>
        <v>0</v>
      </c>
      <c r="Y815" s="276">
        <f t="shared" si="23"/>
        <v>101696398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5" customHeight="1" x14ac:dyDescent="0.3">
      <c r="B816" s="276" t="s">
        <v>1005</v>
      </c>
      <c r="C816" s="280">
        <f>CE60</f>
        <v>778.81596770153203</v>
      </c>
      <c r="D816" s="276">
        <f>CE61</f>
        <v>95018493.12000002</v>
      </c>
      <c r="E816" s="276">
        <f>CE62</f>
        <v>18674112</v>
      </c>
      <c r="F816" s="276">
        <f>CE63</f>
        <v>4074280.4899999998</v>
      </c>
      <c r="G816" s="276">
        <f>CE64</f>
        <v>13162691.309999999</v>
      </c>
      <c r="H816" s="279">
        <f>CE65</f>
        <v>749271.95</v>
      </c>
      <c r="I816" s="279">
        <f>CE66</f>
        <v>91961523.759999976</v>
      </c>
      <c r="J816" s="279">
        <f>CE67</f>
        <v>6650629</v>
      </c>
      <c r="K816" s="279">
        <f>CE68</f>
        <v>2500296.38</v>
      </c>
      <c r="L816" s="279">
        <f>CE69</f>
        <v>18475789</v>
      </c>
      <c r="M816" s="279">
        <f>CE70</f>
        <v>7791581.1099999994</v>
      </c>
      <c r="N816" s="276">
        <f>CE75</f>
        <v>832747807.42999995</v>
      </c>
      <c r="O816" s="276">
        <f>CE73</f>
        <v>274235218.99000001</v>
      </c>
      <c r="P816" s="276">
        <f>CE76</f>
        <v>181562.17744259659</v>
      </c>
      <c r="Q816" s="276">
        <f>CE77</f>
        <v>32592.591450355907</v>
      </c>
      <c r="R816" s="276">
        <f>CE78</f>
        <v>63536.314811406839</v>
      </c>
      <c r="S816" s="276">
        <f>CE79</f>
        <v>118853.51824270641</v>
      </c>
      <c r="T816" s="280">
        <f>CE80</f>
        <v>189.21829928914815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101696397.56999999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95018493.12000002</v>
      </c>
      <c r="E817" s="180">
        <f>C379</f>
        <v>18674111.809999999</v>
      </c>
      <c r="F817" s="180">
        <f>C380</f>
        <v>4074280.49</v>
      </c>
      <c r="G817" s="240">
        <f>C381</f>
        <v>13162691.309999999</v>
      </c>
      <c r="H817" s="240">
        <f>C382</f>
        <v>749271.95</v>
      </c>
      <c r="I817" s="240">
        <f>C383</f>
        <v>91961523.760000005</v>
      </c>
      <c r="J817" s="240">
        <f>C384</f>
        <v>6650628.3100000005</v>
      </c>
      <c r="K817" s="240">
        <f>C385</f>
        <v>2500296.38</v>
      </c>
      <c r="L817" s="240">
        <f>C386+C387+C388+C389</f>
        <v>18475789</v>
      </c>
      <c r="M817" s="240">
        <f>C370</f>
        <v>7791581.1099999994</v>
      </c>
      <c r="N817" s="180">
        <f>D361</f>
        <v>832747807.42999995</v>
      </c>
      <c r="O817" s="180">
        <f>C359</f>
        <v>274235218.99000001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topLeftCell="A28" workbookViewId="0"/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Mary Bridge Children's Hospital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H-175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311 South L Street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311 South L Street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Tacoma, Wa.  98405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topLeftCell="A64" workbookViewId="0"/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H-175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Mary Bridge Children's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Pierce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Bill Robertson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James Lee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John Wiborg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(253) 403-1000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(253) 459-7859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3592</v>
      </c>
      <c r="G23" s="21">
        <f>data!D111</f>
        <v>13052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22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60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82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82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workbookViewId="0"/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Mary Bridge Children's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</v>
      </c>
      <c r="C7" s="48">
        <f>data!B139</f>
        <v>11</v>
      </c>
      <c r="D7" s="48">
        <f>data!B140</f>
        <v>13.371208242624501</v>
      </c>
      <c r="E7" s="48">
        <f>data!B141</f>
        <v>109044.38095509951</v>
      </c>
      <c r="F7" s="48">
        <f>data!B142</f>
        <v>252224.51187392409</v>
      </c>
      <c r="G7" s="48">
        <f>data!B141+data!B142</f>
        <v>361268.89282902359</v>
      </c>
    </row>
    <row r="8" spans="1:13" ht="20.149999999999999" customHeight="1" x14ac:dyDescent="0.35">
      <c r="A8" s="23" t="s">
        <v>297</v>
      </c>
      <c r="B8" s="48">
        <f>data!C138</f>
        <v>2042</v>
      </c>
      <c r="C8" s="48">
        <f>data!C139</f>
        <v>8673</v>
      </c>
      <c r="D8" s="48">
        <f>data!C140</f>
        <v>19339.785049184069</v>
      </c>
      <c r="E8" s="48">
        <f>data!C141</f>
        <v>157719096.90032858</v>
      </c>
      <c r="F8" s="48">
        <f>data!C142</f>
        <v>364811298.66986644</v>
      </c>
      <c r="G8" s="48">
        <f>data!C141+data!C142</f>
        <v>522530395.57019502</v>
      </c>
    </row>
    <row r="9" spans="1:13" ht="20.149999999999999" customHeight="1" x14ac:dyDescent="0.35">
      <c r="A9" s="23" t="s">
        <v>1058</v>
      </c>
      <c r="B9" s="48">
        <f>data!D138</f>
        <v>1548</v>
      </c>
      <c r="C9" s="48">
        <f>data!D139</f>
        <v>4368</v>
      </c>
      <c r="D9" s="48">
        <f>data!D140</f>
        <v>14494.84374257331</v>
      </c>
      <c r="E9" s="48">
        <f>data!D141</f>
        <v>115610907.4287163</v>
      </c>
      <c r="F9" s="48">
        <f>data!D142</f>
        <v>273419934.93190598</v>
      </c>
      <c r="G9" s="48">
        <f>data!D141+data!D142</f>
        <v>389030842.36062229</v>
      </c>
    </row>
    <row r="10" spans="1:13" ht="20.149999999999999" customHeight="1" x14ac:dyDescent="0.35">
      <c r="A10" s="111" t="s">
        <v>203</v>
      </c>
      <c r="B10" s="48">
        <f>data!E138</f>
        <v>3592</v>
      </c>
      <c r="C10" s="48">
        <f>data!E139</f>
        <v>13052</v>
      </c>
      <c r="D10" s="48">
        <f>data!E140</f>
        <v>33848</v>
      </c>
      <c r="E10" s="48">
        <f>data!E141</f>
        <v>273439048.70999998</v>
      </c>
      <c r="F10" s="48">
        <f>data!E142</f>
        <v>638483458.11364627</v>
      </c>
      <c r="G10" s="48">
        <f>data!E141+data!E142</f>
        <v>911922506.82364631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workbookViewId="0"/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Mary Bridge Children's Hospital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7200602.2299999995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0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0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11633547.16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0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5324064.5600000005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21718.07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24179932.020000003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5316905.5200000005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20690.72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5337596.24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5512007.1399999997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5512007.1399999997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241585.01000000004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3290904.9599999995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3532489.9699999997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2861613.2399999998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2861613.2399999998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workbookViewId="0"/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Mary Bridge Children's Hospital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774202</v>
      </c>
      <c r="D7" s="21">
        <f>data!C195</f>
        <v>0</v>
      </c>
      <c r="E7" s="21">
        <f>data!D195</f>
        <v>0</v>
      </c>
      <c r="F7" s="21">
        <f>data!E195</f>
        <v>774202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472407.19</v>
      </c>
      <c r="D8" s="21">
        <f>data!C196</f>
        <v>0</v>
      </c>
      <c r="E8" s="21">
        <f>data!D196</f>
        <v>0</v>
      </c>
      <c r="F8" s="21">
        <f>data!E196</f>
        <v>472407.19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143671117.66</v>
      </c>
      <c r="D9" s="21">
        <f>data!C197</f>
        <v>634828.58999999985</v>
      </c>
      <c r="E9" s="21">
        <f>data!D197</f>
        <v>3649938</v>
      </c>
      <c r="F9" s="21">
        <f>data!E197</f>
        <v>140656008.25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3386536.7600000007</v>
      </c>
      <c r="D11" s="21">
        <f>data!C199</f>
        <v>17441.7</v>
      </c>
      <c r="E11" s="21">
        <f>data!D199</f>
        <v>961587</v>
      </c>
      <c r="F11" s="21">
        <f>data!E199</f>
        <v>2442391.4600000009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37350207.359999999</v>
      </c>
      <c r="D12" s="21">
        <f>data!C200</f>
        <v>1711817.34</v>
      </c>
      <c r="E12" s="21">
        <f>data!D200</f>
        <v>42538.47</v>
      </c>
      <c r="F12" s="21">
        <f>data!E200</f>
        <v>39019486.230000004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10983363.59</v>
      </c>
      <c r="D14" s="21">
        <f>data!C202</f>
        <v>186421.36</v>
      </c>
      <c r="E14" s="21">
        <f>data!D202</f>
        <v>182762</v>
      </c>
      <c r="F14" s="21">
        <f>data!E202</f>
        <v>10987022.949999999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196637834.55999997</v>
      </c>
      <c r="D16" s="21">
        <f>data!C204</f>
        <v>2550508.9899999998</v>
      </c>
      <c r="E16" s="21">
        <f>data!D204</f>
        <v>4836825.47</v>
      </c>
      <c r="F16" s="21">
        <f>data!E204</f>
        <v>194351518.07999998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405873.29</v>
      </c>
      <c r="D24" s="21">
        <f>data!C209</f>
        <v>9947.0600000000013</v>
      </c>
      <c r="E24" s="21">
        <f>data!D209</f>
        <v>0</v>
      </c>
      <c r="F24" s="21">
        <f>data!E209</f>
        <v>415820.35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55185733.920000002</v>
      </c>
      <c r="D25" s="21">
        <f>data!C210</f>
        <v>4728572.4600000102</v>
      </c>
      <c r="E25" s="21">
        <f>data!D210</f>
        <v>3649938</v>
      </c>
      <c r="F25" s="21">
        <f>data!E210</f>
        <v>56264368.38000001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3161473.9899999998</v>
      </c>
      <c r="D27" s="21">
        <f>data!C212</f>
        <v>70799.380000000048</v>
      </c>
      <c r="E27" s="21">
        <f>data!D212</f>
        <v>961587</v>
      </c>
      <c r="F27" s="21">
        <f>data!E212</f>
        <v>2270686.3699999996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27032965.900000002</v>
      </c>
      <c r="D28" s="21">
        <f>data!C213</f>
        <v>2569102.3200000031</v>
      </c>
      <c r="E28" s="21">
        <f>data!D213</f>
        <v>42538.47</v>
      </c>
      <c r="F28" s="21">
        <f>data!E213</f>
        <v>29559529.750000007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3307246.38</v>
      </c>
      <c r="D30" s="21">
        <f>data!C215</f>
        <v>1031062.2099999988</v>
      </c>
      <c r="E30" s="21">
        <f>data!D215</f>
        <v>182762</v>
      </c>
      <c r="F30" s="21">
        <f>data!E215</f>
        <v>4155546.5899999989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89093293.480000004</v>
      </c>
      <c r="D32" s="21">
        <f>data!C217</f>
        <v>8409483.4300000109</v>
      </c>
      <c r="E32" s="21">
        <f>data!D217</f>
        <v>4836825.47</v>
      </c>
      <c r="F32" s="21">
        <f>data!E217</f>
        <v>92665951.440000027</v>
      </c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workbookViewId="0"/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Mary Bridge Children's Hospital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6648925.0499999998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225531.90034593825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326203765.23044312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19106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11430158.233851593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227663906.24535939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565542467.61000001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2797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1706453.4722237037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3984833.6277762959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5691287.0999999996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4">
        <v>20</v>
      </c>
      <c r="B24" s="55">
        <v>5970</v>
      </c>
      <c r="C24" s="14" t="s">
        <v>357</v>
      </c>
      <c r="D24" s="14">
        <f>data!C238</f>
        <v>5372644.549999998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583255324.30999994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topLeftCell="A94" workbookViewId="0"/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Mary Bridge Children's Hospital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658178212.58000004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44402842.349999994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5186018.6599999983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1120716.58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223310.890000001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698739063.74000013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774201.99999999988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472407.19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140656008.25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2442391.46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39019486.229999989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10987022.949999999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194351518.07999998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92665951.439999998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101685566.63999999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898484.62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898484.62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801323115.00000012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Mary Bridge Children's Hospital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647915.32000000007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532805.6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2434782.7599999998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3615503.6799999997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0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0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797707611.32000005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797707611.32000005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801323115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Mary Bridge Children's Hospital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273439048.71000004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638483458.09000003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911922506.80000007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3" t="s">
        <v>450</v>
      </c>
      <c r="C115" s="48">
        <f>data!C363</f>
        <v>6648925.0499999998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570915112.15999997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5691287.0999999996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583255324.30999994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328667182.49000013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58352458.349999994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58352458.349999994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387019640.84000015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123025485.71000001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24179931.339999996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3920781.17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21357550.289999992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1053315.8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127949444.25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9593858.0199999996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5337596.24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5512007.1399999997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3532489.9699999993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2861613.2399999998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12320026.829999998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340644100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46375540.840000153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46375540.840000153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46375540.840000153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topLeftCell="A23" workbookViewId="0">
      <selection activeCell="C23" sqref="C23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Mary Bridge Children's Hospital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2539</v>
      </c>
      <c r="D9" s="14">
        <f>data!D59</f>
        <v>10256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38.78719657002916</v>
      </c>
      <c r="D10" s="26">
        <f>data!D60</f>
        <v>0</v>
      </c>
      <c r="E10" s="26">
        <f>data!E60</f>
        <v>90.526267795818313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4572601.1399999997</v>
      </c>
      <c r="D11" s="14">
        <f>data!D61</f>
        <v>0</v>
      </c>
      <c r="E11" s="14">
        <f>data!E61</f>
        <v>9105309.6600000001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911513</v>
      </c>
      <c r="D12" s="14">
        <f>data!D62</f>
        <v>0</v>
      </c>
      <c r="E12" s="14">
        <f>data!E62</f>
        <v>2189119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989915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306640.86000000004</v>
      </c>
      <c r="D14" s="14">
        <f>data!D64</f>
        <v>0</v>
      </c>
      <c r="E14" s="14">
        <f>data!E64</f>
        <v>639798.67000000004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61659.630000000005</v>
      </c>
      <c r="D15" s="14">
        <f>data!D65</f>
        <v>0</v>
      </c>
      <c r="E15" s="14">
        <f>data!E65</f>
        <v>135533.09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54904.93</v>
      </c>
      <c r="D16" s="14">
        <f>data!D66</f>
        <v>0</v>
      </c>
      <c r="E16" s="14">
        <f>data!E66</f>
        <v>144873.01999999999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204489</v>
      </c>
      <c r="D17" s="14">
        <f>data!D67</f>
        <v>0</v>
      </c>
      <c r="E17" s="14">
        <f>data!E67</f>
        <v>192764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2326.66</v>
      </c>
      <c r="D18" s="14">
        <f>data!D68</f>
        <v>0</v>
      </c>
      <c r="E18" s="14">
        <f>data!E68</f>
        <v>15109.69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58281.479999999981</v>
      </c>
      <c r="D19" s="14">
        <f>data!D69</f>
        <v>0</v>
      </c>
      <c r="E19" s="14">
        <f>data!E69</f>
        <v>30613.180000000022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-4196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7158135.6999999993</v>
      </c>
      <c r="D21" s="14">
        <f>data!D71</f>
        <v>0</v>
      </c>
      <c r="E21" s="14">
        <f>data!E71</f>
        <v>12453120.309999999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342">
        <f>+data!M668</f>
        <v>4867181</v>
      </c>
      <c r="D23" s="48">
        <f>+data!M669</f>
        <v>0</v>
      </c>
      <c r="E23" s="48">
        <f>+data!M670</f>
        <v>9423230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29250149.189999998</v>
      </c>
      <c r="D24" s="14">
        <f>data!D73</f>
        <v>0</v>
      </c>
      <c r="E24" s="14">
        <f>data!E73</f>
        <v>60882071.500000007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216421</v>
      </c>
      <c r="D25" s="14">
        <f>data!D74</f>
        <v>0</v>
      </c>
      <c r="E25" s="14">
        <f>data!E74</f>
        <v>6840380.04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29466570.189999998</v>
      </c>
      <c r="D26" s="14">
        <f>data!D75</f>
        <v>0</v>
      </c>
      <c r="E26" s="14">
        <f>data!E75</f>
        <v>67722451.540000007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16852.080000000005</v>
      </c>
      <c r="D28" s="14">
        <f>data!D76</f>
        <v>0</v>
      </c>
      <c r="E28" s="14">
        <f>data!E76</f>
        <v>36239.649999999965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9102</v>
      </c>
      <c r="D29" s="14">
        <f>data!D77</f>
        <v>0</v>
      </c>
      <c r="E29" s="14">
        <f>data!E77</f>
        <v>32746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1755.9673587448665</v>
      </c>
      <c r="D30" s="14">
        <f>data!D78</f>
        <v>0</v>
      </c>
      <c r="E30" s="14">
        <f>data!E78</f>
        <v>17990.577422690418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438374.58999999997</v>
      </c>
      <c r="D31" s="14">
        <f>data!D79</f>
        <v>173354.78</v>
      </c>
      <c r="E31" s="14">
        <f>data!E79</f>
        <v>230956.15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28.752960270033842</v>
      </c>
      <c r="D32" s="84">
        <f>data!D80</f>
        <v>0</v>
      </c>
      <c r="E32" s="84">
        <f>data!E80</f>
        <v>60.260391772567075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Mary Bridge Children's Hospital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1271945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47.258174651060529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9374698.1500000004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1388894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1148874.1500000001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385293.82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101170.5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2124329.48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354340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34643.669999999925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-25184.719999999998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14887059.050000001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8187031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75836416.829999998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175237179.65000001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251073596.48000002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6697.9449999999979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4964.9425239667698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22.469319175004205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Mary Bridge Children's Hospital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24607.06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24.60922876375216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2700915.74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638628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5430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2874643.76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31977.21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147192.69</v>
      </c>
      <c r="G80" s="14">
        <f>data!U66</f>
        <v>0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17365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68297.279999999999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-488.64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6478531.040000001</v>
      </c>
      <c r="G85" s="14">
        <f>data!U71</f>
        <v>0</v>
      </c>
      <c r="H85" s="14">
        <f>data!V71</f>
        <v>5430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0</v>
      </c>
      <c r="D87" s="48">
        <f>+data!M683</f>
        <v>-10</v>
      </c>
      <c r="E87" s="48">
        <f>+data!M684</f>
        <v>0</v>
      </c>
      <c r="F87" s="48">
        <f>+data!M685</f>
        <v>2845043</v>
      </c>
      <c r="G87" s="48">
        <f>+data!M686</f>
        <v>307861</v>
      </c>
      <c r="H87" s="48">
        <f>+data!M687</f>
        <v>7408</v>
      </c>
      <c r="I87" s="48">
        <f>+data!M688</f>
        <v>142540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3929937</v>
      </c>
      <c r="G88" s="14">
        <f>data!U73</f>
        <v>19516084.059999999</v>
      </c>
      <c r="H88" s="14">
        <f>data!V73</f>
        <v>280933</v>
      </c>
      <c r="I88" s="14">
        <f>data!W73</f>
        <v>3744886.1799999997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9576320.7400000002</v>
      </c>
      <c r="G89" s="14">
        <f>data!U74</f>
        <v>21803991</v>
      </c>
      <c r="H89" s="14">
        <f>data!V74</f>
        <v>458323.00000000006</v>
      </c>
      <c r="I89" s="14">
        <f>data!W74</f>
        <v>15386353.35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13506257.74</v>
      </c>
      <c r="G90" s="14">
        <f>data!U75</f>
        <v>41320075.060000002</v>
      </c>
      <c r="H90" s="14">
        <f>data!V75</f>
        <v>739256</v>
      </c>
      <c r="I90" s="14">
        <f>data!W75</f>
        <v>19131239.530000001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1875.7199999999998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12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13.630491094023222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Mary Bridge Children's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13810.02</v>
      </c>
      <c r="D105" s="14">
        <f>data!Y59</f>
        <v>45577.600000000006</v>
      </c>
      <c r="E105" s="14">
        <f>data!Z59</f>
        <v>0</v>
      </c>
      <c r="F105" s="14">
        <f>data!AA59</f>
        <v>1834.66</v>
      </c>
      <c r="G105" s="212"/>
      <c r="H105" s="14">
        <f>data!AC59</f>
        <v>15505.74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2.21508767092944</v>
      </c>
      <c r="E106" s="26">
        <f>data!Z60</f>
        <v>0</v>
      </c>
      <c r="F106" s="26">
        <f>data!AA60</f>
        <v>0</v>
      </c>
      <c r="G106" s="26">
        <f>data!AB60</f>
        <v>30.418543146518008</v>
      </c>
      <c r="H106" s="26">
        <f>data!AC60</f>
        <v>14.74732191578804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220743.66999999998</v>
      </c>
      <c r="E107" s="14">
        <f>data!Z61</f>
        <v>0</v>
      </c>
      <c r="F107" s="14">
        <f>data!AA61</f>
        <v>0</v>
      </c>
      <c r="G107" s="14">
        <f>data!AB61</f>
        <v>3528270.2800000003</v>
      </c>
      <c r="H107" s="14">
        <f>data!AC61</f>
        <v>1817849.23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55628</v>
      </c>
      <c r="E108" s="14">
        <f>data!Z62</f>
        <v>0</v>
      </c>
      <c r="F108" s="14">
        <f>data!AA62</f>
        <v>0</v>
      </c>
      <c r="G108" s="14">
        <f>data!AB62</f>
        <v>787561</v>
      </c>
      <c r="H108" s="14">
        <f>data!AC62</f>
        <v>356928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2378.5100000000002</v>
      </c>
      <c r="E110" s="14">
        <f>data!Z64</f>
        <v>0</v>
      </c>
      <c r="F110" s="14">
        <f>data!AA64</f>
        <v>0</v>
      </c>
      <c r="G110" s="14">
        <f>data!AB64</f>
        <v>12935909.170000002</v>
      </c>
      <c r="H110" s="14">
        <f>data!AC64</f>
        <v>288183.38999999996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38.24</v>
      </c>
      <c r="D111" s="14">
        <f>data!Y65</f>
        <v>5392.39</v>
      </c>
      <c r="E111" s="14">
        <f>data!Z65</f>
        <v>0</v>
      </c>
      <c r="F111" s="14">
        <f>data!AA65</f>
        <v>0</v>
      </c>
      <c r="G111" s="14">
        <f>data!AB65</f>
        <v>14854.71</v>
      </c>
      <c r="H111" s="14">
        <f>data!AC65</f>
        <v>3012.1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0</v>
      </c>
      <c r="F112" s="14">
        <f>data!AA66</f>
        <v>0</v>
      </c>
      <c r="G112" s="14">
        <f>data!AB66</f>
        <v>122593.99</v>
      </c>
      <c r="H112" s="14">
        <f>data!AC66</f>
        <v>15165.35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1390</v>
      </c>
      <c r="D113" s="14">
        <f>data!Y67</f>
        <v>46556</v>
      </c>
      <c r="E113" s="14">
        <f>data!Z67</f>
        <v>0</v>
      </c>
      <c r="F113" s="14">
        <f>data!AA67</f>
        <v>0</v>
      </c>
      <c r="G113" s="14">
        <f>data!AB67</f>
        <v>0</v>
      </c>
      <c r="H113" s="14">
        <f>data!AC67</f>
        <v>48876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25.19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373.86999999999898</v>
      </c>
      <c r="E115" s="14">
        <f>data!Z69</f>
        <v>0</v>
      </c>
      <c r="F115" s="14">
        <f>data!AA69</f>
        <v>79</v>
      </c>
      <c r="G115" s="14">
        <f>data!AB69</f>
        <v>13645.739999999954</v>
      </c>
      <c r="H115" s="14">
        <f>data!AC69</f>
        <v>245471.01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-9380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-5066.1400000000003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-7951.76</v>
      </c>
      <c r="D117" s="14">
        <f>data!Y71</f>
        <v>331072.44</v>
      </c>
      <c r="E117" s="14">
        <f>data!Z71</f>
        <v>0</v>
      </c>
      <c r="F117" s="14">
        <f>data!AA71</f>
        <v>79</v>
      </c>
      <c r="G117" s="14">
        <f>data!AB71</f>
        <v>17397793.940000001</v>
      </c>
      <c r="H117" s="14">
        <f>data!AC71</f>
        <v>2775485.08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80656</v>
      </c>
      <c r="D119" s="48">
        <f>+data!M690</f>
        <v>344920</v>
      </c>
      <c r="E119" s="48">
        <f>+data!M691</f>
        <v>14230</v>
      </c>
      <c r="F119" s="48">
        <f>+data!M692</f>
        <v>9739</v>
      </c>
      <c r="G119" s="48">
        <f>+data!M693</f>
        <v>6894939</v>
      </c>
      <c r="H119" s="48">
        <f>+data!M694</f>
        <v>1131119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3825530.79</v>
      </c>
      <c r="D120" s="14">
        <f>data!Y73</f>
        <v>4902587.2</v>
      </c>
      <c r="E120" s="14">
        <f>data!Z73</f>
        <v>442953.75</v>
      </c>
      <c r="F120" s="14">
        <f>data!AA73</f>
        <v>140638.07999999999</v>
      </c>
      <c r="G120" s="14">
        <f>data!AB73</f>
        <v>24818183.329999998</v>
      </c>
      <c r="H120" s="14">
        <f>data!AC73</f>
        <v>14881962.000000002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7373358.9399999995</v>
      </c>
      <c r="D121" s="14">
        <f>data!Y74</f>
        <v>25840203.800000001</v>
      </c>
      <c r="E121" s="14">
        <f>data!Z74</f>
        <v>1466982.0999999999</v>
      </c>
      <c r="F121" s="14">
        <f>data!AA74</f>
        <v>1162753.42</v>
      </c>
      <c r="G121" s="14">
        <f>data!AB74</f>
        <v>61283245.32</v>
      </c>
      <c r="H121" s="14">
        <f>data!AC74</f>
        <v>195566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11198889.73</v>
      </c>
      <c r="D122" s="14">
        <f>data!Y75</f>
        <v>30742791</v>
      </c>
      <c r="E122" s="14">
        <f>data!Z75</f>
        <v>1909935.8499999999</v>
      </c>
      <c r="F122" s="14">
        <f>data!AA75</f>
        <v>1303391.5</v>
      </c>
      <c r="G122" s="14">
        <f>data!AB75</f>
        <v>86101428.650000006</v>
      </c>
      <c r="H122" s="14">
        <f>data!AC75</f>
        <v>15077528.000000002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1856.45</v>
      </c>
      <c r="H124" s="14">
        <f>data!AC76</f>
        <v>531.75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9255.2000000000007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1.1952739724390036E-2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Mary Bridge Children's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57136</v>
      </c>
      <c r="D137" s="14">
        <f>data!AF59</f>
        <v>0</v>
      </c>
      <c r="E137" s="14">
        <f>data!AG59</f>
        <v>96362.99</v>
      </c>
      <c r="F137" s="14">
        <f>data!AH59</f>
        <v>0</v>
      </c>
      <c r="G137" s="14">
        <f>data!AI59</f>
        <v>0</v>
      </c>
      <c r="H137" s="14">
        <f>data!AJ59</f>
        <v>54232.42</v>
      </c>
      <c r="I137" s="14">
        <f>data!AK59</f>
        <v>60775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21.339202736802854</v>
      </c>
      <c r="D138" s="26">
        <f>data!AF60</f>
        <v>0</v>
      </c>
      <c r="E138" s="26">
        <f>data!AG60</f>
        <v>79.602657523342103</v>
      </c>
      <c r="F138" s="26">
        <f>data!AH60</f>
        <v>0</v>
      </c>
      <c r="G138" s="26">
        <f>data!AI60</f>
        <v>0</v>
      </c>
      <c r="H138" s="26">
        <f>data!AJ60</f>
        <v>175.91501983891578</v>
      </c>
      <c r="I138" s="26">
        <f>data!AK60</f>
        <v>33.134945885871929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2106626.37</v>
      </c>
      <c r="D139" s="14">
        <f>data!AF61</f>
        <v>0</v>
      </c>
      <c r="E139" s="14">
        <f>data!AG61</f>
        <v>12897665.460000001</v>
      </c>
      <c r="F139" s="14">
        <f>data!AH61</f>
        <v>0</v>
      </c>
      <c r="G139" s="14">
        <f>data!AI61</f>
        <v>0</v>
      </c>
      <c r="H139" s="14">
        <f>data!AJ61</f>
        <v>28307235.719999999</v>
      </c>
      <c r="I139" s="14">
        <f>data!AK61</f>
        <v>3833856.4099999997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532680</v>
      </c>
      <c r="D140" s="14">
        <f>data!AF62</f>
        <v>0</v>
      </c>
      <c r="E140" s="14">
        <f>data!AG62</f>
        <v>2194003</v>
      </c>
      <c r="F140" s="14">
        <f>data!AH62</f>
        <v>0</v>
      </c>
      <c r="G140" s="14">
        <f>data!AI62</f>
        <v>0</v>
      </c>
      <c r="H140" s="14">
        <f>data!AJ62</f>
        <v>4945027</v>
      </c>
      <c r="I140" s="14">
        <f>data!AK62</f>
        <v>883157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25404.28</v>
      </c>
      <c r="F141" s="14">
        <f>data!AH63</f>
        <v>0</v>
      </c>
      <c r="G141" s="14">
        <f>data!AI63</f>
        <v>0</v>
      </c>
      <c r="H141" s="14">
        <f>data!AJ63</f>
        <v>590841.73999999987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12415.31</v>
      </c>
      <c r="D142" s="14">
        <f>data!AF64</f>
        <v>0</v>
      </c>
      <c r="E142" s="14">
        <f>data!AG64</f>
        <v>746775</v>
      </c>
      <c r="F142" s="14">
        <f>data!AH64</f>
        <v>0</v>
      </c>
      <c r="G142" s="14">
        <f>data!AI64</f>
        <v>0</v>
      </c>
      <c r="H142" s="14">
        <f>data!AJ64</f>
        <v>1181426.93</v>
      </c>
      <c r="I142" s="14">
        <f>data!AK64</f>
        <v>17584.77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54482.69</v>
      </c>
      <c r="D143" s="14">
        <f>data!AF65</f>
        <v>0</v>
      </c>
      <c r="E143" s="14">
        <f>data!AG65</f>
        <v>68322.109999999986</v>
      </c>
      <c r="F143" s="14">
        <f>data!AH65</f>
        <v>0</v>
      </c>
      <c r="G143" s="14">
        <f>data!AI65</f>
        <v>0</v>
      </c>
      <c r="H143" s="14">
        <f>data!AJ65</f>
        <v>255651.77</v>
      </c>
      <c r="I143" s="14">
        <f>data!AK65</f>
        <v>63577.549999999988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1505.34</v>
      </c>
      <c r="D144" s="14">
        <f>data!AF66</f>
        <v>0</v>
      </c>
      <c r="E144" s="14">
        <f>data!AG66</f>
        <v>279940.46000000002</v>
      </c>
      <c r="F144" s="14">
        <f>data!AH66</f>
        <v>0</v>
      </c>
      <c r="G144" s="14">
        <f>data!AI66</f>
        <v>0</v>
      </c>
      <c r="H144" s="14">
        <f>data!AJ66</f>
        <v>17584168.170000002</v>
      </c>
      <c r="I144" s="14">
        <f>data!AK66</f>
        <v>27818.59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3331</v>
      </c>
      <c r="D145" s="14">
        <f>data!AF67</f>
        <v>0</v>
      </c>
      <c r="E145" s="14">
        <f>data!AG67</f>
        <v>219611</v>
      </c>
      <c r="F145" s="14">
        <f>data!AH67</f>
        <v>0</v>
      </c>
      <c r="G145" s="14">
        <f>data!AI67</f>
        <v>0</v>
      </c>
      <c r="H145" s="14">
        <f>data!AJ67</f>
        <v>1516796</v>
      </c>
      <c r="I145" s="14">
        <f>data!AK67</f>
        <v>18195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66071.389999999985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2877459.88</v>
      </c>
      <c r="I146" s="14">
        <f>data!AK68</f>
        <v>66071.42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4710.419999999991</v>
      </c>
      <c r="D147" s="14">
        <f>data!AF69</f>
        <v>0</v>
      </c>
      <c r="E147" s="14">
        <f>data!AG69</f>
        <v>183593.95</v>
      </c>
      <c r="F147" s="14">
        <f>data!AH69</f>
        <v>0</v>
      </c>
      <c r="G147" s="14">
        <f>data!AI69</f>
        <v>0</v>
      </c>
      <c r="H147" s="14">
        <f>data!AJ69</f>
        <v>293534.39999999979</v>
      </c>
      <c r="I147" s="14">
        <f>data!AK69</f>
        <v>6321.6999999999971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-601.16999999999996</v>
      </c>
      <c r="D148" s="14">
        <f>-data!AF70</f>
        <v>0</v>
      </c>
      <c r="E148" s="14">
        <f>-data!AG70</f>
        <v>-129896.74</v>
      </c>
      <c r="F148" s="14">
        <f>-data!AH70</f>
        <v>0</v>
      </c>
      <c r="G148" s="14">
        <f>-data!AI70</f>
        <v>0</v>
      </c>
      <c r="H148" s="14">
        <f>-data!AJ70</f>
        <v>-1029533.6799999999</v>
      </c>
      <c r="I148" s="14">
        <f>-data!AK70</f>
        <v>-3111.87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2781221.35</v>
      </c>
      <c r="D149" s="14">
        <f>data!AF71</f>
        <v>0</v>
      </c>
      <c r="E149" s="14">
        <f>data!AG71</f>
        <v>16485418.52</v>
      </c>
      <c r="F149" s="14">
        <f>data!AH71</f>
        <v>0</v>
      </c>
      <c r="G149" s="14">
        <f>data!AI71</f>
        <v>0</v>
      </c>
      <c r="H149" s="14">
        <f>data!AJ71</f>
        <v>56522607.930000007</v>
      </c>
      <c r="I149" s="14">
        <f>data!AK71</f>
        <v>4913470.5699999994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1032359</v>
      </c>
      <c r="D151" s="48">
        <f>+data!M697</f>
        <v>0</v>
      </c>
      <c r="E151" s="48">
        <f>+data!M698</f>
        <v>9110069</v>
      </c>
      <c r="F151" s="48">
        <f>+data!M699</f>
        <v>0</v>
      </c>
      <c r="G151" s="48">
        <f>+data!M700</f>
        <v>0</v>
      </c>
      <c r="H151" s="48">
        <f>+data!M701</f>
        <v>21301128</v>
      </c>
      <c r="I151" s="48">
        <f>+data!M702</f>
        <v>1854683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687844</v>
      </c>
      <c r="D152" s="14">
        <f>data!AF73</f>
        <v>0</v>
      </c>
      <c r="E152" s="14">
        <f>data!AG73</f>
        <v>21823869.800000001</v>
      </c>
      <c r="F152" s="14">
        <f>data!AH73</f>
        <v>0</v>
      </c>
      <c r="G152" s="14">
        <f>data!AI73</f>
        <v>0</v>
      </c>
      <c r="H152" s="14">
        <f>data!AJ73</f>
        <v>3673240.0000000005</v>
      </c>
      <c r="I152" s="14">
        <f>data!AK73</f>
        <v>802156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7231465</v>
      </c>
      <c r="D153" s="14">
        <f>data!AF74</f>
        <v>0</v>
      </c>
      <c r="E153" s="14">
        <f>data!AG74</f>
        <v>119285376.92</v>
      </c>
      <c r="F153" s="14">
        <f>data!AH74</f>
        <v>0</v>
      </c>
      <c r="G153" s="14">
        <f>data!AI74</f>
        <v>0</v>
      </c>
      <c r="H153" s="14">
        <f>data!AJ74</f>
        <v>92660392.549999997</v>
      </c>
      <c r="I153" s="14">
        <f>data!AK74</f>
        <v>12907907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7919309</v>
      </c>
      <c r="D154" s="14">
        <f>data!AF75</f>
        <v>0</v>
      </c>
      <c r="E154" s="14">
        <f>data!AG75</f>
        <v>141109246.72</v>
      </c>
      <c r="F154" s="14">
        <f>data!AH75</f>
        <v>0</v>
      </c>
      <c r="G154" s="14">
        <f>data!AI75</f>
        <v>0</v>
      </c>
      <c r="H154" s="14">
        <f>data!AJ75</f>
        <v>96333632.549999997</v>
      </c>
      <c r="I154" s="14">
        <f>data!AK75</f>
        <v>13710063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17277.179999999993</v>
      </c>
      <c r="F156" s="14">
        <f>data!AH76</f>
        <v>0</v>
      </c>
      <c r="G156" s="14">
        <f>data!AI76</f>
        <v>0</v>
      </c>
      <c r="H156" s="14">
        <f>data!AJ76</f>
        <v>2470.7350000000006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3174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7698.2241349586866</v>
      </c>
      <c r="F158" s="14">
        <f>data!AH78</f>
        <v>0</v>
      </c>
      <c r="G158" s="14">
        <f>data!AI78</f>
        <v>0</v>
      </c>
      <c r="H158" s="14">
        <f>data!AJ78</f>
        <v>3366.288559639258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2752.5</v>
      </c>
      <c r="D159" s="14">
        <f>data!AF79</f>
        <v>0</v>
      </c>
      <c r="E159" s="14">
        <f>data!AG79</f>
        <v>274.61</v>
      </c>
      <c r="F159" s="14">
        <f>data!AH79</f>
        <v>0</v>
      </c>
      <c r="G159" s="14">
        <f>data!AI79</f>
        <v>0</v>
      </c>
      <c r="H159" s="14">
        <f>data!AJ79</f>
        <v>9585.1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33.318537666668696</v>
      </c>
      <c r="F160" s="26">
        <f>data!AH80</f>
        <v>0</v>
      </c>
      <c r="G160" s="26">
        <f>data!AI80</f>
        <v>0</v>
      </c>
      <c r="H160" s="26">
        <f>data!AJ80</f>
        <v>25.565049996497944</v>
      </c>
      <c r="I160" s="26">
        <f>data!AK80</f>
        <v>1.4452698628157166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Mary Bridge Children's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58415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19.542355476775025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1928222.2400000002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482594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-14298.530000000021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31482.18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10342.25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1994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34796.379999999997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742.67000000000553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-7979.42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2467895.7700000005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911323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249300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6142582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6391882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Mary Bridge Children's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45034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175.07832805820848</v>
      </c>
      <c r="G202" s="26">
        <f>data!AW60</f>
        <v>6.9904397250698027</v>
      </c>
      <c r="H202" s="26">
        <f>data!AX60</f>
        <v>0</v>
      </c>
      <c r="I202" s="26">
        <f>data!AY60</f>
        <v>1.4502321915821601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28998049.27</v>
      </c>
      <c r="G203" s="14">
        <f>data!AW61</f>
        <v>520739.22999999992</v>
      </c>
      <c r="H203" s="14">
        <f>data!AX61</f>
        <v>0</v>
      </c>
      <c r="I203" s="14">
        <f>data!AY61</f>
        <v>56204.139999999992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5341284</v>
      </c>
      <c r="G204" s="14">
        <f>data!AW62</f>
        <v>155022</v>
      </c>
      <c r="H204" s="14">
        <f>data!AX62</f>
        <v>0</v>
      </c>
      <c r="I204" s="14">
        <f>data!AY62</f>
        <v>29597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627813.74999999988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1601974.05</v>
      </c>
      <c r="G206" s="14">
        <f>data!AW64</f>
        <v>0</v>
      </c>
      <c r="H206" s="14">
        <f>data!AX64</f>
        <v>0</v>
      </c>
      <c r="I206" s="14">
        <f>data!AY64</f>
        <v>90657.04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134715.72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14179742.039999999</v>
      </c>
      <c r="G208" s="14">
        <f>data!AW66</f>
        <v>0</v>
      </c>
      <c r="H208" s="14">
        <f>data!AX66</f>
        <v>0</v>
      </c>
      <c r="I208" s="14">
        <f>data!AY66</f>
        <v>1275.07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427838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2091120.4300000002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196744.41999999978</v>
      </c>
      <c r="G211" s="14">
        <f>data!AW69</f>
        <v>-72.710000000002765</v>
      </c>
      <c r="H211" s="14">
        <f>data!AX69</f>
        <v>0</v>
      </c>
      <c r="I211" s="14">
        <f>data!AY69</f>
        <v>100.15999999999985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-3045005.86</v>
      </c>
      <c r="G212" s="14">
        <f>-data!AW70</f>
        <v>0</v>
      </c>
      <c r="H212" s="14">
        <f>-data!AX70</f>
        <v>0</v>
      </c>
      <c r="I212" s="14">
        <f>-data!AY70</f>
        <v>-205905.68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50554275.819999993</v>
      </c>
      <c r="G213" s="14">
        <f>data!AW71</f>
        <v>675688.52</v>
      </c>
      <c r="H213" s="14">
        <f>data!AX71</f>
        <v>0</v>
      </c>
      <c r="I213" s="14">
        <f>data!AY71</f>
        <v>-28072.26999999999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18622551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3750306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71555066.25999999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75305372.25999999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780.97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2195.1999999999998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13.139158217378197</v>
      </c>
      <c r="G224" s="213">
        <f>IF(data!AW80&gt;0,data!AW80,"")</f>
        <v>8.8171232864634082E-3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Mary Bridge Children's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181220.55499999999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14.694026025384384</v>
      </c>
      <c r="F234" s="26">
        <f>data!BC60</f>
        <v>0</v>
      </c>
      <c r="G234" s="26">
        <f>data!BD60</f>
        <v>0</v>
      </c>
      <c r="H234" s="26">
        <f>data!BE60</f>
        <v>0</v>
      </c>
      <c r="I234" s="26">
        <f>data!BF60</f>
        <v>0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1446797.5399999998</v>
      </c>
      <c r="F235" s="14">
        <f>data!BC61</f>
        <v>0</v>
      </c>
      <c r="G235" s="14">
        <f>data!BD61</f>
        <v>0</v>
      </c>
      <c r="H235" s="14">
        <f>data!BE61</f>
        <v>0</v>
      </c>
      <c r="I235" s="14">
        <f>data!BF61</f>
        <v>0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364617</v>
      </c>
      <c r="F236" s="14">
        <f>data!BC62</f>
        <v>0</v>
      </c>
      <c r="G236" s="14">
        <f>data!BD62</f>
        <v>0</v>
      </c>
      <c r="H236" s="14">
        <f>data!BE62</f>
        <v>0</v>
      </c>
      <c r="I236" s="14">
        <f>data!BF62</f>
        <v>0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8580.489999999998</v>
      </c>
      <c r="F238" s="14">
        <f>data!BC64</f>
        <v>0</v>
      </c>
      <c r="G238" s="14">
        <f>data!BD64</f>
        <v>0</v>
      </c>
      <c r="H238" s="14">
        <f>data!BE64</f>
        <v>0</v>
      </c>
      <c r="I238" s="14">
        <f>data!BF64</f>
        <v>0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6352.36</v>
      </c>
      <c r="F239" s="14">
        <f>data!BC65</f>
        <v>0</v>
      </c>
      <c r="G239" s="14">
        <f>data!BD65</f>
        <v>0</v>
      </c>
      <c r="H239" s="14">
        <f>data!BE65</f>
        <v>0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2039.29</v>
      </c>
      <c r="F240" s="14">
        <f>data!BC66</f>
        <v>0</v>
      </c>
      <c r="G240" s="14">
        <f>data!BD66</f>
        <v>0</v>
      </c>
      <c r="H240" s="14">
        <f>data!BE66</f>
        <v>0</v>
      </c>
      <c r="I240" s="14">
        <f>data!BF66</f>
        <v>0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0</v>
      </c>
      <c r="I241" s="14">
        <f>data!BF67</f>
        <v>0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3550.7899999999945</v>
      </c>
      <c r="F243" s="14">
        <f>data!BC69</f>
        <v>0</v>
      </c>
      <c r="G243" s="14">
        <f>data!BD69</f>
        <v>0</v>
      </c>
      <c r="H243" s="14">
        <f>data!BE69</f>
        <v>0</v>
      </c>
      <c r="I243" s="14">
        <f>data!BF69</f>
        <v>0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-131002.20999999998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1700935.26</v>
      </c>
      <c r="F245" s="14">
        <f>data!BC71</f>
        <v>0</v>
      </c>
      <c r="G245" s="14">
        <f>data!BD71</f>
        <v>0</v>
      </c>
      <c r="H245" s="14">
        <f>data!BE71</f>
        <v>0</v>
      </c>
      <c r="I245" s="14">
        <f>data!BF71</f>
        <v>0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>
        <f>IF(data!BB74&gt;0,data!BB74,"")</f>
        <v>85647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>
        <f>IF(data!BB75&gt;0,data!BB75,"")</f>
        <v>85647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218.76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Mary Bridge Children's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26.912832873025643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1400739.46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554462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56414.63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67.92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2011684.0099999998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Mary Bridge Children's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14.913399313025563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2888485.48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372477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352207.01999999996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58525.34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42671.41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459355.56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463695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54328.94999999999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1135618.3999999999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-959.90000000000009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5826404.2599999998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3723.5700000000006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Mary Bridge Children's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4.0740335610857494</v>
      </c>
      <c r="G330" s="26">
        <f>data!BY60</f>
        <v>5.0372335609538039</v>
      </c>
      <c r="H330" s="26">
        <f>data!BZ60</f>
        <v>23.899749996726069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503036.05</v>
      </c>
      <c r="G331" s="86">
        <f>data!BY61</f>
        <v>827868.18999999983</v>
      </c>
      <c r="H331" s="86">
        <f>data!BZ61</f>
        <v>1843530.21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108483</v>
      </c>
      <c r="G332" s="86">
        <f>data!BY62</f>
        <v>150106</v>
      </c>
      <c r="H332" s="86">
        <f>data!BZ62</f>
        <v>509926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1498.24</v>
      </c>
      <c r="G334" s="86">
        <f>data!BY64</f>
        <v>339.93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1509.8000000000002</v>
      </c>
      <c r="G335" s="86">
        <f>data!BY65</f>
        <v>1107.33</v>
      </c>
      <c r="H335" s="86">
        <f>data!BZ65</f>
        <v>470.96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120.79</v>
      </c>
      <c r="G336" s="86">
        <f>data!BY66</f>
        <v>0</v>
      </c>
      <c r="H336" s="86">
        <f>data!BZ66</f>
        <v>241.58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42.390000000000327</v>
      </c>
      <c r="G339" s="86">
        <f>data!BY69</f>
        <v>37.519999999998618</v>
      </c>
      <c r="H339" s="86">
        <f>data!BZ69</f>
        <v>20000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0</v>
      </c>
      <c r="F341" s="14">
        <f>data!BX71</f>
        <v>614690.27000000014</v>
      </c>
      <c r="G341" s="14">
        <f>data!BY71</f>
        <v>979458.96999999986</v>
      </c>
      <c r="H341" s="14">
        <f>data!BZ71</f>
        <v>2374168.75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81.5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>x</v>
      </c>
      <c r="D352" s="216" t="str">
        <f>IF(data!BV80&gt;0,data!BV80,"")</f>
        <v>x</v>
      </c>
      <c r="E352" s="216" t="str">
        <f>IF(data!BW80&gt;0,data!BW80,"")</f>
        <v>x</v>
      </c>
      <c r="F352" s="216" t="str">
        <f>IF(data!BX80&gt;0,data!BX80,"")</f>
        <v>x</v>
      </c>
      <c r="G352" s="216">
        <f>IF(data!BY80&gt;0,data!BY80,"")</f>
        <v>5.4945205471925319E-3</v>
      </c>
      <c r="H352" s="216">
        <f>IF(data!BZ80&gt;0,data!BZ80,"")</f>
        <v>3.8247472597500347</v>
      </c>
      <c r="I352" s="216" t="str">
        <f>IF(data!CA80&gt;0,data!CA80,"")</f>
        <v>x</v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Mary Bridge Children's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2.0431226024598468</v>
      </c>
      <c r="D362" s="26">
        <f>data!CC60</f>
        <v>49.423303417887212</v>
      </c>
      <c r="E362" s="217"/>
      <c r="F362" s="211"/>
      <c r="G362" s="211"/>
      <c r="H362" s="211"/>
      <c r="I362" s="87">
        <f>data!CE60</f>
        <v>902.61270330101229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171354.31000000003</v>
      </c>
      <c r="D363" s="86">
        <f>data!CC61</f>
        <v>3974687.76</v>
      </c>
      <c r="E363" s="218"/>
      <c r="F363" s="219"/>
      <c r="G363" s="219"/>
      <c r="H363" s="219"/>
      <c r="I363" s="86">
        <f>data!CE61</f>
        <v>123025485.71000001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48923</v>
      </c>
      <c r="D364" s="86">
        <f>data!CC62</f>
        <v>1179303</v>
      </c>
      <c r="E364" s="218"/>
      <c r="F364" s="219"/>
      <c r="G364" s="219"/>
      <c r="H364" s="219"/>
      <c r="I364" s="86">
        <f>data!CE62</f>
        <v>24179932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180295.23</v>
      </c>
      <c r="E365" s="218"/>
      <c r="F365" s="219"/>
      <c r="G365" s="219"/>
      <c r="H365" s="219"/>
      <c r="I365" s="86">
        <f>data!CE63</f>
        <v>3920781.17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5608.56</v>
      </c>
      <c r="D366" s="86">
        <f>data!CC64</f>
        <v>157200.35</v>
      </c>
      <c r="E366" s="218"/>
      <c r="F366" s="219"/>
      <c r="G366" s="219"/>
      <c r="H366" s="219"/>
      <c r="I366" s="86">
        <f>data!CE64</f>
        <v>21357550.289999992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2470.4699999999998</v>
      </c>
      <c r="D367" s="86">
        <f>data!CC65</f>
        <v>36863.58</v>
      </c>
      <c r="E367" s="218"/>
      <c r="F367" s="219"/>
      <c r="G367" s="219"/>
      <c r="H367" s="219"/>
      <c r="I367" s="86">
        <f>data!CE65</f>
        <v>1053315.8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-2718</v>
      </c>
      <c r="D368" s="86">
        <f>data!CC66</f>
        <v>92796485.730000004</v>
      </c>
      <c r="E368" s="218"/>
      <c r="F368" s="219"/>
      <c r="G368" s="219"/>
      <c r="H368" s="219"/>
      <c r="I368" s="86">
        <f>data!CE66</f>
        <v>127949444.25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196</v>
      </c>
      <c r="D369" s="86">
        <f>data!CC67</f>
        <v>6076424</v>
      </c>
      <c r="E369" s="218"/>
      <c r="F369" s="219"/>
      <c r="G369" s="219"/>
      <c r="H369" s="219"/>
      <c r="I369" s="86">
        <f>data!CE67</f>
        <v>9593860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130286.25000000001</v>
      </c>
      <c r="E370" s="218"/>
      <c r="F370" s="219"/>
      <c r="G370" s="219"/>
      <c r="H370" s="219"/>
      <c r="I370" s="86">
        <f>data!CE68</f>
        <v>5337596.24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11730.43</v>
      </c>
      <c r="D371" s="86">
        <f>data!CC69</f>
        <v>10011967.060000001</v>
      </c>
      <c r="E371" s="86">
        <f>data!CD69</f>
        <v>11906110.35</v>
      </c>
      <c r="F371" s="219"/>
      <c r="G371" s="219"/>
      <c r="H371" s="219"/>
      <c r="I371" s="86">
        <f>data!CE69</f>
        <v>24226137.18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-207823.08</v>
      </c>
      <c r="D372" s="14">
        <f>-data!CC70</f>
        <v>-53546323.240000002</v>
      </c>
      <c r="E372" s="229">
        <f>data!CD70</f>
        <v>0</v>
      </c>
      <c r="F372" s="220"/>
      <c r="G372" s="220"/>
      <c r="H372" s="220"/>
      <c r="I372" s="14">
        <f>-data!CE70</f>
        <v>-58352458.350000001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29741.690000000031</v>
      </c>
      <c r="D373" s="86">
        <f>data!CC71</f>
        <v>60997189.720000006</v>
      </c>
      <c r="E373" s="86">
        <f>data!CD71</f>
        <v>11906110.35</v>
      </c>
      <c r="F373" s="219"/>
      <c r="G373" s="219"/>
      <c r="H373" s="219"/>
      <c r="I373" s="14">
        <f>data!CE71</f>
        <v>282291644.29000002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273439048.70999998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>
        <f>IF(data!CC74&gt;0,data!CC74,"")</f>
        <v>1773943</v>
      </c>
      <c r="E377" s="214"/>
      <c r="F377" s="211"/>
      <c r="G377" s="211"/>
      <c r="H377" s="211"/>
      <c r="I377" s="85">
        <f>data!CE74</f>
        <v>638483458.09000003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>
        <f>IF(data!CC75&gt;0,data!CC75,"")</f>
        <v>1773943</v>
      </c>
      <c r="E378" s="214"/>
      <c r="F378" s="211"/>
      <c r="G378" s="211"/>
      <c r="H378" s="211"/>
      <c r="I378" s="85">
        <f>data!CE75</f>
        <v>911922506.80000007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92614.245000000024</v>
      </c>
      <c r="E380" s="214"/>
      <c r="F380" s="211"/>
      <c r="G380" s="211"/>
      <c r="H380" s="211"/>
      <c r="I380" s="14">
        <f>data!CE76</f>
        <v>181220.55499999999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45034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35776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>
        <f>IF(data!CC79&gt;0,data!CC79,"")</f>
        <v>3747.4300000000003</v>
      </c>
      <c r="E383" s="214"/>
      <c r="F383" s="211"/>
      <c r="G383" s="211"/>
      <c r="H383" s="211"/>
      <c r="I383" s="14">
        <f>data!CE79</f>
        <v>870495.55999999994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>x</v>
      </c>
      <c r="D384" s="213">
        <f>IF(data!CC80&gt;0,data!CC80,"")</f>
        <v>0.1244513698459656</v>
      </c>
      <c r="E384" s="217"/>
      <c r="F384" s="211"/>
      <c r="G384" s="211"/>
      <c r="H384" s="211"/>
      <c r="I384" s="84">
        <f>data!CE80</f>
        <v>202.55664106814294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27</vt:i4>
      </vt:variant>
    </vt:vector>
  </HeadingPairs>
  <TitlesOfParts>
    <vt:vector size="39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PY2020</vt:lpstr>
      <vt:lpstr>PY2019</vt:lpstr>
      <vt:lpstr>PY2018</vt:lpstr>
      <vt:lpstr>'PY2019'!Costcenter</vt:lpstr>
      <vt:lpstr>'PY2020'!Costcenter</vt:lpstr>
      <vt:lpstr>Costcenter</vt:lpstr>
      <vt:lpstr>'PY2018'!Edit</vt:lpstr>
      <vt:lpstr>'PY2019'!Edit</vt:lpstr>
      <vt:lpstr>'PY2020'!Edit</vt:lpstr>
      <vt:lpstr>Edit</vt:lpstr>
      <vt:lpstr>'PY2019'!Funds</vt:lpstr>
      <vt:lpstr>'PY2020'!Funds</vt:lpstr>
      <vt:lpstr>Funds</vt:lpstr>
      <vt:lpstr>'PY2019'!Hospital</vt:lpstr>
      <vt:lpstr>'PY2020'!Hospital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'PY2018'!Print_Area</vt:lpstr>
      <vt:lpstr>'PY2019'!Print_Area</vt:lpstr>
      <vt:lpstr>'PY2020'!Print_Area</vt:lpstr>
      <vt:lpstr>SS2_3_5_6!Print_Area</vt:lpstr>
      <vt:lpstr>'SS4'!Print_Area</vt:lpstr>
      <vt:lpstr>'SS8'!Print_Area</vt:lpstr>
      <vt:lpstr>'PY2019'!Support</vt:lpstr>
      <vt:lpstr>'PY2020'!Support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2022-07-05T20:54:27Z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2022-07-05T20:49:34Z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3b788a45-4f77-4ee0-a96c-1e140b95a330</vt:lpwstr>
  </property>
  <property fmtid="{D5CDD505-2E9C-101B-9397-08002B2CF9AE}" pid="8" name="MSIP_Label_1520fa42-cf58-4c22-8b93-58cf1d3bd1cb_ContentBits">
    <vt:lpwstr>0</vt:lpwstr>
  </property>
</Properties>
</file>