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7B2D962A-4C44-4112-837C-028ECD63D4A4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BY78" i="1" l="1"/>
  <c r="BL78" i="1"/>
  <c r="BI78" i="1"/>
  <c r="BH78" i="1"/>
  <c r="BA78" i="1"/>
  <c r="AV78" i="1"/>
  <c r="AO78" i="1"/>
  <c r="AL78" i="1"/>
  <c r="AK78" i="1"/>
  <c r="AJ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Q78" i="1"/>
  <c r="P78" i="1"/>
  <c r="O78" i="1"/>
  <c r="J78" i="1"/>
  <c r="H78" i="1"/>
  <c r="F78" i="1"/>
  <c r="E78" i="1"/>
  <c r="E77" i="1" l="1"/>
  <c r="H77" i="1" l="1"/>
  <c r="F77" i="1"/>
  <c r="C77" i="1"/>
  <c r="F493" i="1" l="1"/>
  <c r="D493" i="1"/>
  <c r="B493" i="1"/>
  <c r="CD72" i="10" l="1"/>
  <c r="B575" i="1" s="1"/>
  <c r="CE61" i="10"/>
  <c r="BU48" i="10" s="1"/>
  <c r="BU62" i="10" s="1"/>
  <c r="CE77" i="10"/>
  <c r="BW48" i="10"/>
  <c r="BW62" i="10" s="1"/>
  <c r="BW72" i="10" s="1"/>
  <c r="BS48" i="10"/>
  <c r="BS62" i="10" s="1"/>
  <c r="BS72" i="10" s="1"/>
  <c r="B564" i="1" s="1"/>
  <c r="BQ48" i="10"/>
  <c r="BQ62" i="10" s="1"/>
  <c r="BM48" i="10"/>
  <c r="BM62" i="10" s="1"/>
  <c r="BK48" i="10"/>
  <c r="BK62" i="10" s="1"/>
  <c r="BK72" i="10" s="1"/>
  <c r="BG48" i="10"/>
  <c r="BG62" i="10" s="1"/>
  <c r="BG72" i="10" s="1"/>
  <c r="BC48" i="10"/>
  <c r="BC62" i="10" s="1"/>
  <c r="BC72" i="10" s="1"/>
  <c r="BA48" i="10"/>
  <c r="BA62" i="10" s="1"/>
  <c r="AW48" i="10"/>
  <c r="AW62" i="10" s="1"/>
  <c r="AU48" i="10"/>
  <c r="AU62" i="10" s="1"/>
  <c r="AU72" i="10" s="1"/>
  <c r="AS48" i="10"/>
  <c r="AS62" i="10" s="1"/>
  <c r="AQ48" i="10"/>
  <c r="AQ62" i="10" s="1"/>
  <c r="E773" i="10" s="1"/>
  <c r="AM48" i="10"/>
  <c r="AM62" i="10" s="1"/>
  <c r="AM72" i="10" s="1"/>
  <c r="AK48" i="10"/>
  <c r="AK62" i="10" s="1"/>
  <c r="AG48" i="10"/>
  <c r="AG62" i="10" s="1"/>
  <c r="AE48" i="10"/>
  <c r="AE62" i="10" s="1"/>
  <c r="AE72" i="10" s="1"/>
  <c r="AC48" i="10"/>
  <c r="AC62" i="10" s="1"/>
  <c r="AA48" i="10"/>
  <c r="AA62" i="10" s="1"/>
  <c r="AA72" i="10" s="1"/>
  <c r="B520" i="1" s="1"/>
  <c r="X48" i="10"/>
  <c r="X62" i="10" s="1"/>
  <c r="X72" i="10" s="1"/>
  <c r="C688" i="10" s="1"/>
  <c r="V48" i="10"/>
  <c r="V62" i="10" s="1"/>
  <c r="V72" i="10" s="1"/>
  <c r="U48" i="10"/>
  <c r="U62" i="10" s="1"/>
  <c r="T48" i="10"/>
  <c r="T62" i="10" s="1"/>
  <c r="S48" i="10"/>
  <c r="S62" i="10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E72" i="10" s="1"/>
  <c r="B498" i="1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P814" i="10" s="1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C472" i="10" s="1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 s="1"/>
  <c r="E143" i="10"/>
  <c r="D463" i="10" s="1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/>
  <c r="C574" i="10"/>
  <c r="CE71" i="10"/>
  <c r="C457" i="10" s="1"/>
  <c r="CE69" i="10"/>
  <c r="CE68" i="10"/>
  <c r="K815" i="10" s="1"/>
  <c r="CE66" i="10"/>
  <c r="C431" i="10" s="1"/>
  <c r="CE64" i="10"/>
  <c r="G815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805" i="10"/>
  <c r="E769" i="10"/>
  <c r="E785" i="10"/>
  <c r="E801" i="10"/>
  <c r="E789" i="10"/>
  <c r="D815" i="10"/>
  <c r="C426" i="10"/>
  <c r="I815" i="10"/>
  <c r="F611" i="10"/>
  <c r="R815" i="10"/>
  <c r="I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D434" i="10"/>
  <c r="F521" i="10"/>
  <c r="F525" i="10"/>
  <c r="F529" i="10"/>
  <c r="F533" i="10"/>
  <c r="F537" i="10"/>
  <c r="C429" i="10"/>
  <c r="C462" i="10"/>
  <c r="L611" i="10"/>
  <c r="CE48" i="10"/>
  <c r="A493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N775" i="1" s="1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N748" i="1" s="1"/>
  <c r="P75" i="1"/>
  <c r="I58" i="9" s="1"/>
  <c r="O75" i="1"/>
  <c r="H58" i="9" s="1"/>
  <c r="N75" i="1"/>
  <c r="G58" i="9" s="1"/>
  <c r="M75" i="1"/>
  <c r="F58" i="9" s="1"/>
  <c r="L75" i="1"/>
  <c r="N743" i="1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N764" i="1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CE74" i="1"/>
  <c r="C75" i="1"/>
  <c r="C26" i="9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E198" i="1"/>
  <c r="E199" i="1"/>
  <c r="C472" i="1" s="1"/>
  <c r="E200" i="1"/>
  <c r="B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H817" i="1"/>
  <c r="F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E730" i="1"/>
  <c r="CD730" i="1"/>
  <c r="CA730" i="1"/>
  <c r="BZ730" i="1"/>
  <c r="BY730" i="1"/>
  <c r="BX730" i="1"/>
  <c r="BW730" i="1"/>
  <c r="BU730" i="1"/>
  <c r="BS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V730" i="1"/>
  <c r="U730" i="1"/>
  <c r="T730" i="1"/>
  <c r="S730" i="1"/>
  <c r="R730" i="1"/>
  <c r="P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2" i="1"/>
  <c r="B471" i="1"/>
  <c r="B469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9" i="1"/>
  <c r="C438" i="1"/>
  <c r="B437" i="1"/>
  <c r="B436" i="1"/>
  <c r="B435" i="1"/>
  <c r="B434" i="1"/>
  <c r="B433" i="1"/>
  <c r="B431" i="1"/>
  <c r="B429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8" i="8"/>
  <c r="C144" i="8"/>
  <c r="C139" i="8"/>
  <c r="C138" i="8"/>
  <c r="C137" i="8"/>
  <c r="C136" i="8"/>
  <c r="C135" i="8"/>
  <c r="C133" i="8"/>
  <c r="C131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6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49" i="9" s="1"/>
  <c r="D368" i="9"/>
  <c r="I812" i="1"/>
  <c r="C276" i="9"/>
  <c r="CE70" i="1"/>
  <c r="C458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B468" i="1" s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1" i="1"/>
  <c r="E373" i="9" s="1"/>
  <c r="C615" i="1"/>
  <c r="E372" i="9"/>
  <c r="E777" i="10" l="1"/>
  <c r="R814" i="10"/>
  <c r="C10" i="4"/>
  <c r="BI729" i="10"/>
  <c r="E757" i="10"/>
  <c r="K814" i="10"/>
  <c r="BI48" i="10"/>
  <c r="BI62" i="10" s="1"/>
  <c r="B568" i="1"/>
  <c r="C567" i="10"/>
  <c r="B548" i="1"/>
  <c r="C632" i="10"/>
  <c r="B552" i="1"/>
  <c r="C551" i="10"/>
  <c r="B532" i="1"/>
  <c r="C531" i="10"/>
  <c r="G531" i="10" s="1"/>
  <c r="F90" i="9"/>
  <c r="C34" i="5"/>
  <c r="N777" i="1"/>
  <c r="G19" i="4"/>
  <c r="C433" i="10"/>
  <c r="J611" i="10"/>
  <c r="Q815" i="10"/>
  <c r="CA48" i="10"/>
  <c r="CA62" i="10" s="1"/>
  <c r="CA72" i="10" s="1"/>
  <c r="C571" i="10" s="1"/>
  <c r="H814" i="10"/>
  <c r="AQ72" i="10"/>
  <c r="B536" i="1" s="1"/>
  <c r="B464" i="10"/>
  <c r="C430" i="10"/>
  <c r="F814" i="10"/>
  <c r="BY48" i="10"/>
  <c r="BY62" i="10" s="1"/>
  <c r="E807" i="10" s="1"/>
  <c r="N769" i="1"/>
  <c r="H72" i="10"/>
  <c r="E738" i="10"/>
  <c r="B524" i="1"/>
  <c r="C523" i="10"/>
  <c r="G523" i="10" s="1"/>
  <c r="B540" i="1"/>
  <c r="C711" i="10"/>
  <c r="B556" i="1"/>
  <c r="C555" i="10"/>
  <c r="B572" i="1"/>
  <c r="E19" i="4"/>
  <c r="F72" i="10"/>
  <c r="E736" i="10"/>
  <c r="D72" i="10"/>
  <c r="E734" i="10"/>
  <c r="L72" i="10"/>
  <c r="E742" i="10"/>
  <c r="R72" i="10"/>
  <c r="E748" i="10"/>
  <c r="C514" i="10"/>
  <c r="B515" i="1"/>
  <c r="C686" i="10"/>
  <c r="E752" i="10"/>
  <c r="C815" i="10"/>
  <c r="C535" i="10"/>
  <c r="G535" i="10" s="1"/>
  <c r="C563" i="10"/>
  <c r="CE76" i="10"/>
  <c r="M815" i="10"/>
  <c r="E735" i="10"/>
  <c r="E793" i="10"/>
  <c r="D291" i="10"/>
  <c r="D340" i="10" s="1"/>
  <c r="C480" i="10" s="1"/>
  <c r="C516" i="10"/>
  <c r="B517" i="1"/>
  <c r="D462" i="10"/>
  <c r="D464" i="10" s="1"/>
  <c r="E218" i="10"/>
  <c r="C477" i="10" s="1"/>
  <c r="D329" i="10"/>
  <c r="D338" i="10" s="1"/>
  <c r="C481" i="10" s="1"/>
  <c r="N739" i="1"/>
  <c r="C691" i="10"/>
  <c r="G611" i="10"/>
  <c r="E754" i="10"/>
  <c r="E761" i="10"/>
  <c r="B440" i="10"/>
  <c r="C814" i="10"/>
  <c r="M814" i="10"/>
  <c r="G814" i="10"/>
  <c r="L814" i="10"/>
  <c r="Q814" i="10"/>
  <c r="D814" i="10"/>
  <c r="I814" i="10"/>
  <c r="O814" i="10"/>
  <c r="S814" i="10"/>
  <c r="W48" i="10"/>
  <c r="W62" i="10" s="1"/>
  <c r="Y48" i="10"/>
  <c r="Y62" i="10" s="1"/>
  <c r="AI48" i="10"/>
  <c r="AI62" i="10" s="1"/>
  <c r="AO48" i="10"/>
  <c r="AO62" i="10" s="1"/>
  <c r="AO72" i="10" s="1"/>
  <c r="B534" i="1" s="1"/>
  <c r="AY48" i="10"/>
  <c r="AY62" i="10" s="1"/>
  <c r="BE48" i="10"/>
  <c r="BE62" i="10" s="1"/>
  <c r="BO48" i="10"/>
  <c r="BO62" i="10" s="1"/>
  <c r="F11" i="6"/>
  <c r="E218" i="9"/>
  <c r="N757" i="1"/>
  <c r="I186" i="9"/>
  <c r="F154" i="9"/>
  <c r="N761" i="1"/>
  <c r="I370" i="9"/>
  <c r="C380" i="9"/>
  <c r="C431" i="1"/>
  <c r="P811" i="1"/>
  <c r="Q810" i="1"/>
  <c r="F816" i="1"/>
  <c r="N760" i="1"/>
  <c r="N752" i="1"/>
  <c r="C429" i="1"/>
  <c r="F12" i="6"/>
  <c r="B445" i="1"/>
  <c r="C469" i="1"/>
  <c r="C27" i="5"/>
  <c r="C473" i="1"/>
  <c r="C25" i="8"/>
  <c r="O730" i="1"/>
  <c r="C470" i="1"/>
  <c r="D428" i="1"/>
  <c r="N773" i="1"/>
  <c r="N771" i="1"/>
  <c r="C434" i="1"/>
  <c r="I90" i="9"/>
  <c r="N758" i="1"/>
  <c r="I365" i="9"/>
  <c r="N747" i="1"/>
  <c r="E58" i="9"/>
  <c r="E26" i="9"/>
  <c r="BI730" i="1"/>
  <c r="R815" i="1"/>
  <c r="S815" i="1"/>
  <c r="C464" i="1"/>
  <c r="N734" i="1"/>
  <c r="G122" i="9"/>
  <c r="E154" i="9"/>
  <c r="O816" i="1"/>
  <c r="C575" i="1"/>
  <c r="I612" i="1"/>
  <c r="I382" i="9"/>
  <c r="C448" i="1"/>
  <c r="I368" i="9"/>
  <c r="I371" i="9"/>
  <c r="F612" i="1"/>
  <c r="W48" i="1"/>
  <c r="W62" i="1" s="1"/>
  <c r="I76" i="9" s="1"/>
  <c r="BG48" i="1"/>
  <c r="BG62" i="1" s="1"/>
  <c r="C268" i="9" s="1"/>
  <c r="AD48" i="1"/>
  <c r="AD62" i="1" s="1"/>
  <c r="I108" i="9" s="1"/>
  <c r="AT48" i="1"/>
  <c r="AT62" i="1" s="1"/>
  <c r="E777" i="1" s="1"/>
  <c r="BK48" i="1"/>
  <c r="BK62" i="1" s="1"/>
  <c r="G268" i="9" s="1"/>
  <c r="G10" i="4"/>
  <c r="D5" i="7"/>
  <c r="B465" i="1"/>
  <c r="D368" i="1"/>
  <c r="C120" i="8" s="1"/>
  <c r="C16" i="8"/>
  <c r="D32" i="6"/>
  <c r="F9" i="6"/>
  <c r="C48" i="1"/>
  <c r="C62" i="1" s="1"/>
  <c r="E734" i="1" s="1"/>
  <c r="N48" i="1"/>
  <c r="N62" i="1" s="1"/>
  <c r="G44" i="9" s="1"/>
  <c r="BD48" i="1"/>
  <c r="BD62" i="1" s="1"/>
  <c r="E787" i="1" s="1"/>
  <c r="AA48" i="1"/>
  <c r="AA62" i="1" s="1"/>
  <c r="F108" i="9" s="1"/>
  <c r="AM48" i="1"/>
  <c r="AM62" i="1" s="1"/>
  <c r="D172" i="9" s="1"/>
  <c r="AY48" i="1"/>
  <c r="AY62" i="1" s="1"/>
  <c r="E782" i="1" s="1"/>
  <c r="O48" i="1"/>
  <c r="O62" i="1" s="1"/>
  <c r="H44" i="9" s="1"/>
  <c r="BO48" i="1"/>
  <c r="BO62" i="1" s="1"/>
  <c r="D300" i="9" s="1"/>
  <c r="BM48" i="1"/>
  <c r="BM62" i="1" s="1"/>
  <c r="I268" i="9" s="1"/>
  <c r="N763" i="1"/>
  <c r="D186" i="9"/>
  <c r="N774" i="1"/>
  <c r="N768" i="1"/>
  <c r="C218" i="9"/>
  <c r="N766" i="1"/>
  <c r="N762" i="1"/>
  <c r="M816" i="1"/>
  <c r="G816" i="1"/>
  <c r="C430" i="1"/>
  <c r="I366" i="9"/>
  <c r="N753" i="1"/>
  <c r="BF48" i="1"/>
  <c r="BF62" i="1" s="1"/>
  <c r="I236" i="9" s="1"/>
  <c r="BU48" i="1"/>
  <c r="BU62" i="1" s="1"/>
  <c r="C332" i="9" s="1"/>
  <c r="BS48" i="1"/>
  <c r="BS62" i="1" s="1"/>
  <c r="E802" i="1" s="1"/>
  <c r="D815" i="1"/>
  <c r="I362" i="9"/>
  <c r="BA48" i="1"/>
  <c r="BA62" i="1" s="1"/>
  <c r="D236" i="9" s="1"/>
  <c r="D48" i="1"/>
  <c r="D62" i="1" s="1"/>
  <c r="D12" i="9" s="1"/>
  <c r="C815" i="1"/>
  <c r="J48" i="1"/>
  <c r="J62" i="1" s="1"/>
  <c r="E741" i="1" s="1"/>
  <c r="CA48" i="1"/>
  <c r="CA62" i="1" s="1"/>
  <c r="BQ48" i="1"/>
  <c r="BQ62" i="1" s="1"/>
  <c r="E800" i="1" s="1"/>
  <c r="X48" i="1"/>
  <c r="X62" i="1" s="1"/>
  <c r="K816" i="1"/>
  <c r="C432" i="1"/>
  <c r="F815" i="1"/>
  <c r="H815" i="1"/>
  <c r="F48" i="1"/>
  <c r="F62" i="1" s="1"/>
  <c r="AR48" i="1"/>
  <c r="AR62" i="1" s="1"/>
  <c r="I172" i="9" s="1"/>
  <c r="BT48" i="1"/>
  <c r="BT62" i="1" s="1"/>
  <c r="E803" i="1" s="1"/>
  <c r="CB48" i="1"/>
  <c r="CB62" i="1" s="1"/>
  <c r="C364" i="9" s="1"/>
  <c r="S48" i="1"/>
  <c r="S62" i="1" s="1"/>
  <c r="E750" i="1" s="1"/>
  <c r="C816" i="1"/>
  <c r="AF48" i="1"/>
  <c r="AF62" i="1" s="1"/>
  <c r="D140" i="9" s="1"/>
  <c r="BN48" i="1"/>
  <c r="BN62" i="1" s="1"/>
  <c r="E797" i="1" s="1"/>
  <c r="AU48" i="1"/>
  <c r="AU62" i="1" s="1"/>
  <c r="AB48" i="1"/>
  <c r="AB62" i="1" s="1"/>
  <c r="E759" i="1" s="1"/>
  <c r="AH48" i="1"/>
  <c r="AH62" i="1" s="1"/>
  <c r="F140" i="9" s="1"/>
  <c r="BP48" i="1"/>
  <c r="BP62" i="1" s="1"/>
  <c r="E300" i="9" s="1"/>
  <c r="K48" i="1"/>
  <c r="K62" i="1" s="1"/>
  <c r="E742" i="1" s="1"/>
  <c r="Q48" i="1"/>
  <c r="Q62" i="1" s="1"/>
  <c r="E748" i="1" s="1"/>
  <c r="AC48" i="1"/>
  <c r="AC62" i="1" s="1"/>
  <c r="H108" i="9" s="1"/>
  <c r="I363" i="9"/>
  <c r="BR48" i="1"/>
  <c r="BR62" i="1" s="1"/>
  <c r="Y48" i="1"/>
  <c r="Y62" i="1" s="1"/>
  <c r="I377" i="9"/>
  <c r="C90" i="9"/>
  <c r="N746" i="1"/>
  <c r="N740" i="1"/>
  <c r="N745" i="1"/>
  <c r="N737" i="1"/>
  <c r="C440" i="1"/>
  <c r="L816" i="1"/>
  <c r="I372" i="9"/>
  <c r="I815" i="1"/>
  <c r="I816" i="1"/>
  <c r="G815" i="1"/>
  <c r="AV48" i="1"/>
  <c r="AV62" i="1" s="1"/>
  <c r="F204" i="9" s="1"/>
  <c r="AG48" i="1"/>
  <c r="AG62" i="1" s="1"/>
  <c r="BC48" i="1"/>
  <c r="BC62" i="1" s="1"/>
  <c r="Z48" i="1"/>
  <c r="Z62" i="1" s="1"/>
  <c r="AP48" i="1"/>
  <c r="AP62" i="1" s="1"/>
  <c r="BB48" i="1"/>
  <c r="BB62" i="1" s="1"/>
  <c r="BL48" i="1"/>
  <c r="BL62" i="1" s="1"/>
  <c r="H268" i="9" s="1"/>
  <c r="BY48" i="1"/>
  <c r="BY62" i="1" s="1"/>
  <c r="E808" i="1" s="1"/>
  <c r="I48" i="1"/>
  <c r="I62" i="1" s="1"/>
  <c r="BE48" i="1"/>
  <c r="BE62" i="1" s="1"/>
  <c r="AK48" i="1"/>
  <c r="AK62" i="1" s="1"/>
  <c r="BI48" i="1"/>
  <c r="BI62" i="1" s="1"/>
  <c r="E268" i="9" s="1"/>
  <c r="M48" i="1"/>
  <c r="M62" i="1" s="1"/>
  <c r="F44" i="9" s="1"/>
  <c r="T48" i="1"/>
  <c r="T62" i="1" s="1"/>
  <c r="F76" i="9" s="1"/>
  <c r="D816" i="1"/>
  <c r="R48" i="1"/>
  <c r="R62" i="1" s="1"/>
  <c r="D76" i="9" s="1"/>
  <c r="AJ48" i="1"/>
  <c r="AJ62" i="1" s="1"/>
  <c r="E767" i="1" s="1"/>
  <c r="BH48" i="1"/>
  <c r="BH62" i="1" s="1"/>
  <c r="BV48" i="1"/>
  <c r="BV62" i="1" s="1"/>
  <c r="D332" i="9" s="1"/>
  <c r="BW48" i="1"/>
  <c r="BW62" i="1" s="1"/>
  <c r="E806" i="1" s="1"/>
  <c r="E48" i="1"/>
  <c r="G48" i="1"/>
  <c r="G62" i="1" s="1"/>
  <c r="G12" i="9" s="1"/>
  <c r="H48" i="1"/>
  <c r="H62" i="1" s="1"/>
  <c r="V48" i="1"/>
  <c r="V62" i="1" s="1"/>
  <c r="AL48" i="1"/>
  <c r="AL62" i="1" s="1"/>
  <c r="C172" i="9" s="1"/>
  <c r="AX48" i="1"/>
  <c r="AX62" i="1" s="1"/>
  <c r="E781" i="1" s="1"/>
  <c r="BJ48" i="1"/>
  <c r="BJ62" i="1" s="1"/>
  <c r="F268" i="9" s="1"/>
  <c r="AI48" i="1"/>
  <c r="AI62" i="1" s="1"/>
  <c r="E766" i="1" s="1"/>
  <c r="CC48" i="1"/>
  <c r="CC62" i="1" s="1"/>
  <c r="E812" i="1" s="1"/>
  <c r="AO48" i="1"/>
  <c r="AO62" i="1" s="1"/>
  <c r="E772" i="1" s="1"/>
  <c r="U48" i="1"/>
  <c r="U62" i="1" s="1"/>
  <c r="L48" i="1"/>
  <c r="L62" i="1" s="1"/>
  <c r="AN48" i="1"/>
  <c r="AN62" i="1" s="1"/>
  <c r="E172" i="9" s="1"/>
  <c r="AZ48" i="1"/>
  <c r="AZ62" i="1" s="1"/>
  <c r="BX48" i="1"/>
  <c r="BX62" i="1" s="1"/>
  <c r="AQ48" i="1"/>
  <c r="AQ62" i="1" s="1"/>
  <c r="E774" i="1" s="1"/>
  <c r="AW48" i="1"/>
  <c r="AW62" i="1" s="1"/>
  <c r="C427" i="1"/>
  <c r="AE48" i="1"/>
  <c r="AE62" i="1" s="1"/>
  <c r="C140" i="9" s="1"/>
  <c r="BZ48" i="1"/>
  <c r="BZ62" i="1" s="1"/>
  <c r="H332" i="9" s="1"/>
  <c r="P48" i="1"/>
  <c r="P62" i="1" s="1"/>
  <c r="AS48" i="1"/>
  <c r="AS62" i="1" s="1"/>
  <c r="B10" i="4"/>
  <c r="G28" i="4"/>
  <c r="D463" i="1"/>
  <c r="F28" i="4"/>
  <c r="F15" i="6"/>
  <c r="CD722" i="1"/>
  <c r="C112" i="8"/>
  <c r="D330" i="1"/>
  <c r="C86" i="8" s="1"/>
  <c r="B446" i="1"/>
  <c r="D242" i="1"/>
  <c r="AW72" i="10"/>
  <c r="B542" i="1" s="1"/>
  <c r="E779" i="10"/>
  <c r="BM72" i="10"/>
  <c r="B558" i="1" s="1"/>
  <c r="E795" i="10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P815" i="10"/>
  <c r="BV52" i="10"/>
  <c r="BV67" i="10" s="1"/>
  <c r="J804" i="10" s="1"/>
  <c r="AR52" i="10"/>
  <c r="AR67" i="10" s="1"/>
  <c r="J774" i="10" s="1"/>
  <c r="D611" i="10"/>
  <c r="F7" i="6"/>
  <c r="E204" i="1"/>
  <c r="C468" i="1"/>
  <c r="I383" i="9"/>
  <c r="S816" i="1"/>
  <c r="D22" i="7"/>
  <c r="C40" i="5"/>
  <c r="K611" i="10"/>
  <c r="C464" i="10"/>
  <c r="N815" i="10"/>
  <c r="C420" i="1"/>
  <c r="B28" i="4"/>
  <c r="N772" i="1"/>
  <c r="F186" i="9"/>
  <c r="AG72" i="10"/>
  <c r="B526" i="1" s="1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BY72" i="10"/>
  <c r="B570" i="1" s="1"/>
  <c r="D464" i="1"/>
  <c r="K815" i="1"/>
  <c r="H154" i="9"/>
  <c r="N767" i="1"/>
  <c r="I367" i="9"/>
  <c r="H816" i="1"/>
  <c r="M815" i="1"/>
  <c r="C72" i="10"/>
  <c r="B496" i="1" s="1"/>
  <c r="E733" i="10"/>
  <c r="E814" i="10" s="1"/>
  <c r="CE62" i="10"/>
  <c r="D434" i="1"/>
  <c r="L815" i="1"/>
  <c r="C58" i="9"/>
  <c r="N741" i="1"/>
  <c r="N744" i="1"/>
  <c r="N756" i="1"/>
  <c r="N750" i="1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BU72" i="10"/>
  <c r="B566" i="1" s="1"/>
  <c r="E803" i="10"/>
  <c r="G72" i="10"/>
  <c r="B500" i="1" s="1"/>
  <c r="E737" i="10"/>
  <c r="O72" i="10"/>
  <c r="B508" i="1" s="1"/>
  <c r="E745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5" i="10"/>
  <c r="C703" i="10"/>
  <c r="C707" i="10"/>
  <c r="C539" i="10"/>
  <c r="G539" i="10" s="1"/>
  <c r="C547" i="10"/>
  <c r="C617" i="10"/>
  <c r="C634" i="10"/>
  <c r="C638" i="10"/>
  <c r="C642" i="10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I52" i="10" l="1"/>
  <c r="I67" i="10" s="1"/>
  <c r="J739" i="10" s="1"/>
  <c r="C646" i="10"/>
  <c r="BX52" i="10"/>
  <c r="BX67" i="10" s="1"/>
  <c r="J806" i="10" s="1"/>
  <c r="AT52" i="10"/>
  <c r="AT67" i="10" s="1"/>
  <c r="J776" i="10" s="1"/>
  <c r="Y52" i="10"/>
  <c r="Y67" i="10" s="1"/>
  <c r="J755" i="10" s="1"/>
  <c r="BH52" i="10"/>
  <c r="BH67" i="10" s="1"/>
  <c r="J790" i="10" s="1"/>
  <c r="Q52" i="10"/>
  <c r="Q67" i="10" s="1"/>
  <c r="J747" i="10" s="1"/>
  <c r="AB52" i="10"/>
  <c r="AB67" i="10" s="1"/>
  <c r="J758" i="10" s="1"/>
  <c r="AP52" i="10"/>
  <c r="AP67" i="10" s="1"/>
  <c r="J772" i="10" s="1"/>
  <c r="BZ52" i="10"/>
  <c r="BZ67" i="10" s="1"/>
  <c r="J808" i="10" s="1"/>
  <c r="J52" i="10"/>
  <c r="J67" i="10" s="1"/>
  <c r="J740" i="10" s="1"/>
  <c r="E809" i="10"/>
  <c r="C670" i="10"/>
  <c r="B499" i="1"/>
  <c r="C498" i="10"/>
  <c r="G498" i="10" s="1"/>
  <c r="BO72" i="10"/>
  <c r="E797" i="10"/>
  <c r="AI72" i="10"/>
  <c r="E765" i="10"/>
  <c r="G514" i="10"/>
  <c r="H514" i="10"/>
  <c r="C676" i="10"/>
  <c r="B505" i="1"/>
  <c r="C504" i="10"/>
  <c r="G504" i="10" s="1"/>
  <c r="E771" i="10"/>
  <c r="BE72" i="10"/>
  <c r="E787" i="10"/>
  <c r="F517" i="1"/>
  <c r="H517" i="1"/>
  <c r="C682" i="10"/>
  <c r="B511" i="1"/>
  <c r="C510" i="10"/>
  <c r="C496" i="10"/>
  <c r="G496" i="10" s="1"/>
  <c r="B497" i="1"/>
  <c r="C668" i="10"/>
  <c r="H523" i="10"/>
  <c r="E781" i="10"/>
  <c r="AY72" i="10"/>
  <c r="W72" i="10"/>
  <c r="E753" i="10"/>
  <c r="G516" i="10"/>
  <c r="H516" i="10"/>
  <c r="F515" i="1"/>
  <c r="H515" i="1"/>
  <c r="C500" i="10"/>
  <c r="B501" i="1"/>
  <c r="C672" i="10"/>
  <c r="C381" i="9"/>
  <c r="Q811" i="1"/>
  <c r="Q815" i="1" s="1"/>
  <c r="CE77" i="1"/>
  <c r="D373" i="1"/>
  <c r="C126" i="8" s="1"/>
  <c r="B478" i="1"/>
  <c r="C34" i="8"/>
  <c r="X730" i="1"/>
  <c r="Q730" i="1"/>
  <c r="C27" i="8"/>
  <c r="D275" i="1"/>
  <c r="B470" i="1"/>
  <c r="E754" i="1"/>
  <c r="D380" i="9"/>
  <c r="P812" i="1"/>
  <c r="I348" i="9"/>
  <c r="CE76" i="1"/>
  <c r="P810" i="1"/>
  <c r="I817" i="1"/>
  <c r="B432" i="1"/>
  <c r="C134" i="8"/>
  <c r="BV730" i="1"/>
  <c r="C140" i="8"/>
  <c r="L817" i="1"/>
  <c r="CC730" i="1"/>
  <c r="B439" i="1"/>
  <c r="B440" i="1" s="1"/>
  <c r="B430" i="1"/>
  <c r="G817" i="1"/>
  <c r="BT730" i="1"/>
  <c r="C132" i="8"/>
  <c r="E790" i="1"/>
  <c r="E794" i="1"/>
  <c r="D204" i="9"/>
  <c r="E761" i="1"/>
  <c r="E745" i="1"/>
  <c r="C12" i="9"/>
  <c r="E810" i="1"/>
  <c r="C129" i="8"/>
  <c r="D817" i="1"/>
  <c r="B427" i="1"/>
  <c r="BQ730" i="1"/>
  <c r="I204" i="9"/>
  <c r="E770" i="1"/>
  <c r="C44" i="9"/>
  <c r="G236" i="9"/>
  <c r="D339" i="1"/>
  <c r="C21" i="8"/>
  <c r="N730" i="1"/>
  <c r="D265" i="1"/>
  <c r="E764" i="1"/>
  <c r="E798" i="1"/>
  <c r="E789" i="1"/>
  <c r="C300" i="9"/>
  <c r="E746" i="1"/>
  <c r="E758" i="1"/>
  <c r="E140" i="9"/>
  <c r="E796" i="1"/>
  <c r="G300" i="9"/>
  <c r="E775" i="1"/>
  <c r="G76" i="9"/>
  <c r="F172" i="9"/>
  <c r="E204" i="9"/>
  <c r="F12" i="9"/>
  <c r="E778" i="1"/>
  <c r="E801" i="1"/>
  <c r="C236" i="9"/>
  <c r="I332" i="9"/>
  <c r="C76" i="9"/>
  <c r="G140" i="9"/>
  <c r="E804" i="1"/>
  <c r="E762" i="1"/>
  <c r="G172" i="9"/>
  <c r="N815" i="1"/>
  <c r="E735" i="1"/>
  <c r="E332" i="9"/>
  <c r="E76" i="9"/>
  <c r="G332" i="9"/>
  <c r="E784" i="1"/>
  <c r="E737" i="1"/>
  <c r="F300" i="9"/>
  <c r="E765" i="1"/>
  <c r="C108" i="9"/>
  <c r="E760" i="1"/>
  <c r="E744" i="1"/>
  <c r="E805" i="1"/>
  <c r="E793" i="1"/>
  <c r="E783" i="1"/>
  <c r="H300" i="9"/>
  <c r="E755" i="1"/>
  <c r="E763" i="1"/>
  <c r="H76" i="9"/>
  <c r="E773" i="1"/>
  <c r="E752" i="1"/>
  <c r="I300" i="9"/>
  <c r="E799" i="1"/>
  <c r="H140" i="9"/>
  <c r="E756" i="1"/>
  <c r="E785" i="1"/>
  <c r="E753" i="1"/>
  <c r="E236" i="9"/>
  <c r="E792" i="1"/>
  <c r="D44" i="9"/>
  <c r="E811" i="1"/>
  <c r="E751" i="1"/>
  <c r="G108" i="9"/>
  <c r="D108" i="9"/>
  <c r="E747" i="1"/>
  <c r="I44" i="9"/>
  <c r="E780" i="1"/>
  <c r="E788" i="1"/>
  <c r="D268" i="9"/>
  <c r="G204" i="9"/>
  <c r="E738" i="1"/>
  <c r="E769" i="1"/>
  <c r="E809" i="1"/>
  <c r="E791" i="1"/>
  <c r="E795" i="1"/>
  <c r="H236" i="9"/>
  <c r="E807" i="1"/>
  <c r="F332" i="9"/>
  <c r="E44" i="9"/>
  <c r="E743" i="1"/>
  <c r="E776" i="1"/>
  <c r="C204" i="9"/>
  <c r="E749" i="1"/>
  <c r="E768" i="1"/>
  <c r="I140" i="9"/>
  <c r="E739" i="1"/>
  <c r="H12" i="9"/>
  <c r="E757" i="1"/>
  <c r="E108" i="9"/>
  <c r="H204" i="9"/>
  <c r="E779" i="1"/>
  <c r="I12" i="9"/>
  <c r="H172" i="9"/>
  <c r="E771" i="1"/>
  <c r="CE48" i="1"/>
  <c r="E62" i="1"/>
  <c r="F236" i="9"/>
  <c r="E786" i="1"/>
  <c r="D364" i="9"/>
  <c r="E740" i="1"/>
  <c r="D465" i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H536" i="1"/>
  <c r="F536" i="1"/>
  <c r="F520" i="1"/>
  <c r="H520" i="1"/>
  <c r="C674" i="10"/>
  <c r="C502" i="10"/>
  <c r="G502" i="10" s="1"/>
  <c r="C499" i="10"/>
  <c r="G499" i="10" s="1"/>
  <c r="C671" i="10"/>
  <c r="C705" i="10"/>
  <c r="C533" i="10"/>
  <c r="G533" i="10" s="1"/>
  <c r="C505" i="10"/>
  <c r="G505" i="10" s="1"/>
  <c r="C677" i="10"/>
  <c r="C495" i="10"/>
  <c r="C667" i="10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G510" i="10" l="1"/>
  <c r="H510" i="10"/>
  <c r="B516" i="1"/>
  <c r="C687" i="10"/>
  <c r="C515" i="10"/>
  <c r="H511" i="1"/>
  <c r="F511" i="1"/>
  <c r="F505" i="1"/>
  <c r="H505" i="1"/>
  <c r="F501" i="1"/>
  <c r="H501" i="1"/>
  <c r="B544" i="1"/>
  <c r="C624" i="10"/>
  <c r="G624" i="10" s="1"/>
  <c r="C543" i="10"/>
  <c r="H497" i="1"/>
  <c r="F497" i="1"/>
  <c r="B550" i="1"/>
  <c r="C549" i="10"/>
  <c r="C613" i="10"/>
  <c r="B528" i="1"/>
  <c r="C527" i="10"/>
  <c r="G527" i="10" s="1"/>
  <c r="C699" i="10"/>
  <c r="F499" i="1"/>
  <c r="H499" i="1"/>
  <c r="B560" i="1"/>
  <c r="C626" i="10"/>
  <c r="C559" i="10"/>
  <c r="C714" i="10"/>
  <c r="H500" i="10"/>
  <c r="G500" i="10"/>
  <c r="P815" i="1"/>
  <c r="CF77" i="1"/>
  <c r="Q816" i="1"/>
  <c r="I381" i="9"/>
  <c r="G612" i="1"/>
  <c r="D277" i="1"/>
  <c r="C35" i="8" s="1"/>
  <c r="C33" i="8"/>
  <c r="B476" i="1"/>
  <c r="D612" i="1"/>
  <c r="CF76" i="1"/>
  <c r="AR52" i="1" s="1"/>
  <c r="AR67" i="1" s="1"/>
  <c r="I380" i="9"/>
  <c r="P816" i="1"/>
  <c r="C102" i="8"/>
  <c r="C482" i="1"/>
  <c r="C22" i="8"/>
  <c r="CE62" i="1"/>
  <c r="E12" i="9"/>
  <c r="E736" i="1"/>
  <c r="E815" i="1" s="1"/>
  <c r="F522" i="1"/>
  <c r="H522" i="1"/>
  <c r="F510" i="1"/>
  <c r="H510" i="1"/>
  <c r="F513" i="1"/>
  <c r="H51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H544" i="1" l="1"/>
  <c r="F544" i="1"/>
  <c r="D614" i="10"/>
  <c r="C647" i="10"/>
  <c r="M715" i="10" s="1"/>
  <c r="Z815" i="10" s="1"/>
  <c r="H516" i="1"/>
  <c r="F516" i="1"/>
  <c r="H549" i="10"/>
  <c r="G549" i="10"/>
  <c r="H543" i="10"/>
  <c r="G543" i="10"/>
  <c r="H528" i="1"/>
  <c r="F528" i="1"/>
  <c r="F550" i="1"/>
  <c r="H550" i="1"/>
  <c r="G701" i="10"/>
  <c r="G690" i="10"/>
  <c r="G638" i="10"/>
  <c r="G702" i="10"/>
  <c r="G668" i="10"/>
  <c r="G686" i="10"/>
  <c r="G625" i="10"/>
  <c r="G685" i="10"/>
  <c r="G694" i="10"/>
  <c r="G712" i="10"/>
  <c r="G693" i="10"/>
  <c r="G678" i="10"/>
  <c r="G634" i="10"/>
  <c r="G684" i="10"/>
  <c r="G646" i="10"/>
  <c r="G645" i="10"/>
  <c r="G642" i="10"/>
  <c r="G632" i="10"/>
  <c r="G672" i="10"/>
  <c r="G681" i="10"/>
  <c r="G687" i="10"/>
  <c r="G692" i="10"/>
  <c r="G699" i="10"/>
  <c r="G640" i="10"/>
  <c r="G628" i="10"/>
  <c r="G630" i="10"/>
  <c r="G682" i="10"/>
  <c r="G631" i="10"/>
  <c r="G667" i="10"/>
  <c r="G679" i="10"/>
  <c r="G708" i="10"/>
  <c r="G637" i="10"/>
  <c r="G671" i="10"/>
  <c r="G677" i="10"/>
  <c r="G703" i="10"/>
  <c r="G670" i="10"/>
  <c r="G689" i="10"/>
  <c r="G673" i="10"/>
  <c r="G688" i="10"/>
  <c r="G674" i="10"/>
  <c r="G629" i="10"/>
  <c r="G698" i="10"/>
  <c r="G641" i="10"/>
  <c r="G676" i="10"/>
  <c r="G636" i="10"/>
  <c r="G705" i="10"/>
  <c r="G643" i="10"/>
  <c r="G704" i="10"/>
  <c r="G696" i="10"/>
  <c r="G627" i="10"/>
  <c r="G691" i="10"/>
  <c r="G633" i="10"/>
  <c r="G669" i="10"/>
  <c r="G683" i="10"/>
  <c r="G700" i="10"/>
  <c r="G707" i="10"/>
  <c r="G639" i="10"/>
  <c r="G711" i="10"/>
  <c r="G644" i="10"/>
  <c r="G680" i="10"/>
  <c r="G715" i="10"/>
  <c r="G709" i="10"/>
  <c r="G706" i="10"/>
  <c r="G635" i="10"/>
  <c r="G675" i="10"/>
  <c r="G697" i="10"/>
  <c r="G695" i="10"/>
  <c r="G626" i="10"/>
  <c r="G710" i="10"/>
  <c r="H515" i="10"/>
  <c r="G515" i="10"/>
  <c r="Z52" i="1"/>
  <c r="Z67" i="1" s="1"/>
  <c r="J757" i="1" s="1"/>
  <c r="D292" i="1"/>
  <c r="D341" i="1" s="1"/>
  <c r="C481" i="1" s="1"/>
  <c r="AF52" i="1"/>
  <c r="AF67" i="1" s="1"/>
  <c r="AF71" i="1" s="1"/>
  <c r="C525" i="1" s="1"/>
  <c r="G525" i="1" s="1"/>
  <c r="D52" i="1"/>
  <c r="D67" i="1" s="1"/>
  <c r="D17" i="9" s="1"/>
  <c r="E52" i="1"/>
  <c r="E67" i="1" s="1"/>
  <c r="J736" i="1" s="1"/>
  <c r="AL52" i="1"/>
  <c r="AL67" i="1" s="1"/>
  <c r="AL71" i="1" s="1"/>
  <c r="C703" i="1" s="1"/>
  <c r="AW52" i="1"/>
  <c r="AW67" i="1" s="1"/>
  <c r="G209" i="9" s="1"/>
  <c r="AT52" i="1"/>
  <c r="AT67" i="1" s="1"/>
  <c r="AT71" i="1" s="1"/>
  <c r="C539" i="1" s="1"/>
  <c r="G539" i="1" s="1"/>
  <c r="AB52" i="1"/>
  <c r="AB67" i="1" s="1"/>
  <c r="G113" i="9" s="1"/>
  <c r="AQ52" i="1"/>
  <c r="AQ67" i="1" s="1"/>
  <c r="AQ71" i="1" s="1"/>
  <c r="AR71" i="1"/>
  <c r="I177" i="9"/>
  <c r="J775" i="1"/>
  <c r="AX52" i="1"/>
  <c r="AX67" i="1" s="1"/>
  <c r="H209" i="9" s="1"/>
  <c r="G52" i="1"/>
  <c r="G67" i="1" s="1"/>
  <c r="G71" i="1" s="1"/>
  <c r="C500" i="1" s="1"/>
  <c r="G500" i="1" s="1"/>
  <c r="Y52" i="1"/>
  <c r="Y67" i="1" s="1"/>
  <c r="D113" i="9" s="1"/>
  <c r="BI52" i="1"/>
  <c r="BI67" i="1" s="1"/>
  <c r="BX52" i="1"/>
  <c r="BX67" i="1" s="1"/>
  <c r="F337" i="9" s="1"/>
  <c r="BN52" i="1"/>
  <c r="BN67" i="1" s="1"/>
  <c r="BN71" i="1" s="1"/>
  <c r="C559" i="1" s="1"/>
  <c r="CC52" i="1"/>
  <c r="CC67" i="1" s="1"/>
  <c r="BP52" i="1"/>
  <c r="BP67" i="1" s="1"/>
  <c r="AP52" i="1"/>
  <c r="AP67" i="1" s="1"/>
  <c r="CB52" i="1"/>
  <c r="CB67" i="1" s="1"/>
  <c r="BJ52" i="1"/>
  <c r="BJ67" i="1" s="1"/>
  <c r="H52" i="1"/>
  <c r="H67" i="1" s="1"/>
  <c r="AV52" i="1"/>
  <c r="AV67" i="1" s="1"/>
  <c r="BR52" i="1"/>
  <c r="BR67" i="1" s="1"/>
  <c r="BV52" i="1"/>
  <c r="BV67" i="1" s="1"/>
  <c r="AJ52" i="1"/>
  <c r="AJ67" i="1" s="1"/>
  <c r="U52" i="1"/>
  <c r="U67" i="1" s="1"/>
  <c r="BH52" i="1"/>
  <c r="BH67" i="1" s="1"/>
  <c r="BQ52" i="1"/>
  <c r="BQ67" i="1" s="1"/>
  <c r="AY52" i="1"/>
  <c r="AY67" i="1" s="1"/>
  <c r="T52" i="1"/>
  <c r="T67" i="1" s="1"/>
  <c r="BY52" i="1"/>
  <c r="BY67" i="1" s="1"/>
  <c r="BG52" i="1"/>
  <c r="BG67" i="1" s="1"/>
  <c r="BB52" i="1"/>
  <c r="BB67" i="1" s="1"/>
  <c r="AN52" i="1"/>
  <c r="AN67" i="1" s="1"/>
  <c r="F52" i="1"/>
  <c r="F67" i="1" s="1"/>
  <c r="I52" i="1"/>
  <c r="I67" i="1" s="1"/>
  <c r="AI52" i="1"/>
  <c r="AI67" i="1" s="1"/>
  <c r="AE52" i="1"/>
  <c r="AE67" i="1" s="1"/>
  <c r="BF52" i="1"/>
  <c r="BF67" i="1" s="1"/>
  <c r="AA52" i="1"/>
  <c r="AA67" i="1" s="1"/>
  <c r="AU52" i="1"/>
  <c r="AU67" i="1" s="1"/>
  <c r="K52" i="1"/>
  <c r="K67" i="1" s="1"/>
  <c r="BT52" i="1"/>
  <c r="BT67" i="1" s="1"/>
  <c r="AM52" i="1"/>
  <c r="AM67" i="1" s="1"/>
  <c r="AD52" i="1"/>
  <c r="AD67" i="1" s="1"/>
  <c r="C52" i="1"/>
  <c r="AG52" i="1"/>
  <c r="AG67" i="1" s="1"/>
  <c r="L52" i="1"/>
  <c r="L67" i="1" s="1"/>
  <c r="W52" i="1"/>
  <c r="W67" i="1" s="1"/>
  <c r="X52" i="1"/>
  <c r="X67" i="1" s="1"/>
  <c r="BU52" i="1"/>
  <c r="BU67" i="1" s="1"/>
  <c r="CA52" i="1"/>
  <c r="CA67" i="1" s="1"/>
  <c r="AK52" i="1"/>
  <c r="AK67" i="1" s="1"/>
  <c r="M52" i="1"/>
  <c r="M67" i="1" s="1"/>
  <c r="BE52" i="1"/>
  <c r="BE67" i="1" s="1"/>
  <c r="AH52" i="1"/>
  <c r="AH67" i="1" s="1"/>
  <c r="P52" i="1"/>
  <c r="P67" i="1" s="1"/>
  <c r="BD52" i="1"/>
  <c r="BD67" i="1" s="1"/>
  <c r="BZ52" i="1"/>
  <c r="BZ67" i="1" s="1"/>
  <c r="BA52" i="1"/>
  <c r="BA67" i="1" s="1"/>
  <c r="AO52" i="1"/>
  <c r="AO67" i="1" s="1"/>
  <c r="J52" i="1"/>
  <c r="J67" i="1" s="1"/>
  <c r="BO52" i="1"/>
  <c r="BO67" i="1" s="1"/>
  <c r="BM52" i="1"/>
  <c r="BM67" i="1" s="1"/>
  <c r="BW52" i="1"/>
  <c r="BW67" i="1" s="1"/>
  <c r="Q52" i="1"/>
  <c r="Q67" i="1" s="1"/>
  <c r="V52" i="1"/>
  <c r="V67" i="1" s="1"/>
  <c r="BS52" i="1"/>
  <c r="BS67" i="1" s="1"/>
  <c r="BK52" i="1"/>
  <c r="BK67" i="1" s="1"/>
  <c r="R52" i="1"/>
  <c r="R67" i="1" s="1"/>
  <c r="O52" i="1"/>
  <c r="O67" i="1" s="1"/>
  <c r="BC52" i="1"/>
  <c r="BC67" i="1" s="1"/>
  <c r="AZ52" i="1"/>
  <c r="AZ67" i="1" s="1"/>
  <c r="BL52" i="1"/>
  <c r="BL67" i="1" s="1"/>
  <c r="AC52" i="1"/>
  <c r="AC67" i="1" s="1"/>
  <c r="N52" i="1"/>
  <c r="N67" i="1" s="1"/>
  <c r="S52" i="1"/>
  <c r="S67" i="1" s="1"/>
  <c r="AS52" i="1"/>
  <c r="AS67" i="1" s="1"/>
  <c r="C130" i="8"/>
  <c r="E817" i="1"/>
  <c r="B428" i="1"/>
  <c r="BR730" i="1"/>
  <c r="D390" i="1"/>
  <c r="C101" i="8"/>
  <c r="C100" i="8"/>
  <c r="C428" i="1"/>
  <c r="E816" i="1"/>
  <c r="I364" i="9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G714" i="10" l="1"/>
  <c r="Z71" i="1"/>
  <c r="E117" i="9" s="1"/>
  <c r="H714" i="10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715" i="10"/>
  <c r="D691" i="10"/>
  <c r="M691" i="10" s="1"/>
  <c r="Z757" i="10" s="1"/>
  <c r="D615" i="10"/>
  <c r="D714" i="10" s="1"/>
  <c r="D670" i="10"/>
  <c r="M670" i="10" s="1"/>
  <c r="Z736" i="10" s="1"/>
  <c r="D639" i="10"/>
  <c r="D636" i="10"/>
  <c r="D689" i="10"/>
  <c r="M689" i="10" s="1"/>
  <c r="Z755" i="10" s="1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D700" i="10"/>
  <c r="M700" i="10" s="1"/>
  <c r="Z766" i="10" s="1"/>
  <c r="D692" i="10"/>
  <c r="M692" i="10" s="1"/>
  <c r="Z758" i="10" s="1"/>
  <c r="D678" i="10"/>
  <c r="M678" i="10" s="1"/>
  <c r="Z744" i="10" s="1"/>
  <c r="D675" i="10"/>
  <c r="M675" i="10" s="1"/>
  <c r="Z741" i="10" s="1"/>
  <c r="D638" i="10"/>
  <c r="D627" i="10"/>
  <c r="D707" i="10"/>
  <c r="M707" i="10" s="1"/>
  <c r="Z773" i="10" s="1"/>
  <c r="D623" i="10"/>
  <c r="D635" i="10"/>
  <c r="D703" i="10"/>
  <c r="M703" i="10" s="1"/>
  <c r="Z769" i="10" s="1"/>
  <c r="D646" i="10"/>
  <c r="D622" i="10"/>
  <c r="D629" i="10"/>
  <c r="D642" i="10"/>
  <c r="D704" i="10"/>
  <c r="M704" i="10" s="1"/>
  <c r="Z770" i="10" s="1"/>
  <c r="D698" i="10"/>
  <c r="M698" i="10" s="1"/>
  <c r="Z764" i="10" s="1"/>
  <c r="D630" i="10"/>
  <c r="D668" i="10"/>
  <c r="M668" i="10" s="1"/>
  <c r="Z734" i="10" s="1"/>
  <c r="D640" i="10"/>
  <c r="D688" i="10"/>
  <c r="M688" i="10" s="1"/>
  <c r="Z754" i="10" s="1"/>
  <c r="D628" i="10"/>
  <c r="D683" i="10"/>
  <c r="M683" i="10" s="1"/>
  <c r="Z749" i="10" s="1"/>
  <c r="D621" i="10"/>
  <c r="D696" i="10"/>
  <c r="M696" i="10" s="1"/>
  <c r="Z762" i="10" s="1"/>
  <c r="D682" i="10"/>
  <c r="M682" i="10" s="1"/>
  <c r="Z748" i="10" s="1"/>
  <c r="D643" i="10"/>
  <c r="D644" i="10"/>
  <c r="D673" i="10"/>
  <c r="M673" i="10" s="1"/>
  <c r="Z739" i="10" s="1"/>
  <c r="D684" i="10"/>
  <c r="M684" i="10" s="1"/>
  <c r="Z750" i="10" s="1"/>
  <c r="D637" i="10"/>
  <c r="D625" i="10"/>
  <c r="D619" i="10"/>
  <c r="D145" i="9"/>
  <c r="E113" i="9"/>
  <c r="J763" i="1"/>
  <c r="C50" i="8"/>
  <c r="C697" i="1"/>
  <c r="D149" i="9"/>
  <c r="C181" i="9"/>
  <c r="C177" i="9"/>
  <c r="C531" i="1"/>
  <c r="G531" i="1" s="1"/>
  <c r="AW71" i="1"/>
  <c r="C542" i="1" s="1"/>
  <c r="J769" i="1"/>
  <c r="E17" i="9"/>
  <c r="J756" i="1"/>
  <c r="H177" i="9"/>
  <c r="J759" i="1"/>
  <c r="J774" i="1"/>
  <c r="E71" i="1"/>
  <c r="J780" i="1"/>
  <c r="J735" i="1"/>
  <c r="D71" i="1"/>
  <c r="J781" i="1"/>
  <c r="D209" i="9"/>
  <c r="J777" i="1"/>
  <c r="AB71" i="1"/>
  <c r="BI71" i="1"/>
  <c r="J792" i="1"/>
  <c r="E273" i="9"/>
  <c r="CC71" i="1"/>
  <c r="J812" i="1"/>
  <c r="D369" i="9"/>
  <c r="J738" i="1"/>
  <c r="C305" i="9"/>
  <c r="J797" i="1"/>
  <c r="G17" i="9"/>
  <c r="AX71" i="1"/>
  <c r="C543" i="1" s="1"/>
  <c r="C711" i="1"/>
  <c r="C672" i="1"/>
  <c r="G21" i="9"/>
  <c r="D213" i="9"/>
  <c r="C619" i="1"/>
  <c r="Y71" i="1"/>
  <c r="C518" i="1" s="1"/>
  <c r="G518" i="1" s="1"/>
  <c r="BX71" i="1"/>
  <c r="J807" i="1"/>
  <c r="C537" i="1"/>
  <c r="G537" i="1" s="1"/>
  <c r="I181" i="9"/>
  <c r="C709" i="1"/>
  <c r="S71" i="1"/>
  <c r="J750" i="1"/>
  <c r="E81" i="9"/>
  <c r="J794" i="1"/>
  <c r="G273" i="9"/>
  <c r="BK71" i="1"/>
  <c r="AO71" i="1"/>
  <c r="F177" i="9"/>
  <c r="J772" i="1"/>
  <c r="J768" i="1"/>
  <c r="I145" i="9"/>
  <c r="AK71" i="1"/>
  <c r="I113" i="9"/>
  <c r="J761" i="1"/>
  <c r="AD71" i="1"/>
  <c r="AI71" i="1"/>
  <c r="J766" i="1"/>
  <c r="G145" i="9"/>
  <c r="AY71" i="1"/>
  <c r="J782" i="1"/>
  <c r="I209" i="9"/>
  <c r="H71" i="1"/>
  <c r="H17" i="9"/>
  <c r="J739" i="1"/>
  <c r="N71" i="1"/>
  <c r="G49" i="9"/>
  <c r="J745" i="1"/>
  <c r="BS71" i="1"/>
  <c r="J802" i="1"/>
  <c r="H305" i="9"/>
  <c r="J784" i="1"/>
  <c r="BA71" i="1"/>
  <c r="D241" i="9"/>
  <c r="CA71" i="1"/>
  <c r="I337" i="9"/>
  <c r="J810" i="1"/>
  <c r="AM71" i="1"/>
  <c r="J770" i="1"/>
  <c r="D177" i="9"/>
  <c r="J740" i="1"/>
  <c r="I17" i="9"/>
  <c r="I71" i="1"/>
  <c r="BQ71" i="1"/>
  <c r="F305" i="9"/>
  <c r="J800" i="1"/>
  <c r="BJ71" i="1"/>
  <c r="J793" i="1"/>
  <c r="F273" i="9"/>
  <c r="AC71" i="1"/>
  <c r="J760" i="1"/>
  <c r="H113" i="9"/>
  <c r="BZ71" i="1"/>
  <c r="H337" i="9"/>
  <c r="J809" i="1"/>
  <c r="F71" i="1"/>
  <c r="F17" i="9"/>
  <c r="J737" i="1"/>
  <c r="BH71" i="1"/>
  <c r="J791" i="1"/>
  <c r="D273" i="9"/>
  <c r="BL71" i="1"/>
  <c r="J795" i="1"/>
  <c r="H273" i="9"/>
  <c r="J787" i="1"/>
  <c r="BD71" i="1"/>
  <c r="G241" i="9"/>
  <c r="K71" i="1"/>
  <c r="J742" i="1"/>
  <c r="D49" i="9"/>
  <c r="U71" i="1"/>
  <c r="G81" i="9"/>
  <c r="J752" i="1"/>
  <c r="AZ71" i="1"/>
  <c r="J783" i="1"/>
  <c r="C241" i="9"/>
  <c r="BW71" i="1"/>
  <c r="J806" i="1"/>
  <c r="E337" i="9"/>
  <c r="P71" i="1"/>
  <c r="J747" i="1"/>
  <c r="I49" i="9"/>
  <c r="J754" i="1"/>
  <c r="W71" i="1"/>
  <c r="I81" i="9"/>
  <c r="BB71" i="1"/>
  <c r="E241" i="9"/>
  <c r="J785" i="1"/>
  <c r="J767" i="1"/>
  <c r="AJ71" i="1"/>
  <c r="H145" i="9"/>
  <c r="J799" i="1"/>
  <c r="BP71" i="1"/>
  <c r="E305" i="9"/>
  <c r="V71" i="1"/>
  <c r="H81" i="9"/>
  <c r="J753" i="1"/>
  <c r="BT71" i="1"/>
  <c r="I305" i="9"/>
  <c r="J803" i="1"/>
  <c r="C369" i="9"/>
  <c r="CB71" i="1"/>
  <c r="J811" i="1"/>
  <c r="Q71" i="1"/>
  <c r="C81" i="9"/>
  <c r="J748" i="1"/>
  <c r="C519" i="1"/>
  <c r="G519" i="1" s="1"/>
  <c r="C691" i="1"/>
  <c r="BU71" i="1"/>
  <c r="C337" i="9"/>
  <c r="J804" i="1"/>
  <c r="X71" i="1"/>
  <c r="C113" i="9"/>
  <c r="J755" i="1"/>
  <c r="AN71" i="1"/>
  <c r="E177" i="9"/>
  <c r="J771" i="1"/>
  <c r="J773" i="1"/>
  <c r="G177" i="9"/>
  <c r="AP71" i="1"/>
  <c r="E209" i="9"/>
  <c r="AU71" i="1"/>
  <c r="J778" i="1"/>
  <c r="J746" i="1"/>
  <c r="O71" i="1"/>
  <c r="H49" i="9"/>
  <c r="BY71" i="1"/>
  <c r="G337" i="9"/>
  <c r="J808" i="1"/>
  <c r="C309" i="9"/>
  <c r="AS71" i="1"/>
  <c r="C209" i="9"/>
  <c r="J776" i="1"/>
  <c r="D81" i="9"/>
  <c r="J749" i="1"/>
  <c r="R71" i="1"/>
  <c r="J71" i="1"/>
  <c r="J741" i="1"/>
  <c r="C49" i="9"/>
  <c r="M71" i="1"/>
  <c r="J744" i="1"/>
  <c r="F49" i="9"/>
  <c r="C67" i="1"/>
  <c r="CE52" i="1"/>
  <c r="AE71" i="1"/>
  <c r="C145" i="9"/>
  <c r="J762" i="1"/>
  <c r="F81" i="9"/>
  <c r="T71" i="1"/>
  <c r="J751" i="1"/>
  <c r="J779" i="1"/>
  <c r="AV71" i="1"/>
  <c r="F209" i="9"/>
  <c r="BC71" i="1"/>
  <c r="F241" i="9"/>
  <c r="J786" i="1"/>
  <c r="BM71" i="1"/>
  <c r="I273" i="9"/>
  <c r="J796" i="1"/>
  <c r="AH71" i="1"/>
  <c r="J765" i="1"/>
  <c r="F145" i="9"/>
  <c r="L71" i="1"/>
  <c r="J743" i="1"/>
  <c r="E49" i="9"/>
  <c r="F113" i="9"/>
  <c r="J758" i="1"/>
  <c r="AA71" i="1"/>
  <c r="BG71" i="1"/>
  <c r="J790" i="1"/>
  <c r="C273" i="9"/>
  <c r="BV71" i="1"/>
  <c r="D337" i="9"/>
  <c r="J805" i="1"/>
  <c r="BO71" i="1"/>
  <c r="J798" i="1"/>
  <c r="D305" i="9"/>
  <c r="BE71" i="1"/>
  <c r="H241" i="9"/>
  <c r="J788" i="1"/>
  <c r="E145" i="9"/>
  <c r="J764" i="1"/>
  <c r="AG71" i="1"/>
  <c r="J789" i="1"/>
  <c r="I241" i="9"/>
  <c r="BF71" i="1"/>
  <c r="BR71" i="1"/>
  <c r="G305" i="9"/>
  <c r="J801" i="1"/>
  <c r="C708" i="1"/>
  <c r="C536" i="1"/>
  <c r="G536" i="1" s="1"/>
  <c r="H181" i="9"/>
  <c r="B441" i="1"/>
  <c r="C141" i="8"/>
  <c r="D391" i="1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714" i="10" l="1"/>
  <c r="Z733" i="10"/>
  <c r="Z814" i="10" s="1"/>
  <c r="M714" i="10"/>
  <c r="C631" i="1"/>
  <c r="G213" i="9"/>
  <c r="H213" i="9"/>
  <c r="C616" i="1"/>
  <c r="E21" i="9"/>
  <c r="C670" i="1"/>
  <c r="C498" i="1"/>
  <c r="G498" i="1" s="1"/>
  <c r="C497" i="1"/>
  <c r="G497" i="1" s="1"/>
  <c r="C669" i="1"/>
  <c r="D21" i="9"/>
  <c r="C521" i="1"/>
  <c r="G521" i="1" s="1"/>
  <c r="C693" i="1"/>
  <c r="G117" i="9"/>
  <c r="F341" i="9"/>
  <c r="C569" i="1"/>
  <c r="C644" i="1"/>
  <c r="C620" i="1"/>
  <c r="C574" i="1"/>
  <c r="D373" i="9"/>
  <c r="D117" i="9"/>
  <c r="C690" i="1"/>
  <c r="E277" i="9"/>
  <c r="C634" i="1"/>
  <c r="C554" i="1"/>
  <c r="E53" i="9"/>
  <c r="C505" i="1"/>
  <c r="G505" i="1" s="1"/>
  <c r="C677" i="1"/>
  <c r="C213" i="9"/>
  <c r="C538" i="1"/>
  <c r="G538" i="1" s="1"/>
  <c r="C710" i="1"/>
  <c r="C546" i="1"/>
  <c r="G546" i="1" s="1"/>
  <c r="C630" i="1"/>
  <c r="D245" i="9"/>
  <c r="H245" i="9"/>
  <c r="C550" i="1"/>
  <c r="G550" i="1" s="1"/>
  <c r="C614" i="1"/>
  <c r="F21" i="9"/>
  <c r="C671" i="1"/>
  <c r="C499" i="1"/>
  <c r="G499" i="1" s="1"/>
  <c r="F181" i="9"/>
  <c r="C534" i="1"/>
  <c r="G534" i="1" s="1"/>
  <c r="C706" i="1"/>
  <c r="C643" i="1"/>
  <c r="E341" i="9"/>
  <c r="C568" i="1"/>
  <c r="C555" i="1"/>
  <c r="C617" i="1"/>
  <c r="F277" i="9"/>
  <c r="C520" i="1"/>
  <c r="G520" i="1" s="1"/>
  <c r="C692" i="1"/>
  <c r="F117" i="9"/>
  <c r="C699" i="1"/>
  <c r="F149" i="9"/>
  <c r="C527" i="1"/>
  <c r="G527" i="1" s="1"/>
  <c r="C541" i="1"/>
  <c r="C713" i="1"/>
  <c r="F213" i="9"/>
  <c r="C511" i="1"/>
  <c r="G511" i="1" s="1"/>
  <c r="C683" i="1"/>
  <c r="D85" i="9"/>
  <c r="G181" i="9"/>
  <c r="C707" i="1"/>
  <c r="C535" i="1"/>
  <c r="G535" i="1" s="1"/>
  <c r="C117" i="9"/>
  <c r="C517" i="1"/>
  <c r="G517" i="1" s="1"/>
  <c r="C689" i="1"/>
  <c r="C565" i="1"/>
  <c r="C640" i="1"/>
  <c r="I309" i="9"/>
  <c r="I85" i="9"/>
  <c r="C516" i="1"/>
  <c r="G516" i="1" s="1"/>
  <c r="C688" i="1"/>
  <c r="C557" i="1"/>
  <c r="H277" i="9"/>
  <c r="C637" i="1"/>
  <c r="C532" i="1"/>
  <c r="G532" i="1" s="1"/>
  <c r="C704" i="1"/>
  <c r="D181" i="9"/>
  <c r="E149" i="9"/>
  <c r="C526" i="1"/>
  <c r="G526" i="1" s="1"/>
  <c r="C698" i="1"/>
  <c r="C627" i="1"/>
  <c r="D309" i="9"/>
  <c r="C560" i="1"/>
  <c r="C71" i="1"/>
  <c r="J734" i="1"/>
  <c r="J815" i="1" s="1"/>
  <c r="C17" i="9"/>
  <c r="CE67" i="1"/>
  <c r="G341" i="9"/>
  <c r="C570" i="1"/>
  <c r="C645" i="1"/>
  <c r="C571" i="1"/>
  <c r="H341" i="9"/>
  <c r="C646" i="1"/>
  <c r="C639" i="1"/>
  <c r="H309" i="9"/>
  <c r="C564" i="1"/>
  <c r="C702" i="1"/>
  <c r="C530" i="1"/>
  <c r="G530" i="1" s="1"/>
  <c r="I149" i="9"/>
  <c r="G309" i="9"/>
  <c r="C563" i="1"/>
  <c r="C626" i="1"/>
  <c r="C705" i="1"/>
  <c r="C533" i="1"/>
  <c r="G533" i="1" s="1"/>
  <c r="E181" i="9"/>
  <c r="G149" i="9"/>
  <c r="C700" i="1"/>
  <c r="C528" i="1"/>
  <c r="G528" i="1" s="1"/>
  <c r="C53" i="9"/>
  <c r="C675" i="1"/>
  <c r="C503" i="1"/>
  <c r="G503" i="1" s="1"/>
  <c r="G85" i="9"/>
  <c r="C686" i="1"/>
  <c r="C514" i="1"/>
  <c r="G514" i="1" s="1"/>
  <c r="C501" i="1"/>
  <c r="G501" i="1" s="1"/>
  <c r="H21" i="9"/>
  <c r="C673" i="1"/>
  <c r="C682" i="1"/>
  <c r="C85" i="9"/>
  <c r="C510" i="1"/>
  <c r="G510" i="1" s="1"/>
  <c r="C701" i="1"/>
  <c r="H149" i="9"/>
  <c r="C529" i="1"/>
  <c r="G529" i="1" s="1"/>
  <c r="C245" i="9"/>
  <c r="C545" i="1"/>
  <c r="G545" i="1" s="1"/>
  <c r="C628" i="1"/>
  <c r="D53" i="9"/>
  <c r="C676" i="1"/>
  <c r="C504" i="1"/>
  <c r="G504" i="1" s="1"/>
  <c r="F309" i="9"/>
  <c r="C562" i="1"/>
  <c r="C623" i="1"/>
  <c r="I213" i="9"/>
  <c r="C544" i="1"/>
  <c r="G544" i="1" s="1"/>
  <c r="C625" i="1"/>
  <c r="C641" i="1"/>
  <c r="C341" i="9"/>
  <c r="C566" i="1"/>
  <c r="C633" i="1"/>
  <c r="C548" i="1"/>
  <c r="F245" i="9"/>
  <c r="E213" i="9"/>
  <c r="C540" i="1"/>
  <c r="G540" i="1" s="1"/>
  <c r="C712" i="1"/>
  <c r="E245" i="9"/>
  <c r="C632" i="1"/>
  <c r="C547" i="1"/>
  <c r="C552" i="1"/>
  <c r="C618" i="1"/>
  <c r="C277" i="9"/>
  <c r="C556" i="1"/>
  <c r="C635" i="1"/>
  <c r="G277" i="9"/>
  <c r="C638" i="1"/>
  <c r="C558" i="1"/>
  <c r="I277" i="9"/>
  <c r="C513" i="1"/>
  <c r="G513" i="1" s="1"/>
  <c r="F85" i="9"/>
  <c r="C685" i="1"/>
  <c r="C680" i="1"/>
  <c r="H53" i="9"/>
  <c r="C508" i="1"/>
  <c r="G508" i="1" s="1"/>
  <c r="C687" i="1"/>
  <c r="H85" i="9"/>
  <c r="C515" i="1"/>
  <c r="G515" i="1" s="1"/>
  <c r="C553" i="1"/>
  <c r="C636" i="1"/>
  <c r="D277" i="9"/>
  <c r="I21" i="9"/>
  <c r="C674" i="1"/>
  <c r="C502" i="1"/>
  <c r="G502" i="1" s="1"/>
  <c r="I341" i="9"/>
  <c r="C572" i="1"/>
  <c r="C647" i="1"/>
  <c r="I245" i="9"/>
  <c r="C551" i="1"/>
  <c r="C629" i="1"/>
  <c r="I117" i="9"/>
  <c r="C695" i="1"/>
  <c r="C523" i="1"/>
  <c r="G523" i="1" s="1"/>
  <c r="C524" i="1"/>
  <c r="G524" i="1" s="1"/>
  <c r="C696" i="1"/>
  <c r="C149" i="9"/>
  <c r="C621" i="1"/>
  <c r="E309" i="9"/>
  <c r="C561" i="1"/>
  <c r="C642" i="1"/>
  <c r="C567" i="1"/>
  <c r="D341" i="9"/>
  <c r="F53" i="9"/>
  <c r="C678" i="1"/>
  <c r="C506" i="1"/>
  <c r="G506" i="1" s="1"/>
  <c r="C622" i="1"/>
  <c r="C373" i="9"/>
  <c r="C573" i="1"/>
  <c r="I53" i="9"/>
  <c r="C509" i="1"/>
  <c r="G509" i="1" s="1"/>
  <c r="C681" i="1"/>
  <c r="C624" i="1"/>
  <c r="G245" i="9"/>
  <c r="C549" i="1"/>
  <c r="C694" i="1"/>
  <c r="C522" i="1"/>
  <c r="G522" i="1" s="1"/>
  <c r="H117" i="9"/>
  <c r="G53" i="9"/>
  <c r="C507" i="1"/>
  <c r="G507" i="1" s="1"/>
  <c r="C679" i="1"/>
  <c r="E85" i="9"/>
  <c r="C512" i="1"/>
  <c r="G512" i="1" s="1"/>
  <c r="C684" i="1"/>
  <c r="D393" i="1"/>
  <c r="C142" i="8"/>
  <c r="F714" i="10"/>
  <c r="D615" i="1" l="1"/>
  <c r="C648" i="1"/>
  <c r="M716" i="1" s="1"/>
  <c r="Y816" i="1" s="1"/>
  <c r="C21" i="9"/>
  <c r="C668" i="1"/>
  <c r="C715" i="1" s="1"/>
  <c r="C496" i="1"/>
  <c r="G496" i="1" s="1"/>
  <c r="I369" i="9"/>
  <c r="C433" i="1"/>
  <c r="C441" i="1" s="1"/>
  <c r="CE71" i="1"/>
  <c r="J816" i="1"/>
  <c r="C146" i="8"/>
  <c r="I373" i="9" l="1"/>
  <c r="C716" i="1"/>
  <c r="D622" i="1"/>
  <c r="D684" i="1"/>
  <c r="D698" i="1"/>
  <c r="D640" i="1"/>
  <c r="D619" i="1"/>
  <c r="D704" i="1"/>
  <c r="D632" i="1"/>
  <c r="D647" i="1"/>
  <c r="D621" i="1"/>
  <c r="D708" i="1"/>
  <c r="D687" i="1"/>
  <c r="D630" i="1"/>
  <c r="D702" i="1"/>
  <c r="D673" i="1"/>
  <c r="D680" i="1"/>
  <c r="D644" i="1"/>
  <c r="D706" i="1"/>
  <c r="D637" i="1"/>
  <c r="D670" i="1"/>
  <c r="D633" i="1"/>
  <c r="D713" i="1"/>
  <c r="D671" i="1"/>
  <c r="D616" i="1"/>
  <c r="D682" i="1"/>
  <c r="D645" i="1"/>
  <c r="D625" i="1"/>
  <c r="D696" i="1"/>
  <c r="D634" i="1"/>
  <c r="D710" i="1"/>
  <c r="D700" i="1"/>
  <c r="D716" i="1"/>
  <c r="D691" i="1"/>
  <c r="D695" i="1"/>
  <c r="D705" i="1"/>
  <c r="D707" i="1"/>
  <c r="D712" i="1"/>
  <c r="D693" i="1"/>
  <c r="D623" i="1"/>
  <c r="D709" i="1"/>
  <c r="D677" i="1"/>
  <c r="D683" i="1"/>
  <c r="D711" i="1"/>
  <c r="D694" i="1"/>
  <c r="D678" i="1"/>
  <c r="D618" i="1"/>
  <c r="D686" i="1"/>
  <c r="D636" i="1"/>
  <c r="D689" i="1"/>
  <c r="D624" i="1"/>
  <c r="D631" i="1"/>
  <c r="D635" i="1"/>
  <c r="D672" i="1"/>
  <c r="D699" i="1"/>
  <c r="D701" i="1"/>
  <c r="D676" i="1"/>
  <c r="D626" i="1"/>
  <c r="D675" i="1"/>
  <c r="D681" i="1"/>
  <c r="D617" i="1"/>
  <c r="D641" i="1"/>
  <c r="D629" i="1"/>
  <c r="D674" i="1"/>
  <c r="D685" i="1"/>
  <c r="D690" i="1"/>
  <c r="D620" i="1"/>
  <c r="D669" i="1"/>
  <c r="D668" i="1"/>
  <c r="D703" i="1"/>
  <c r="D643" i="1"/>
  <c r="D627" i="1"/>
  <c r="D639" i="1"/>
  <c r="D646" i="1"/>
  <c r="D692" i="1"/>
  <c r="D628" i="1"/>
  <c r="D688" i="1"/>
  <c r="D642" i="1"/>
  <c r="D697" i="1"/>
  <c r="D679" i="1"/>
  <c r="D638" i="1"/>
  <c r="E612" i="1" l="1"/>
  <c r="E623" i="1"/>
  <c r="D715" i="1"/>
  <c r="E716" i="1" l="1"/>
  <c r="E639" i="1"/>
  <c r="E704" i="1"/>
  <c r="E692" i="1"/>
  <c r="E693" i="1"/>
  <c r="E705" i="1"/>
  <c r="E670" i="1"/>
  <c r="E668" i="1"/>
  <c r="E672" i="1"/>
  <c r="E713" i="1"/>
  <c r="E701" i="1"/>
  <c r="E640" i="1"/>
  <c r="E686" i="1"/>
  <c r="E671" i="1"/>
  <c r="E678" i="1"/>
  <c r="E685" i="1"/>
  <c r="E690" i="1"/>
  <c r="E636" i="1"/>
  <c r="E673" i="1"/>
  <c r="E700" i="1"/>
  <c r="E635" i="1"/>
  <c r="E695" i="1"/>
  <c r="E710" i="1"/>
  <c r="E699" i="1"/>
  <c r="E702" i="1"/>
  <c r="E687" i="1"/>
  <c r="E642" i="1"/>
  <c r="E641" i="1"/>
  <c r="E669" i="1"/>
  <c r="E689" i="1"/>
  <c r="E684" i="1"/>
  <c r="E644" i="1"/>
  <c r="E625" i="1"/>
  <c r="E628" i="1"/>
  <c r="E629" i="1"/>
  <c r="E688" i="1"/>
  <c r="E694" i="1"/>
  <c r="E696" i="1"/>
  <c r="E682" i="1"/>
  <c r="E707" i="1"/>
  <c r="E706" i="1"/>
  <c r="E630" i="1"/>
  <c r="E626" i="1"/>
  <c r="E691" i="1"/>
  <c r="E631" i="1"/>
  <c r="E627" i="1"/>
  <c r="E638" i="1"/>
  <c r="E634" i="1"/>
  <c r="E674" i="1"/>
  <c r="E677" i="1"/>
  <c r="E676" i="1"/>
  <c r="E633" i="1"/>
  <c r="E643" i="1"/>
  <c r="E637" i="1"/>
  <c r="E697" i="1"/>
  <c r="E698" i="1"/>
  <c r="E645" i="1"/>
  <c r="E711" i="1"/>
  <c r="E624" i="1"/>
  <c r="E647" i="1"/>
  <c r="E712" i="1"/>
  <c r="E632" i="1"/>
  <c r="E675" i="1"/>
  <c r="E703" i="1"/>
  <c r="E680" i="1"/>
  <c r="E679" i="1"/>
  <c r="E683" i="1"/>
  <c r="E646" i="1"/>
  <c r="E709" i="1"/>
  <c r="E681" i="1"/>
  <c r="E708" i="1"/>
  <c r="E715" i="1" l="1"/>
  <c r="F624" i="1"/>
  <c r="F634" i="1" l="1"/>
  <c r="F691" i="1"/>
  <c r="F703" i="1"/>
  <c r="F711" i="1"/>
  <c r="F705" i="1"/>
  <c r="F682" i="1"/>
  <c r="F680" i="1"/>
  <c r="F698" i="1"/>
  <c r="F694" i="1"/>
  <c r="F709" i="1"/>
  <c r="F713" i="1"/>
  <c r="F672" i="1"/>
  <c r="F628" i="1"/>
  <c r="F674" i="1"/>
  <c r="F636" i="1"/>
  <c r="F685" i="1"/>
  <c r="F707" i="1"/>
  <c r="F647" i="1"/>
  <c r="F690" i="1"/>
  <c r="F688" i="1"/>
  <c r="F708" i="1"/>
  <c r="F702" i="1"/>
  <c r="F637" i="1"/>
  <c r="F635" i="1"/>
  <c r="F631" i="1"/>
  <c r="F640" i="1"/>
  <c r="F676" i="1"/>
  <c r="F633" i="1"/>
  <c r="F673" i="1"/>
  <c r="F644" i="1"/>
  <c r="F710" i="1"/>
  <c r="F716" i="1"/>
  <c r="F681" i="1"/>
  <c r="F695" i="1"/>
  <c r="F683" i="1"/>
  <c r="F701" i="1"/>
  <c r="F678" i="1"/>
  <c r="F641" i="1"/>
  <c r="F629" i="1"/>
  <c r="F643" i="1"/>
  <c r="F670" i="1"/>
  <c r="F638" i="1"/>
  <c r="F693" i="1"/>
  <c r="F696" i="1"/>
  <c r="F700" i="1"/>
  <c r="F645" i="1"/>
  <c r="F669" i="1"/>
  <c r="F668" i="1"/>
  <c r="F686" i="1"/>
  <c r="F646" i="1"/>
  <c r="F706" i="1"/>
  <c r="F626" i="1"/>
  <c r="F632" i="1"/>
  <c r="F687" i="1"/>
  <c r="F627" i="1"/>
  <c r="F630" i="1"/>
  <c r="F699" i="1"/>
  <c r="F642" i="1"/>
  <c r="F712" i="1"/>
  <c r="F692" i="1"/>
  <c r="F697" i="1"/>
  <c r="F684" i="1"/>
  <c r="F704" i="1"/>
  <c r="F689" i="1"/>
  <c r="F639" i="1"/>
  <c r="F625" i="1"/>
  <c r="F671" i="1"/>
  <c r="F679" i="1"/>
  <c r="F677" i="1"/>
  <c r="F675" i="1"/>
  <c r="F715" i="1" l="1"/>
  <c r="G625" i="1"/>
  <c r="G710" i="1" l="1"/>
  <c r="G629" i="1"/>
  <c r="G696" i="1"/>
  <c r="G704" i="1"/>
  <c r="G709" i="1"/>
  <c r="G643" i="1"/>
  <c r="G634" i="1"/>
  <c r="G676" i="1"/>
  <c r="G691" i="1"/>
  <c r="G644" i="1"/>
  <c r="G630" i="1"/>
  <c r="G706" i="1"/>
  <c r="G702" i="1"/>
  <c r="G700" i="1"/>
  <c r="G688" i="1"/>
  <c r="G639" i="1"/>
  <c r="G670" i="1"/>
  <c r="G668" i="1"/>
  <c r="G687" i="1"/>
  <c r="G641" i="1"/>
  <c r="G686" i="1"/>
  <c r="G635" i="1"/>
  <c r="G712" i="1"/>
  <c r="G637" i="1"/>
  <c r="G693" i="1"/>
  <c r="G685" i="1"/>
  <c r="G690" i="1"/>
  <c r="G681" i="1"/>
  <c r="G640" i="1"/>
  <c r="G679" i="1"/>
  <c r="G647" i="1"/>
  <c r="G692" i="1"/>
  <c r="G626" i="1"/>
  <c r="G628" i="1"/>
  <c r="G699" i="1"/>
  <c r="G672" i="1"/>
  <c r="G705" i="1"/>
  <c r="G642" i="1"/>
  <c r="G716" i="1"/>
  <c r="G707" i="1"/>
  <c r="G631" i="1"/>
  <c r="G678" i="1"/>
  <c r="G697" i="1"/>
  <c r="G683" i="1"/>
  <c r="G673" i="1"/>
  <c r="G674" i="1"/>
  <c r="G638" i="1"/>
  <c r="G680" i="1"/>
  <c r="G713" i="1"/>
  <c r="G675" i="1"/>
  <c r="G636" i="1"/>
  <c r="G627" i="1"/>
  <c r="G684" i="1"/>
  <c r="G633" i="1"/>
  <c r="G711" i="1"/>
  <c r="G701" i="1"/>
  <c r="G671" i="1"/>
  <c r="G689" i="1"/>
  <c r="G632" i="1"/>
  <c r="G677" i="1"/>
  <c r="G703" i="1"/>
  <c r="G708" i="1"/>
  <c r="G669" i="1"/>
  <c r="G682" i="1"/>
  <c r="G694" i="1"/>
  <c r="G646" i="1"/>
  <c r="G645" i="1"/>
  <c r="G698" i="1"/>
  <c r="G695" i="1"/>
  <c r="H628" i="1" l="1"/>
  <c r="G715" i="1"/>
  <c r="H678" i="1" l="1"/>
  <c r="H697" i="1"/>
  <c r="H682" i="1"/>
  <c r="H645" i="1"/>
  <c r="H696" i="1"/>
  <c r="H639" i="1"/>
  <c r="H694" i="1"/>
  <c r="H700" i="1"/>
  <c r="H687" i="1"/>
  <c r="H684" i="1"/>
  <c r="H712" i="1"/>
  <c r="H647" i="1"/>
  <c r="H672" i="1"/>
  <c r="H632" i="1"/>
  <c r="H679" i="1"/>
  <c r="H673" i="1"/>
  <c r="H699" i="1"/>
  <c r="H676" i="1"/>
  <c r="H637" i="1"/>
  <c r="H688" i="1"/>
  <c r="H705" i="1"/>
  <c r="H668" i="1"/>
  <c r="H630" i="1"/>
  <c r="H641" i="1"/>
  <c r="H635" i="1"/>
  <c r="H646" i="1"/>
  <c r="H669" i="1"/>
  <c r="H677" i="1"/>
  <c r="H690" i="1"/>
  <c r="H710" i="1"/>
  <c r="H680" i="1"/>
  <c r="H685" i="1"/>
  <c r="H691" i="1"/>
  <c r="H693" i="1"/>
  <c r="H708" i="1"/>
  <c r="H640" i="1"/>
  <c r="H642" i="1"/>
  <c r="H711" i="1"/>
  <c r="H695" i="1"/>
  <c r="H702" i="1"/>
  <c r="H629" i="1"/>
  <c r="H643" i="1"/>
  <c r="H633" i="1"/>
  <c r="H703" i="1"/>
  <c r="H681" i="1"/>
  <c r="H674" i="1"/>
  <c r="H638" i="1"/>
  <c r="H634" i="1"/>
  <c r="H636" i="1"/>
  <c r="H701" i="1"/>
  <c r="H698" i="1"/>
  <c r="H670" i="1"/>
  <c r="H716" i="1"/>
  <c r="H692" i="1"/>
  <c r="H709" i="1"/>
  <c r="H683" i="1"/>
  <c r="H706" i="1"/>
  <c r="H671" i="1"/>
  <c r="H686" i="1"/>
  <c r="H631" i="1"/>
  <c r="H713" i="1"/>
  <c r="H707" i="1"/>
  <c r="H689" i="1"/>
  <c r="H704" i="1"/>
  <c r="H644" i="1"/>
  <c r="H675" i="1"/>
  <c r="H715" i="1" l="1"/>
  <c r="I629" i="1"/>
  <c r="I676" i="1" l="1"/>
  <c r="I706" i="1"/>
  <c r="I701" i="1"/>
  <c r="I641" i="1"/>
  <c r="I691" i="1"/>
  <c r="I647" i="1"/>
  <c r="I702" i="1"/>
  <c r="I712" i="1"/>
  <c r="I674" i="1"/>
  <c r="I707" i="1"/>
  <c r="I688" i="1"/>
  <c r="I668" i="1"/>
  <c r="I635" i="1"/>
  <c r="I716" i="1"/>
  <c r="I705" i="1"/>
  <c r="I634" i="1"/>
  <c r="I631" i="1"/>
  <c r="I682" i="1"/>
  <c r="I645" i="1"/>
  <c r="I640" i="1"/>
  <c r="I683" i="1"/>
  <c r="I672" i="1"/>
  <c r="I696" i="1"/>
  <c r="I689" i="1"/>
  <c r="I685" i="1"/>
  <c r="I700" i="1"/>
  <c r="I681" i="1"/>
  <c r="I693" i="1"/>
  <c r="I680" i="1"/>
  <c r="I709" i="1"/>
  <c r="I713" i="1"/>
  <c r="I632" i="1"/>
  <c r="I675" i="1"/>
  <c r="I642" i="1"/>
  <c r="I630" i="1"/>
  <c r="I695" i="1"/>
  <c r="I699" i="1"/>
  <c r="I673" i="1"/>
  <c r="I677" i="1"/>
  <c r="I698" i="1"/>
  <c r="I669" i="1"/>
  <c r="I643" i="1"/>
  <c r="I679" i="1"/>
  <c r="I678" i="1"/>
  <c r="I686" i="1"/>
  <c r="I711" i="1"/>
  <c r="I704" i="1"/>
  <c r="I646" i="1"/>
  <c r="I670" i="1"/>
  <c r="I697" i="1"/>
  <c r="I638" i="1"/>
  <c r="I637" i="1"/>
  <c r="I633" i="1"/>
  <c r="I703" i="1"/>
  <c r="I671" i="1"/>
  <c r="I644" i="1"/>
  <c r="I684" i="1"/>
  <c r="I687" i="1"/>
  <c r="I694" i="1"/>
  <c r="I692" i="1"/>
  <c r="I636" i="1"/>
  <c r="I708" i="1"/>
  <c r="I710" i="1"/>
  <c r="I690" i="1"/>
  <c r="I639" i="1"/>
  <c r="I715" i="1" l="1"/>
  <c r="J630" i="1"/>
  <c r="J682" i="1" l="1"/>
  <c r="J678" i="1"/>
  <c r="J691" i="1"/>
  <c r="J692" i="1"/>
  <c r="J712" i="1"/>
  <c r="J675" i="1"/>
  <c r="J644" i="1"/>
  <c r="J640" i="1"/>
  <c r="J639" i="1"/>
  <c r="J669" i="1"/>
  <c r="J710" i="1"/>
  <c r="J696" i="1"/>
  <c r="J687" i="1"/>
  <c r="J688" i="1"/>
  <c r="J699" i="1"/>
  <c r="J672" i="1"/>
  <c r="J698" i="1"/>
  <c r="J708" i="1"/>
  <c r="J637" i="1"/>
  <c r="J681" i="1"/>
  <c r="J635" i="1"/>
  <c r="J686" i="1"/>
  <c r="J684" i="1"/>
  <c r="J690" i="1"/>
  <c r="J689" i="1"/>
  <c r="J702" i="1"/>
  <c r="J676" i="1"/>
  <c r="J670" i="1"/>
  <c r="J647" i="1"/>
  <c r="J694" i="1"/>
  <c r="J706" i="1"/>
  <c r="J695" i="1"/>
  <c r="J632" i="1"/>
  <c r="J683" i="1"/>
  <c r="J700" i="1"/>
  <c r="J711" i="1"/>
  <c r="J673" i="1"/>
  <c r="J693" i="1"/>
  <c r="J645" i="1"/>
  <c r="J642" i="1"/>
  <c r="J705" i="1"/>
  <c r="J633" i="1"/>
  <c r="J713" i="1"/>
  <c r="J638" i="1"/>
  <c r="J674" i="1"/>
  <c r="J703" i="1"/>
  <c r="J685" i="1"/>
  <c r="J634" i="1"/>
  <c r="J671" i="1"/>
  <c r="J636" i="1"/>
  <c r="J641" i="1"/>
  <c r="J646" i="1"/>
  <c r="J716" i="1"/>
  <c r="J643" i="1"/>
  <c r="J677" i="1"/>
  <c r="J631" i="1"/>
  <c r="J707" i="1"/>
  <c r="J679" i="1"/>
  <c r="J697" i="1"/>
  <c r="J704" i="1"/>
  <c r="J709" i="1"/>
  <c r="J668" i="1"/>
  <c r="J701" i="1"/>
  <c r="J680" i="1"/>
  <c r="J715" i="1" l="1"/>
  <c r="L647" i="1"/>
  <c r="L687" i="1" s="1"/>
  <c r="K644" i="1"/>
  <c r="K694" i="1" s="1"/>
  <c r="C149" i="8"/>
  <c r="CF730" i="1"/>
  <c r="D396" i="1"/>
  <c r="C151" i="8" s="1"/>
  <c r="K671" i="1" l="1"/>
  <c r="L670" i="1"/>
  <c r="K703" i="1"/>
  <c r="K696" i="1"/>
  <c r="K684" i="1"/>
  <c r="K683" i="1"/>
  <c r="K711" i="1"/>
  <c r="K685" i="1"/>
  <c r="K668" i="1"/>
  <c r="K686" i="1"/>
  <c r="K701" i="1"/>
  <c r="K689" i="1"/>
  <c r="K704" i="1"/>
  <c r="K705" i="1"/>
  <c r="K673" i="1"/>
  <c r="K693" i="1"/>
  <c r="K674" i="1"/>
  <c r="K676" i="1"/>
  <c r="K680" i="1"/>
  <c r="K702" i="1"/>
  <c r="K713" i="1"/>
  <c r="K699" i="1"/>
  <c r="K695" i="1"/>
  <c r="K700" i="1"/>
  <c r="K672" i="1"/>
  <c r="K675" i="1"/>
  <c r="K708" i="1"/>
  <c r="K709" i="1"/>
  <c r="K691" i="1"/>
  <c r="K692" i="1"/>
  <c r="K698" i="1"/>
  <c r="K677" i="1"/>
  <c r="K687" i="1"/>
  <c r="M687" i="1" s="1"/>
  <c r="K679" i="1"/>
  <c r="K707" i="1"/>
  <c r="K682" i="1"/>
  <c r="K681" i="1"/>
  <c r="K697" i="1"/>
  <c r="K712" i="1"/>
  <c r="K690" i="1"/>
  <c r="K706" i="1"/>
  <c r="K678" i="1"/>
  <c r="K670" i="1"/>
  <c r="K688" i="1"/>
  <c r="K710" i="1"/>
  <c r="K716" i="1"/>
  <c r="K669" i="1"/>
  <c r="L704" i="1"/>
  <c r="L713" i="1"/>
  <c r="L680" i="1"/>
  <c r="L709" i="1"/>
  <c r="L672" i="1"/>
  <c r="L696" i="1"/>
  <c r="L700" i="1"/>
  <c r="L669" i="1"/>
  <c r="L684" i="1"/>
  <c r="L682" i="1"/>
  <c r="L678" i="1"/>
  <c r="L689" i="1"/>
  <c r="L710" i="1"/>
  <c r="L673" i="1"/>
  <c r="L716" i="1"/>
  <c r="L694" i="1"/>
  <c r="M694" i="1" s="1"/>
  <c r="Y760" i="1" s="1"/>
  <c r="L706" i="1"/>
  <c r="L692" i="1"/>
  <c r="L690" i="1"/>
  <c r="L674" i="1"/>
  <c r="L693" i="1"/>
  <c r="L707" i="1"/>
  <c r="L671" i="1"/>
  <c r="L681" i="1"/>
  <c r="L697" i="1"/>
  <c r="L686" i="1"/>
  <c r="L691" i="1"/>
  <c r="L699" i="1"/>
  <c r="L701" i="1"/>
  <c r="L705" i="1"/>
  <c r="L685" i="1"/>
  <c r="L708" i="1"/>
  <c r="L683" i="1"/>
  <c r="L676" i="1"/>
  <c r="L688" i="1"/>
  <c r="L712" i="1"/>
  <c r="L702" i="1"/>
  <c r="L677" i="1"/>
  <c r="L695" i="1"/>
  <c r="L668" i="1"/>
  <c r="L679" i="1"/>
  <c r="L675" i="1"/>
  <c r="L698" i="1"/>
  <c r="L703" i="1"/>
  <c r="L711" i="1"/>
  <c r="M702" i="1" l="1"/>
  <c r="Y768" i="1" s="1"/>
  <c r="M703" i="1"/>
  <c r="C183" i="9" s="1"/>
  <c r="M678" i="1"/>
  <c r="F55" i="9" s="1"/>
  <c r="M671" i="1"/>
  <c r="Y737" i="1" s="1"/>
  <c r="M670" i="1"/>
  <c r="Y736" i="1" s="1"/>
  <c r="M696" i="1"/>
  <c r="Y762" i="1" s="1"/>
  <c r="M683" i="1"/>
  <c r="Y749" i="1" s="1"/>
  <c r="M684" i="1"/>
  <c r="Y750" i="1" s="1"/>
  <c r="M704" i="1"/>
  <c r="D183" i="9" s="1"/>
  <c r="M681" i="1"/>
  <c r="Y747" i="1" s="1"/>
  <c r="M674" i="1"/>
  <c r="Y740" i="1" s="1"/>
  <c r="M686" i="1"/>
  <c r="Y752" i="1" s="1"/>
  <c r="M668" i="1"/>
  <c r="C23" i="9" s="1"/>
  <c r="M685" i="1"/>
  <c r="Y751" i="1" s="1"/>
  <c r="M680" i="1"/>
  <c r="Y746" i="1" s="1"/>
  <c r="M676" i="1"/>
  <c r="D55" i="9" s="1"/>
  <c r="M711" i="1"/>
  <c r="D215" i="9" s="1"/>
  <c r="M701" i="1"/>
  <c r="H151" i="9" s="1"/>
  <c r="M682" i="1"/>
  <c r="C87" i="9" s="1"/>
  <c r="M695" i="1"/>
  <c r="I119" i="9" s="1"/>
  <c r="M697" i="1"/>
  <c r="D151" i="9" s="1"/>
  <c r="M700" i="1"/>
  <c r="Y766" i="1" s="1"/>
  <c r="M689" i="1"/>
  <c r="Y755" i="1" s="1"/>
  <c r="M673" i="1"/>
  <c r="H23" i="9" s="1"/>
  <c r="M691" i="1"/>
  <c r="Y757" i="1" s="1"/>
  <c r="M705" i="1"/>
  <c r="Y771" i="1" s="1"/>
  <c r="M693" i="1"/>
  <c r="G119" i="9" s="1"/>
  <c r="M699" i="1"/>
  <c r="F151" i="9" s="1"/>
  <c r="M713" i="1"/>
  <c r="F215" i="9" s="1"/>
  <c r="M672" i="1"/>
  <c r="Y738" i="1" s="1"/>
  <c r="M709" i="1"/>
  <c r="Y775" i="1" s="1"/>
  <c r="M688" i="1"/>
  <c r="I87" i="9" s="1"/>
  <c r="M706" i="1"/>
  <c r="F183" i="9" s="1"/>
  <c r="M690" i="1"/>
  <c r="Y756" i="1" s="1"/>
  <c r="M708" i="1"/>
  <c r="H183" i="9" s="1"/>
  <c r="M669" i="1"/>
  <c r="Y735" i="1" s="1"/>
  <c r="M710" i="1"/>
  <c r="M712" i="1"/>
  <c r="E215" i="9" s="1"/>
  <c r="M698" i="1"/>
  <c r="M675" i="1"/>
  <c r="C55" i="9" s="1"/>
  <c r="M692" i="1"/>
  <c r="Y758" i="1" s="1"/>
  <c r="H87" i="9"/>
  <c r="Y753" i="1"/>
  <c r="K715" i="1"/>
  <c r="M679" i="1"/>
  <c r="H119" i="9"/>
  <c r="M677" i="1"/>
  <c r="E55" i="9" s="1"/>
  <c r="M707" i="1"/>
  <c r="L715" i="1"/>
  <c r="I151" i="9" l="1"/>
  <c r="Y769" i="1"/>
  <c r="Y744" i="1"/>
  <c r="E87" i="9"/>
  <c r="F23" i="9"/>
  <c r="E23" i="9"/>
  <c r="C151" i="9"/>
  <c r="I55" i="9"/>
  <c r="D119" i="9"/>
  <c r="I23" i="9"/>
  <c r="D87" i="9"/>
  <c r="Y770" i="1"/>
  <c r="G87" i="9"/>
  <c r="Y761" i="1"/>
  <c r="Y765" i="1"/>
  <c r="F87" i="9"/>
  <c r="I183" i="9"/>
  <c r="G23" i="9"/>
  <c r="Y763" i="1"/>
  <c r="Y734" i="1"/>
  <c r="Y742" i="1"/>
  <c r="G151" i="9"/>
  <c r="Y779" i="1"/>
  <c r="Y777" i="1"/>
  <c r="H55" i="9"/>
  <c r="Y748" i="1"/>
  <c r="Y767" i="1"/>
  <c r="Y739" i="1"/>
  <c r="C119" i="9"/>
  <c r="E119" i="9"/>
  <c r="Y754" i="1"/>
  <c r="F119" i="9"/>
  <c r="Y759" i="1"/>
  <c r="E183" i="9"/>
  <c r="Y774" i="1"/>
  <c r="D23" i="9"/>
  <c r="Y772" i="1"/>
  <c r="M715" i="1"/>
  <c r="Y741" i="1"/>
  <c r="Y778" i="1"/>
  <c r="Y776" i="1"/>
  <c r="C215" i="9"/>
  <c r="E151" i="9"/>
  <c r="Y764" i="1"/>
  <c r="G183" i="9"/>
  <c r="Y773" i="1"/>
  <c r="G55" i="9"/>
  <c r="Y745" i="1"/>
  <c r="Y743" i="1"/>
  <c r="Y815" i="1" l="1"/>
</calcChain>
</file>

<file path=xl/sharedStrings.xml><?xml version="1.0" encoding="utf-8"?>
<sst xmlns="http://schemas.openxmlformats.org/spreadsheetml/2006/main" count="4953" uniqueCount="1286">
  <si>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</si>
  <si>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</si>
  <si>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</si>
  <si>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</si>
  <si>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</si>
  <si>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</si>
  <si>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</si>
  <si>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</si>
  <si>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</si>
  <si>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</si>
  <si>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</si>
  <si>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</si>
  <si>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</si>
  <si>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</si>
  <si>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</si>
  <si>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</si>
  <si>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</si>
  <si>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</si>
  <si>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</si>
  <si>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</si>
  <si>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</si>
  <si>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</si>
  <si>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</si>
  <si>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</si>
  <si>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</si>
  <si>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</si>
  <si>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</si>
  <si>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</si>
  <si>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</si>
  <si>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</si>
  <si>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</si>
  <si>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</si>
  <si>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</si>
  <si>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</si>
  <si>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</si>
  <si>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</si>
  <si>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</si>
  <si>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</si>
  <si>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</si>
  <si>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</si>
  <si>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</si>
  <si>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</si>
  <si>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</si>
  <si>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</si>
  <si>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</si>
  <si>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</si>
  <si>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</si>
  <si>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</si>
  <si>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</si>
  <si>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</si>
  <si>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</si>
  <si>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</si>
  <si>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</si>
  <si>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</si>
  <si>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</si>
  <si>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</si>
  <si>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</si>
  <si>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</si>
  <si>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</si>
  <si>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</si>
  <si>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</si>
  <si>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</si>
  <si>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</si>
  <si>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</si>
  <si>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</si>
  <si>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</si>
  <si>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</si>
  <si>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</si>
  <si>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</si>
  <si>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</si>
  <si>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</si>
  <si>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</si>
  <si>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</si>
  <si>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</si>
  <si>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</si>
  <si>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</si>
  <si>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</si>
  <si>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</si>
  <si>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</si>
  <si>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</si>
  <si>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</si>
  <si>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</si>
  <si>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</si>
  <si>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</si>
  <si>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</si>
  <si>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</si>
  <si>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</si>
  <si>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</si>
  <si>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</si>
  <si>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</si>
  <si>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</si>
  <si>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</si>
  <si>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</si>
  <si>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</si>
  <si>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</si>
  <si>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</si>
  <si>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</si>
  <si>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</si>
  <si>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</si>
  <si>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</si>
  <si>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</si>
  <si>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</si>
  <si>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</si>
  <si>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</si>
  <si>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</si>
  <si>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</si>
  <si>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</si>
  <si>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</si>
  <si>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</si>
  <si>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</si>
  <si>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</si>
  <si>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</si>
  <si>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</si>
  <si>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</si>
  <si>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</si>
  <si>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</si>
  <si>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</si>
  <si>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</si>
  <si>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</si>
  <si>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</si>
  <si>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</si>
  <si>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</si>
  <si>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</si>
  <si>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</si>
  <si>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</si>
  <si>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</si>
  <si>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</si>
  <si>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</si>
  <si>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</si>
  <si>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</si>
  <si>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</si>
  <si>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</si>
  <si>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</si>
  <si>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</si>
  <si>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</si>
  <si>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</si>
  <si>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</si>
  <si>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</si>
  <si>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</si>
  <si>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</si>
  <si>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</si>
  <si>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</si>
  <si>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</si>
  <si>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</si>
  <si>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</si>
  <si>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</si>
  <si>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</si>
  <si>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</si>
  <si>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</si>
  <si>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</si>
  <si>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</si>
  <si>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</si>
  <si>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</si>
  <si>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</si>
  <si>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</si>
  <si>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</si>
  <si>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</si>
  <si>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</si>
  <si>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</si>
  <si>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</si>
  <si>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</si>
  <si>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</si>
  <si>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</si>
  <si>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</si>
  <si>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</si>
  <si>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</si>
  <si>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</si>
  <si>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</si>
  <si>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</si>
  <si>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</si>
  <si>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</si>
  <si>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</si>
  <si>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</si>
  <si>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</si>
  <si>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</si>
  <si>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</si>
  <si>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</si>
  <si>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</si>
  <si>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</si>
  <si>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</si>
  <si>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</si>
  <si>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</si>
  <si>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</si>
  <si>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</si>
  <si>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</si>
  <si>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</si>
  <si>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</si>
  <si>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</si>
  <si>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</si>
  <si>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</si>
  <si>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</si>
  <si>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</si>
  <si>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</si>
  <si>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</si>
  <si>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</si>
  <si>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</si>
  <si>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</si>
  <si>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</si>
  <si>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</si>
  <si>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</si>
  <si>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</si>
  <si>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</si>
  <si>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</si>
  <si>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</si>
  <si>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</si>
  <si>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</si>
  <si>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</si>
  <si>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</si>
  <si>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</si>
  <si>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</si>
  <si>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</si>
  <si>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</si>
  <si>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</si>
  <si>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</si>
  <si>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</si>
  <si>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</si>
  <si>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</si>
  <si>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</si>
  <si>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</si>
  <si>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</si>
  <si>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</si>
  <si>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</si>
  <si>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</si>
  <si>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</si>
  <si>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</si>
  <si>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</si>
  <si>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</si>
  <si>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</si>
  <si>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</si>
  <si>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</si>
  <si>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</si>
  <si>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</si>
  <si>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</si>
  <si>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</si>
  <si>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</si>
  <si>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</si>
  <si>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</si>
  <si>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</si>
  <si>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</si>
  <si>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</si>
  <si>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</si>
  <si>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</si>
  <si>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</si>
  <si>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</si>
  <si>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</si>
  <si>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</si>
  <si>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</si>
  <si>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</si>
  <si>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</si>
  <si>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</si>
  <si>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</si>
  <si>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</si>
  <si>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</si>
  <si>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</si>
  <si>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</si>
  <si>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</si>
  <si>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</si>
  <si>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</si>
  <si>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</si>
  <si>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</si>
  <si>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</si>
  <si>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</si>
  <si>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</si>
  <si>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</si>
  <si>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</si>
  <si>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</si>
  <si>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</si>
  <si>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</si>
  <si>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</si>
  <si>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</si>
  <si>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</si>
  <si>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</si>
  <si>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</si>
  <si>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</si>
  <si>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</si>
  <si>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</si>
  <si>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</si>
  <si>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</si>
  <si>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</si>
  <si>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</si>
  <si>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</si>
  <si>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</si>
  <si>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</si>
  <si>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</si>
  <si>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</si>
  <si>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</si>
  <si>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</si>
  <si>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</si>
  <si>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</si>
  <si>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</si>
  <si>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</si>
  <si>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</si>
  <si>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</si>
  <si>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</si>
  <si>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</si>
  <si>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</si>
  <si>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</si>
  <si>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</si>
  <si>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</si>
  <si>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</si>
  <si>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</si>
  <si>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</si>
  <si>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</si>
  <si>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</si>
  <si>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</si>
  <si>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</si>
  <si>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</si>
  <si>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</si>
  <si>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</si>
  <si>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</si>
  <si>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</si>
  <si>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</si>
  <si>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</si>
  <si>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</si>
  <si>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</si>
  <si>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</si>
  <si>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</si>
  <si>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</si>
  <si>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</si>
  <si>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</si>
  <si>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</si>
  <si>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</si>
  <si>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</si>
  <si>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</si>
  <si>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</si>
  <si>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</si>
  <si>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</si>
  <si>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</si>
  <si>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</si>
  <si>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</si>
  <si>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</si>
  <si>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</si>
  <si>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</si>
  <si>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</si>
  <si>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</si>
  <si>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</si>
  <si>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</si>
  <si>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</si>
  <si>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</si>
  <si>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</si>
  <si>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</si>
  <si>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</si>
  <si>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</si>
  <si>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</si>
  <si>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</si>
  <si>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</si>
  <si>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</si>
  <si>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</si>
  <si>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</si>
  <si>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</si>
  <si>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</si>
  <si>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</si>
  <si>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</si>
  <si>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</si>
  <si>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</si>
  <si>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</si>
  <si>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</si>
  <si>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</si>
  <si>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</si>
  <si>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</si>
  <si>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</si>
  <si>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</si>
  <si>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</si>
  <si>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</si>
  <si>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</si>
  <si>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</si>
  <si>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</si>
  <si>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</si>
  <si>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</si>
  <si>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</si>
  <si>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</si>
  <si>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</si>
  <si>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</si>
  <si>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</si>
  <si>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</si>
  <si>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</si>
  <si>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</si>
  <si>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</si>
  <si>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</si>
  <si>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</si>
  <si>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</si>
  <si>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</si>
  <si>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</si>
  <si>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</si>
  <si>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</si>
  <si>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</si>
  <si>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</si>
  <si>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</si>
  <si>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</si>
  <si>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</si>
  <si>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</si>
  <si>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</si>
  <si>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</si>
  <si>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</si>
  <si>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</si>
  <si>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</si>
  <si>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</si>
  <si>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</si>
  <si>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</si>
  <si>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</si>
  <si>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</si>
  <si>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</si>
  <si>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</si>
  <si>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</si>
  <si>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</si>
  <si>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</si>
  <si>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</si>
  <si>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</si>
  <si>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</si>
  <si>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</si>
  <si>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</si>
  <si>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</si>
  <si>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</si>
  <si>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</si>
  <si>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</si>
  <si>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</si>
  <si>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</si>
  <si>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</si>
  <si>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</si>
  <si>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</si>
  <si>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</si>
  <si>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</si>
  <si>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</si>
  <si>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</si>
  <si>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</si>
  <si>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</si>
  <si>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</si>
  <si>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</si>
  <si>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</si>
  <si>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</si>
  <si>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</si>
  <si>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</si>
  <si>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</si>
  <si>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</si>
  <si>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</si>
  <si>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</si>
  <si>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</si>
  <si>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</si>
  <si>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</si>
  <si>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</si>
  <si>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</si>
  <si>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</si>
  <si>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</si>
  <si>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</si>
  <si>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</si>
  <si>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</si>
  <si>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</si>
  <si>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</si>
  <si>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</si>
  <si>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</si>
  <si>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</si>
  <si>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</si>
  <si>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</si>
  <si>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</si>
  <si>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</si>
  <si>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</si>
  <si>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</si>
  <si>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</si>
  <si>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</si>
  <si>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</si>
  <si>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</si>
  <si>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</si>
  <si>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</si>
  <si>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</si>
  <si>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</si>
  <si>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</si>
  <si>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</si>
  <si>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</si>
  <si>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</si>
  <si>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</si>
  <si>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</si>
  <si>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</si>
  <si>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</si>
  <si>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</si>
  <si>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</si>
  <si>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</si>
  <si>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</si>
  <si>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</si>
  <si>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</si>
  <si>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</si>
  <si>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</si>
  <si>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</si>
  <si>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</si>
  <si>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</si>
  <si>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</si>
  <si>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</si>
  <si>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</si>
  <si>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</si>
  <si>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</si>
  <si>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</si>
  <si>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</si>
  <si>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</si>
  <si>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</si>
  <si>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</si>
  <si>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</si>
  <si>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</si>
  <si>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</si>
  <si>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</si>
  <si>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</si>
  <si>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</si>
  <si>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</si>
  <si>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</si>
  <si>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</si>
  <si>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</si>
  <si>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</si>
  <si>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</si>
  <si>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</si>
  <si>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</si>
  <si>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</si>
  <si>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</si>
  <si>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</si>
  <si>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</si>
  <si>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</si>
  <si>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</si>
  <si>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</si>
  <si>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</si>
  <si>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</si>
  <si>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</si>
  <si>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</si>
  <si>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</si>
  <si>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</si>
  <si>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</si>
  <si>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</si>
  <si>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</si>
  <si>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</si>
  <si>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</si>
  <si>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</si>
  <si>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</si>
  <si>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</si>
  <si>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</si>
  <si>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</si>
  <si>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</si>
  <si>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</si>
  <si>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</si>
  <si>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</si>
  <si>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</si>
  <si>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</si>
  <si>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</si>
  <si>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</si>
  <si>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</si>
  <si>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</si>
  <si>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</si>
  <si>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</si>
  <si>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</si>
  <si>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</si>
  <si>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</si>
  <si>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</si>
  <si>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</si>
  <si>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</si>
  <si>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</si>
  <si>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</si>
  <si>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</si>
  <si>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</si>
  <si>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</si>
  <si>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</si>
  <si>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</si>
  <si>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</si>
  <si>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</si>
  <si>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</si>
  <si>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</si>
  <si>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</si>
  <si>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</si>
  <si>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</si>
  <si>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</si>
  <si>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</si>
  <si>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</si>
  <si>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</si>
  <si>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</si>
  <si>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</si>
  <si>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</si>
  <si>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</si>
  <si>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</si>
  <si>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</si>
  <si>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</si>
  <si>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</si>
  <si>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</si>
  <si>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</si>
  <si>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</si>
  <si>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</si>
  <si>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</si>
  <si>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</si>
  <si>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</si>
  <si>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</si>
  <si>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</si>
  <si>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</si>
  <si>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</si>
  <si>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</si>
  <si>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</si>
  <si>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</si>
  <si>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</si>
  <si>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</si>
  <si>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</si>
  <si>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</si>
  <si>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</si>
  <si>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</si>
  <si>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</si>
  <si>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</si>
  <si>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</si>
  <si>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</si>
  <si>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</si>
  <si>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</si>
  <si>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</si>
  <si>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</si>
  <si>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</si>
  <si>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</si>
  <si>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</si>
  <si>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</si>
  <si>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</si>
  <si>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</si>
  <si>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</si>
  <si>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</si>
  <si>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</si>
  <si>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</si>
  <si>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</si>
  <si>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</si>
  <si>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</si>
  <si>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</si>
  <si>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</si>
  <si>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</si>
  <si>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</si>
  <si>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</si>
  <si>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</si>
  <si>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</si>
  <si>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</si>
  <si>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</si>
  <si>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</si>
  <si>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</si>
  <si>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</si>
  <si>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</si>
  <si>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</si>
  <si>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</si>
  <si>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</si>
  <si>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</si>
  <si>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</si>
  <si>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</si>
  <si>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</si>
  <si>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</si>
  <si>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</si>
  <si>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</si>
  <si>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</si>
  <si>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</si>
  <si>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</si>
  <si>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</si>
  <si>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</si>
  <si>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</si>
  <si>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</si>
  <si>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</si>
  <si>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</si>
  <si>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</si>
  <si>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</si>
  <si>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</si>
  <si>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</si>
  <si>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</si>
  <si>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</si>
  <si>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</si>
  <si>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</si>
  <si>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</si>
  <si>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</si>
  <si>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</si>
  <si>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</si>
  <si>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</si>
  <si>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</si>
  <si>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</si>
  <si>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</si>
  <si>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</si>
  <si>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</si>
  <si>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</si>
  <si>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</si>
  <si>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</si>
  <si>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</si>
  <si>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</si>
  <si>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</si>
  <si>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</si>
  <si>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</si>
  <si>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</si>
  <si>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</si>
  <si>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</si>
  <si>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</si>
  <si>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</si>
  <si>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</si>
  <si>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</si>
  <si>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</si>
  <si>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</si>
  <si>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</si>
  <si>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</si>
  <si>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</si>
  <si>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</si>
  <si>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</si>
  <si>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</si>
  <si>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</si>
  <si>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</si>
  <si>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</si>
  <si>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</si>
  <si>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</si>
  <si>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</si>
  <si>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</si>
  <si>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</si>
  <si>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</si>
  <si>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</si>
  <si>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</si>
  <si>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</si>
  <si>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</si>
  <si>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</si>
  <si>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</si>
  <si>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</si>
  <si>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</si>
  <si>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</si>
  <si>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</si>
  <si>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</si>
  <si>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</si>
  <si>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</si>
  <si>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</si>
  <si>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</si>
  <si>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</si>
  <si>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</si>
  <si>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</si>
  <si>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</si>
  <si>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</si>
  <si>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</si>
  <si>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</si>
  <si>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</si>
  <si>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</si>
  <si>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</si>
  <si>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</si>
  <si>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</si>
  <si>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</si>
  <si>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</si>
  <si>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</si>
  <si>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</si>
  <si>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</si>
  <si>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</si>
  <si>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</si>
  <si>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</si>
  <si>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</si>
  <si>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</si>
  <si>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</si>
  <si>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</si>
  <si>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</si>
  <si>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</si>
  <si>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</si>
  <si>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</si>
  <si>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</si>
  <si>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</si>
  <si>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</si>
  <si>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</si>
  <si>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</si>
  <si>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</si>
  <si>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</si>
  <si>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</si>
  <si>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</si>
  <si>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</si>
  <si>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</si>
  <si>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</si>
  <si>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</si>
  <si>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</si>
  <si>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</si>
  <si>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</si>
  <si>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</si>
  <si>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</si>
  <si>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</si>
  <si>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</si>
  <si>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</si>
  <si>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</si>
  <si>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</si>
  <si>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</si>
  <si>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</si>
  <si>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</si>
  <si>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</si>
  <si>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</si>
  <si>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</si>
  <si>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</si>
  <si>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</si>
  <si>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</si>
  <si>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</si>
  <si>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</si>
  <si>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</si>
  <si>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</si>
  <si>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</si>
  <si>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</si>
  <si>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</si>
  <si>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</si>
  <si>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</si>
  <si>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</si>
  <si>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</si>
  <si>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</si>
  <si>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</si>
  <si>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</si>
  <si>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</si>
  <si>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</si>
  <si>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</si>
  <si>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</si>
  <si>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</si>
  <si>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</si>
  <si>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</si>
  <si>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</si>
  <si>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</si>
  <si>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</si>
  <si>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</si>
  <si>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</si>
  <si>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</si>
  <si>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</si>
  <si>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</si>
  <si>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</si>
  <si>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</si>
  <si>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</si>
  <si>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</si>
  <si>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</si>
  <si>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</si>
  <si>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</si>
  <si>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</si>
  <si>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</si>
  <si>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</si>
  <si>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</si>
  <si>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</si>
  <si>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</si>
  <si>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</si>
  <si>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</si>
  <si>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</si>
  <si>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</si>
  <si>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</si>
  <si>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</si>
  <si>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</si>
  <si>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</si>
  <si>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</si>
  <si>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</si>
  <si>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</si>
  <si>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</si>
  <si>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</si>
  <si>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</si>
  <si>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</si>
  <si>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</si>
  <si>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</si>
  <si>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</si>
  <si>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</si>
  <si>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</si>
  <si>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</si>
  <si>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</si>
  <si>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</si>
  <si>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</si>
  <si>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</si>
  <si>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</si>
  <si>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</si>
  <si>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</si>
  <si>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</si>
  <si>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</si>
  <si>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</si>
  <si>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</si>
  <si>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</si>
  <si>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</si>
  <si>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</si>
  <si>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</si>
  <si>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</si>
  <si>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</si>
  <si>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</si>
  <si>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</si>
  <si>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</si>
  <si>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</si>
  <si>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</si>
  <si>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</si>
  <si>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</si>
  <si>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</si>
  <si>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</si>
  <si>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</si>
  <si>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</si>
  <si>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</si>
  <si>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</si>
  <si>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</si>
  <si>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</si>
  <si>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</si>
  <si>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</si>
  <si>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</si>
  <si>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</si>
  <si>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</si>
  <si>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</si>
  <si>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</si>
  <si>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</si>
  <si>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</si>
  <si>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</si>
  <si>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</si>
  <si>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</si>
  <si>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</si>
  <si>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</si>
  <si>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</si>
  <si>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</si>
  <si>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</si>
  <si>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</si>
  <si>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</si>
  <si>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</si>
  <si>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</si>
  <si>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</si>
  <si>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</si>
  <si>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</si>
  <si>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</si>
  <si>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</si>
  <si>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</si>
  <si>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</si>
  <si>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</si>
  <si>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</si>
  <si>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</si>
  <si>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</si>
  <si>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</si>
  <si>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</si>
  <si>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</si>
  <si>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</si>
  <si>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</si>
  <si>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</si>
  <si>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</si>
  <si>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</si>
  <si>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</si>
  <si>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</si>
  <si>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</si>
  <si>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</si>
  <si>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</si>
  <si>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</si>
  <si>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</si>
  <si>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</si>
  <si>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</si>
  <si>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</si>
  <si>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</si>
  <si>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</si>
  <si>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</si>
  <si>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</si>
  <si>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</si>
  <si>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</si>
  <si>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</si>
  <si>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</si>
  <si>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</si>
  <si>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</si>
  <si>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</si>
  <si>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</si>
  <si>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</si>
  <si>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</si>
  <si>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</si>
  <si>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</si>
  <si>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</si>
  <si>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</si>
  <si>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</si>
  <si>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</si>
  <si>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</si>
  <si>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</si>
  <si>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</si>
  <si>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</si>
  <si>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</si>
  <si>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</si>
  <si>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</si>
  <si>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</si>
  <si>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</si>
  <si>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</si>
  <si>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</si>
  <si>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</si>
  <si>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</si>
  <si>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</si>
  <si>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</si>
  <si>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</si>
  <si>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</si>
  <si>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</si>
  <si>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</si>
  <si>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</si>
  <si>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</si>
  <si>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</si>
  <si>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</si>
  <si>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</si>
  <si>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</si>
  <si>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</si>
  <si>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</si>
  <si>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</si>
  <si>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</si>
  <si>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</si>
  <si>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</si>
  <si>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</si>
  <si>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</si>
  <si>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</si>
  <si>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</si>
  <si>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</si>
  <si>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</si>
  <si>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</si>
  <si>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</si>
  <si>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</si>
  <si>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</si>
  <si>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</si>
  <si>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</si>
  <si>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</si>
  <si>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</si>
  <si>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</si>
  <si>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</si>
  <si>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</si>
  <si>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</si>
  <si>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</si>
  <si>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</si>
  <si>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</si>
  <si>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</si>
  <si>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</si>
  <si>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</si>
  <si>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</si>
  <si>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</si>
  <si>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</si>
  <si>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</si>
  <si>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</si>
  <si>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</si>
  <si>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</si>
  <si>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</si>
  <si>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</si>
  <si>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</si>
  <si>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</si>
  <si>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</si>
  <si>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</si>
  <si>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</si>
  <si>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</si>
  <si>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</si>
  <si>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</si>
  <si>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</si>
  <si>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</si>
  <si>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</si>
  <si>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</si>
  <si>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</si>
  <si>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</si>
  <si>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</si>
  <si>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</si>
  <si>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</si>
  <si>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</si>
  <si>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</si>
  <si>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</si>
  <si>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</si>
  <si>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</si>
  <si>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</si>
  <si>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</si>
  <si>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</si>
  <si>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</si>
  <si>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</si>
  <si>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</si>
  <si>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</si>
  <si>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</si>
  <si>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</si>
  <si>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</si>
  <si>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</si>
  <si>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</si>
  <si>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</si>
  <si>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</si>
  <si>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</si>
  <si>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</si>
  <si>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</si>
  <si>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</si>
  <si>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</si>
  <si>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</si>
  <si>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</si>
  <si>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</si>
  <si>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</si>
  <si>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</si>
  <si>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</si>
  <si>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</si>
  <si>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</si>
  <si>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</si>
  <si>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</si>
  <si>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</si>
  <si>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</si>
  <si>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</si>
  <si>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</si>
  <si>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</si>
  <si>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</si>
  <si>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</si>
  <si>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</si>
  <si>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</si>
  <si>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</si>
  <si>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</si>
  <si>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</si>
  <si>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</si>
  <si>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</si>
  <si>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</si>
  <si>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</si>
  <si>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</si>
  <si>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</si>
  <si>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</si>
  <si>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</si>
  <si>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</si>
  <si>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</si>
  <si>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</si>
  <si>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</si>
  <si>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</si>
  <si>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</si>
  <si>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</si>
  <si>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</si>
  <si>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</si>
  <si>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</si>
  <si>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</si>
  <si>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</si>
  <si>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</si>
  <si>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</si>
  <si>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</si>
  <si>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</si>
  <si>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</si>
  <si>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</si>
  <si>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</si>
  <si>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</si>
  <si>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</si>
  <si>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</si>
  <si>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</si>
  <si>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</si>
  <si>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</si>
  <si>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</si>
  <si>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</si>
  <si>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</si>
  <si>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</si>
  <si>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</si>
  <si>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</si>
  <si>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</si>
  <si>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</si>
  <si>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</si>
  <si>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</si>
  <si>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</si>
  <si>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</si>
  <si>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</si>
  <si>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</si>
  <si>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</si>
  <si>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</si>
  <si>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</si>
  <si>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</si>
  <si>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</si>
  <si>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</si>
  <si>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</si>
  <si>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</si>
  <si>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</si>
  <si>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</si>
  <si>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</si>
  <si>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</si>
  <si>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</si>
  <si>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</si>
  <si>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</si>
  <si>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</si>
  <si>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</si>
  <si>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</si>
  <si>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</si>
  <si>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</si>
  <si>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</si>
  <si>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</si>
  <si>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</si>
  <si>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</si>
  <si>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</si>
  <si>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</si>
  <si>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</si>
  <si>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</si>
  <si>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</si>
  <si>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</si>
  <si>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</si>
  <si>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</si>
  <si>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</si>
  <si>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</si>
  <si>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</si>
  <si>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</si>
  <si>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</si>
  <si>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</si>
  <si>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</si>
  <si>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</si>
  <si>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</si>
  <si>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</si>
  <si>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</si>
  <si>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</si>
  <si>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</si>
  <si>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</si>
  <si>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</si>
  <si>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</si>
  <si>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</si>
  <si>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</si>
  <si>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</si>
  <si>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</si>
  <si>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</si>
  <si>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</si>
  <si>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</si>
  <si>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</si>
  <si>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</si>
  <si>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</si>
  <si>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</si>
  <si>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</si>
  <si>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</si>
  <si>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</si>
  <si>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</si>
  <si>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</si>
  <si>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</si>
  <si>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</si>
  <si>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</si>
  <si>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</si>
  <si>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</si>
  <si>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</si>
  <si>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</si>
  <si>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</si>
  <si>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</si>
  <si>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</si>
  <si>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</si>
  <si>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</si>
  <si>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</si>
  <si>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</si>
  <si>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</si>
  <si>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</si>
  <si>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</si>
  <si>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</si>
  <si>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</si>
  <si>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</si>
  <si>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</si>
  <si>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</si>
  <si>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</si>
  <si>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</si>
  <si>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</si>
  <si>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</si>
  <si>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</si>
  <si>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</si>
  <si>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</si>
  <si>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</si>
  <si>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</si>
  <si>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</si>
  <si>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</si>
  <si>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</si>
  <si>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</si>
  <si>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</si>
  <si>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</si>
  <si>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</si>
  <si>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</si>
  <si>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</si>
  <si>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</si>
  <si>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</si>
  <si>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</si>
  <si>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</si>
  <si>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</si>
  <si>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</si>
  <si>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</si>
  <si>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</si>
  <si>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</si>
  <si>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</si>
  <si>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</si>
  <si>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</si>
  <si>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</si>
  <si>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</si>
  <si>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</si>
  <si>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</si>
  <si>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</si>
  <si>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</si>
  <si>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</si>
  <si>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</si>
  <si>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</si>
  <si>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</si>
  <si>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</si>
  <si>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</si>
  <si>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</si>
  <si>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</si>
  <si>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</si>
  <si>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</si>
  <si>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</si>
  <si>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</si>
  <si>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</si>
  <si>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</si>
  <si>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</si>
  <si>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</si>
  <si>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</si>
  <si>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</si>
  <si>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</si>
  <si>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</si>
  <si>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</si>
  <si>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</si>
  <si>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</si>
  <si>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</si>
  <si>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</si>
  <si>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</si>
  <si>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</si>
  <si>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</si>
  <si>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</si>
  <si>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</si>
  <si>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</si>
  <si>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</si>
  <si>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</si>
  <si>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</si>
  <si>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</si>
  <si>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</si>
  <si>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</si>
  <si>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</si>
  <si>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</si>
  <si>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207</t>
  </si>
  <si>
    <t>SKAGIT REGIONAL HEALTH</t>
  </si>
  <si>
    <t>MT. VERNON, WA 98273</t>
  </si>
  <si>
    <t>Brian Ivie</t>
  </si>
  <si>
    <t>Paul Ishizuka</t>
  </si>
  <si>
    <t>(360)445-8514</t>
  </si>
  <si>
    <t>(360)445-8522</t>
  </si>
  <si>
    <t xml:space="preserve"> </t>
  </si>
  <si>
    <t>1415 E. KINCAID ST</t>
  </si>
  <si>
    <t>PO BOX 1376</t>
  </si>
  <si>
    <t>SKAGIT</t>
  </si>
  <si>
    <t>Gary Shand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</si>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</sst>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9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3" fontId="10" fillId="4" borderId="1" xfId="4" applyNumberFormat="1" applyFont="1" applyFill="1" applyBorder="1" applyProtection="1">
      <protection locked="0"/>
    </xf>
    <xf numFmtId="38" fontId="10" fillId="4" borderId="1" xfId="4" applyNumberFormat="1" applyFont="1" applyFill="1" applyBorder="1" applyProtection="1">
      <protection locked="0"/>
    </xf>
    <xf numFmtId="0" fontId="10" fillId="4" borderId="1" xfId="4" applyFont="1" applyFill="1" applyBorder="1" applyProtection="1">
      <protection locked="0"/>
    </xf>
    <xf numFmtId="43" fontId="10" fillId="4" borderId="1" xfId="4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9">
    <cellStyle name="Comma" xfId="1" builtinId="3"/>
    <cellStyle name="Comma 2" xfId="8" xr:uid="{00000000-0005-0000-0000-000001000000}"/>
    <cellStyle name="Comma 3" xfId="5" xr:uid="{00000000-0005-0000-0000-000002000000}"/>
    <cellStyle name="Currency 2" xfId="6" xr:uid="{00000000-0005-0000-0000-000003000000}"/>
    <cellStyle name="Hyperlink" xfId="2" builtinId="8"/>
    <cellStyle name="Normal" xfId="0" builtinId="0"/>
    <cellStyle name="Normal 2" xfId="7" xr:uid="{00000000-0005-0000-0000-000006000000}"/>
    <cellStyle name="Normal 3" xfId="4" xr:uid="{00000000-0005-0000-0000-000007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3" transitionEvaluation="1" transitionEntry="1" codeName="Sheet1">
    <pageSetUpPr autoPageBreaks="0"/>
  </sheetPr>
  <dimension ref="A1:CF817"/>
  <sheetViews>
    <sheetView showGridLines="0" tabSelected="1" topLeftCell="A43" zoomScale="81" zoomScaleNormal="90" workbookViewId="0">
      <selection activeCell="C161" sqref="C16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1260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1266</v>
      </c>
      <c r="C16" s="236"/>
      <c r="F16" s="291" t="s">
        <v>1261</v>
      </c>
    </row>
    <row r="17" spans="1:6" ht="12.75" customHeight="1" x14ac:dyDescent="0.3">
      <c r="A17" s="180" t="s">
        <v>1230</v>
      </c>
      <c r="C17" s="291" t="s">
        <v>1261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9">
        <v>50585184</v>
      </c>
      <c r="C48" s="248">
        <f>ROUND(((B48/CE61)*C61),0)</f>
        <v>865782</v>
      </c>
      <c r="D48" s="248">
        <f>ROUND(((B48/CE61)*D61),0)</f>
        <v>0</v>
      </c>
      <c r="E48" s="195">
        <f>ROUND(((B48/CE61)*E61),0)</f>
        <v>4172747</v>
      </c>
      <c r="F48" s="195">
        <f>ROUND(((B48/CE61)*F61),0)</f>
        <v>729459</v>
      </c>
      <c r="G48" s="195">
        <f>ROUND(((B48/CE61)*G61),0)</f>
        <v>0</v>
      </c>
      <c r="H48" s="195">
        <f>ROUND(((B48/CE61)*H61),0)</f>
        <v>590367</v>
      </c>
      <c r="I48" s="195">
        <f>ROUND(((B48/CE61)*I61),0)</f>
        <v>0</v>
      </c>
      <c r="J48" s="195">
        <f>ROUND(((B48/CE61)*J61),0)</f>
        <v>166668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504844</v>
      </c>
      <c r="P48" s="195">
        <f>ROUND(((B48/CE61)*P61),0)</f>
        <v>903782</v>
      </c>
      <c r="Q48" s="195">
        <f>ROUND(((B48/CE61)*Q61),0)</f>
        <v>518463</v>
      </c>
      <c r="R48" s="195">
        <f>ROUND(((B48/CE61)*R61),0)</f>
        <v>35367</v>
      </c>
      <c r="S48" s="195">
        <f>ROUND(((B48/CE61)*S61),0)</f>
        <v>270235</v>
      </c>
      <c r="T48" s="195">
        <f>ROUND(((B48/CE61)*T61),0)</f>
        <v>149951</v>
      </c>
      <c r="U48" s="195">
        <f>ROUND(((B48/CE61)*U61),0)</f>
        <v>849215</v>
      </c>
      <c r="V48" s="195">
        <f>ROUND(((B48/CE61)*V61),0)</f>
        <v>39093</v>
      </c>
      <c r="W48" s="195">
        <f>ROUND(((B48/CE61)*W61),0)</f>
        <v>24669</v>
      </c>
      <c r="X48" s="195">
        <f>ROUND(((B48/CE61)*X61),0)</f>
        <v>0</v>
      </c>
      <c r="Y48" s="195">
        <f>ROUND(((B48/CE61)*Y61),0)</f>
        <v>1118511</v>
      </c>
      <c r="Z48" s="195">
        <f>ROUND(((B48/CE61)*Z61),0)</f>
        <v>332058</v>
      </c>
      <c r="AA48" s="195">
        <f>ROUND(((B48/CE61)*AA61),0)</f>
        <v>0</v>
      </c>
      <c r="AB48" s="195">
        <f>ROUND(((B48/CE61)*AB61),0)</f>
        <v>1234871</v>
      </c>
      <c r="AC48" s="195">
        <f>ROUND(((B48/CE61)*AC61),0)</f>
        <v>405709</v>
      </c>
      <c r="AD48" s="195">
        <f>ROUND(((B48/CE61)*AD61),0)</f>
        <v>140103</v>
      </c>
      <c r="AE48" s="195">
        <f>ROUND(((B48/CE61)*AE61),0)</f>
        <v>348660</v>
      </c>
      <c r="AF48" s="195">
        <f>ROUND(((B48/CE61)*AF61),0)</f>
        <v>0</v>
      </c>
      <c r="AG48" s="195">
        <f>ROUND(((B48/CE61)*AG61),0)</f>
        <v>1443348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734828</v>
      </c>
      <c r="AK48" s="195">
        <f>ROUND(((B48/CE61)*AK61),0)</f>
        <v>57006</v>
      </c>
      <c r="AL48" s="195">
        <f>ROUND(((B48/CE61)*AL61),0)</f>
        <v>63379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360609</v>
      </c>
      <c r="AP48" s="195">
        <f>ROUND(((B48/CE61)*AP61),0)</f>
        <v>18682421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901719</v>
      </c>
      <c r="AW48" s="195">
        <f>ROUND(((B48/CE61)*AW61),0)</f>
        <v>1441404</v>
      </c>
      <c r="AX48" s="195">
        <f>ROUND(((B48/CE61)*AX61),0)</f>
        <v>129</v>
      </c>
      <c r="AY48" s="195">
        <f>ROUND(((B48/CE61)*AY61),0)</f>
        <v>311143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175683</v>
      </c>
      <c r="BE48" s="195">
        <f>ROUND(((B48/CE61)*BE61),0)</f>
        <v>539492</v>
      </c>
      <c r="BF48" s="195">
        <f>ROUND(((B48/CE61)*BF61),0)</f>
        <v>339388</v>
      </c>
      <c r="BG48" s="195">
        <f>ROUND(((B48/CE61)*BG61),0)</f>
        <v>379473</v>
      </c>
      <c r="BH48" s="195">
        <f>ROUND(((B48/CE61)*BH61),0)</f>
        <v>2495886</v>
      </c>
      <c r="BI48" s="195">
        <f>ROUND(((B48/CE61)*BI61),0)</f>
        <v>488419</v>
      </c>
      <c r="BJ48" s="195">
        <f>ROUND(((B48/CE61)*BJ61),0)</f>
        <v>442346</v>
      </c>
      <c r="BK48" s="195">
        <f>ROUND(((B48/CE61)*BK61),0)</f>
        <v>758782</v>
      </c>
      <c r="BL48" s="195">
        <f>ROUND(((B48/CE61)*BL61),0)</f>
        <v>722684</v>
      </c>
      <c r="BM48" s="195">
        <f>ROUND(((B48/CE61)*BM61),0)</f>
        <v>0</v>
      </c>
      <c r="BN48" s="195">
        <f>ROUND(((B48/CE61)*BN61),0)</f>
        <v>1248191</v>
      </c>
      <c r="BO48" s="195">
        <f>ROUND(((B48/CE61)*BO61),0)</f>
        <v>91314</v>
      </c>
      <c r="BP48" s="195">
        <f>ROUND(((B48/CE61)*BP61),0)</f>
        <v>120953</v>
      </c>
      <c r="BQ48" s="195">
        <f>ROUND(((B48/CE61)*BQ61),0)</f>
        <v>0</v>
      </c>
      <c r="BR48" s="195">
        <f>ROUND(((B48/CE61)*BR61),0)</f>
        <v>351723</v>
      </c>
      <c r="BS48" s="195">
        <f>ROUND(((B48/CE61)*BS61),0)</f>
        <v>80184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771079</v>
      </c>
      <c r="BW48" s="195">
        <f>ROUND(((B48/CE61)*BW61),0)</f>
        <v>111373</v>
      </c>
      <c r="BX48" s="195">
        <f>ROUND(((B48/CE61)*BX61),0)</f>
        <v>1343634</v>
      </c>
      <c r="BY48" s="195">
        <f>ROUND(((B48/CE61)*BY61),0)</f>
        <v>651094</v>
      </c>
      <c r="BZ48" s="195">
        <f>ROUND(((B48/CE61)*BZ61),0)</f>
        <v>178426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1898519</v>
      </c>
      <c r="CD48" s="195"/>
      <c r="CE48" s="195">
        <f>SUM(C48:CD48)</f>
        <v>50585183</v>
      </c>
    </row>
    <row r="49" spans="1:84" ht="12.65" customHeight="1" x14ac:dyDescent="0.3">
      <c r="A49" s="175" t="s">
        <v>206</v>
      </c>
      <c r="B49" s="195">
        <f>B47+B48</f>
        <v>50585184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9">
        <v>16412448</v>
      </c>
      <c r="C52" s="195">
        <f>ROUND((B52/(CE76+CF76)*C76),0)</f>
        <v>80976</v>
      </c>
      <c r="D52" s="195">
        <f>ROUND((B52/(CE76+CF76)*D76),0)</f>
        <v>0</v>
      </c>
      <c r="E52" s="195">
        <f>ROUND((B52/(CE76+CF76)*E76),0)</f>
        <v>781267</v>
      </c>
      <c r="F52" s="195">
        <f>ROUND((B52/(CE76+CF76)*F76),0)</f>
        <v>274851</v>
      </c>
      <c r="G52" s="195">
        <f>ROUND((B52/(CE76+CF76)*G76),0)</f>
        <v>0</v>
      </c>
      <c r="H52" s="195">
        <f>ROUND((B52/(CE76+CF76)*H76),0)</f>
        <v>143996</v>
      </c>
      <c r="I52" s="195">
        <f>ROUND((B52/(CE76+CF76)*I76),0)</f>
        <v>0</v>
      </c>
      <c r="J52" s="195">
        <f>ROUND((B52/(CE76+CF76)*J76),0)</f>
        <v>16695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30622</v>
      </c>
      <c r="P52" s="195">
        <f>ROUND((B52/(CE76+CF76)*P76),0)</f>
        <v>313346</v>
      </c>
      <c r="Q52" s="195">
        <f>ROUND((B52/(CE76+CF76)*Q76),0)</f>
        <v>119305</v>
      </c>
      <c r="R52" s="195">
        <f>ROUND((B52/(CE76+CF76)*R76),0)</f>
        <v>6426</v>
      </c>
      <c r="S52" s="195">
        <f>ROUND((B52/(CE76+CF76)*S76),0)</f>
        <v>118623</v>
      </c>
      <c r="T52" s="195">
        <f>ROUND((B52/(CE76+CF76)*T76),0)</f>
        <v>3885</v>
      </c>
      <c r="U52" s="195">
        <f>ROUND((B52/(CE76+CF76)*U76),0)</f>
        <v>147323</v>
      </c>
      <c r="V52" s="195">
        <f>ROUND((B52/(CE76+CF76)*V76),0)</f>
        <v>0</v>
      </c>
      <c r="W52" s="195">
        <f>ROUND((B52/(CE76+CF76)*W76),0)</f>
        <v>42213</v>
      </c>
      <c r="X52" s="195">
        <f>ROUND((B52/(CE76+CF76)*X76),0)</f>
        <v>34279</v>
      </c>
      <c r="Y52" s="195">
        <f>ROUND((B52/(CE76+CF76)*Y76),0)</f>
        <v>278819</v>
      </c>
      <c r="Z52" s="195">
        <f>ROUND((B52/(CE76+CF76)*Z76),0)</f>
        <v>135029</v>
      </c>
      <c r="AA52" s="195">
        <f>ROUND((B52/(CE76+CF76)*AA76),0)</f>
        <v>38866</v>
      </c>
      <c r="AB52" s="195">
        <f>ROUND((B52/(CE76+CF76)*AB76),0)</f>
        <v>162634</v>
      </c>
      <c r="AC52" s="195">
        <f>ROUND((B52/(CE76+CF76)*AC76),0)</f>
        <v>35043</v>
      </c>
      <c r="AD52" s="195">
        <f>ROUND((B52/(CE76+CF76)*AD76),0)</f>
        <v>130669</v>
      </c>
      <c r="AE52" s="195">
        <f>ROUND((B52/(CE76+CF76)*AE76),0)</f>
        <v>44032</v>
      </c>
      <c r="AF52" s="195">
        <f>ROUND((B52/(CE76+CF76)*AF76),0)</f>
        <v>0</v>
      </c>
      <c r="AG52" s="195">
        <f>ROUND((B52/(CE76+CF76)*AG76),0)</f>
        <v>196272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356013</v>
      </c>
      <c r="AK52" s="195">
        <f>ROUND((B52/(CE76+CF76)*AK76),0)</f>
        <v>5496</v>
      </c>
      <c r="AL52" s="195">
        <f>ROUND((B52/(CE76+CF76)*AL76),0)</f>
        <v>2603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50499</v>
      </c>
      <c r="AP52" s="195">
        <f>ROUND((B52/(CE76+CF76)*AP76),0)</f>
        <v>4208935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476207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184164</v>
      </c>
      <c r="AZ52" s="195">
        <f>ROUND((B52/(CE76+CF76)*AZ76),0)</f>
        <v>0</v>
      </c>
      <c r="BA52" s="195">
        <f>ROUND((B52/(CE76+CF76)*BA76),0)</f>
        <v>25931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125421</v>
      </c>
      <c r="BE52" s="195">
        <f>ROUND((B52/(CE76+CF76)*BE76),0)</f>
        <v>4629787</v>
      </c>
      <c r="BF52" s="195">
        <f>ROUND((B52/(CE76+CF76)*BF76),0)</f>
        <v>69839</v>
      </c>
      <c r="BG52" s="195">
        <f>ROUND((B52/(CE76+CF76)*BG76),0)</f>
        <v>0</v>
      </c>
      <c r="BH52" s="195">
        <f>ROUND((B52/(CE76+CF76)*BH76),0)</f>
        <v>184143</v>
      </c>
      <c r="BI52" s="195">
        <f>ROUND((B52/(CE76+CF76)*BI76),0)</f>
        <v>31304</v>
      </c>
      <c r="BJ52" s="195">
        <f>ROUND((B52/(CE76+CF76)*BJ76),0)</f>
        <v>202512</v>
      </c>
      <c r="BK52" s="195">
        <f>ROUND((B52/(CE76+CF76)*BK76),0)</f>
        <v>40271</v>
      </c>
      <c r="BL52" s="195">
        <f>ROUND((B52/(CE76+CF76)*BL76),0)</f>
        <v>56388</v>
      </c>
      <c r="BM52" s="195">
        <f>ROUND((B52/(CE76+CF76)*BM76),0)</f>
        <v>0</v>
      </c>
      <c r="BN52" s="195">
        <f>ROUND((B52/(CE76+CF76)*BN76),0)</f>
        <v>103560</v>
      </c>
      <c r="BO52" s="195">
        <f>ROUND((B52/(CE76+CF76)*BO76),0)</f>
        <v>0</v>
      </c>
      <c r="BP52" s="195">
        <f>ROUND((B52/(CE76+CF76)*BP76),0)</f>
        <v>9649</v>
      </c>
      <c r="BQ52" s="195">
        <f>ROUND((B52/(CE76+CF76)*BQ76),0)</f>
        <v>0</v>
      </c>
      <c r="BR52" s="195">
        <f>ROUND((B52/(CE76+CF76)*BR76),0)</f>
        <v>73641</v>
      </c>
      <c r="BS52" s="195">
        <f>ROUND((B52/(CE76+CF76)*BS76),0)</f>
        <v>78600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139885</v>
      </c>
      <c r="BW52" s="195">
        <f>ROUND((B52/(CE76+CF76)*BW76),0)</f>
        <v>20580</v>
      </c>
      <c r="BX52" s="195">
        <f>ROUND((B52/(CE76+CF76)*BX76),0)</f>
        <v>45168</v>
      </c>
      <c r="BY52" s="195">
        <f>ROUND((B52/(CE76+CF76)*BY76),0)</f>
        <v>36407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2120274</v>
      </c>
      <c r="CD52" s="195"/>
      <c r="CE52" s="195">
        <f>SUM(C52:CD52)</f>
        <v>16412448</v>
      </c>
    </row>
    <row r="53" spans="1:84" ht="12.65" customHeight="1" x14ac:dyDescent="0.3">
      <c r="A53" s="175" t="s">
        <v>206</v>
      </c>
      <c r="B53" s="195">
        <f>B51+B52</f>
        <v>16412448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">
      <c r="A59" s="171" t="s">
        <v>233</v>
      </c>
      <c r="B59" s="175"/>
      <c r="C59" s="184">
        <v>3166</v>
      </c>
      <c r="D59" s="184"/>
      <c r="E59" s="184">
        <v>28355</v>
      </c>
      <c r="F59" s="184">
        <v>1696</v>
      </c>
      <c r="G59" s="184"/>
      <c r="H59" s="184">
        <v>3904</v>
      </c>
      <c r="I59" s="184"/>
      <c r="J59" s="184">
        <v>2012</v>
      </c>
      <c r="K59" s="184"/>
      <c r="L59" s="184"/>
      <c r="M59" s="184"/>
      <c r="N59" s="184"/>
      <c r="O59" s="184">
        <v>860</v>
      </c>
      <c r="P59" s="185">
        <v>594429</v>
      </c>
      <c r="Q59" s="185">
        <v>278867</v>
      </c>
      <c r="R59" s="185">
        <v>793686</v>
      </c>
      <c r="S59" s="251"/>
      <c r="T59" s="251"/>
      <c r="U59" s="224">
        <v>868719</v>
      </c>
      <c r="V59" s="185">
        <v>1709</v>
      </c>
      <c r="W59" s="185">
        <v>81549</v>
      </c>
      <c r="X59" s="185">
        <v>139722</v>
      </c>
      <c r="Y59" s="185">
        <v>153523</v>
      </c>
      <c r="Z59" s="185"/>
      <c r="AA59" s="185">
        <v>21248</v>
      </c>
      <c r="AB59" s="251"/>
      <c r="AC59" s="185">
        <v>28213</v>
      </c>
      <c r="AD59" s="185"/>
      <c r="AE59" s="185">
        <v>26273</v>
      </c>
      <c r="AF59" s="185"/>
      <c r="AG59" s="185">
        <v>31895</v>
      </c>
      <c r="AH59" s="185"/>
      <c r="AI59" s="185"/>
      <c r="AJ59" s="185">
        <v>18942</v>
      </c>
      <c r="AK59" s="185">
        <v>8397</v>
      </c>
      <c r="AL59" s="185">
        <v>3938</v>
      </c>
      <c r="AM59" s="185"/>
      <c r="AN59" s="185"/>
      <c r="AO59" s="185">
        <v>7073</v>
      </c>
      <c r="AP59" s="185">
        <v>331836</v>
      </c>
      <c r="AQ59" s="185"/>
      <c r="AR59" s="185"/>
      <c r="AS59" s="185"/>
      <c r="AT59" s="185"/>
      <c r="AU59" s="185"/>
      <c r="AV59" s="251"/>
      <c r="AW59" s="251"/>
      <c r="AX59" s="251"/>
      <c r="AY59" s="185">
        <v>320815</v>
      </c>
      <c r="AZ59" s="185"/>
      <c r="BA59" s="251"/>
      <c r="BB59" s="251"/>
      <c r="BC59" s="251"/>
      <c r="BD59" s="251"/>
      <c r="BE59" s="185">
        <v>794314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">
      <c r="A60" s="253" t="s">
        <v>234</v>
      </c>
      <c r="B60" s="175"/>
      <c r="C60" s="186">
        <v>31.09</v>
      </c>
      <c r="D60" s="187"/>
      <c r="E60" s="187">
        <v>202.75000000000003</v>
      </c>
      <c r="F60" s="223">
        <v>26.57</v>
      </c>
      <c r="G60" s="187"/>
      <c r="H60" s="187">
        <v>22.79</v>
      </c>
      <c r="I60" s="187"/>
      <c r="J60" s="223">
        <v>5.78</v>
      </c>
      <c r="K60" s="187"/>
      <c r="L60" s="187"/>
      <c r="M60" s="187"/>
      <c r="N60" s="187"/>
      <c r="O60" s="187">
        <v>18.84</v>
      </c>
      <c r="P60" s="221">
        <v>36.35</v>
      </c>
      <c r="Q60" s="221">
        <v>19.47</v>
      </c>
      <c r="R60" s="221">
        <v>2.69</v>
      </c>
      <c r="S60" s="221">
        <v>21.7</v>
      </c>
      <c r="T60" s="221">
        <v>4.78</v>
      </c>
      <c r="U60" s="221">
        <v>49.04</v>
      </c>
      <c r="V60" s="221">
        <v>2.09</v>
      </c>
      <c r="W60" s="221">
        <v>5.7</v>
      </c>
      <c r="X60" s="221">
        <v>7.46</v>
      </c>
      <c r="Y60" s="221">
        <v>60.84</v>
      </c>
      <c r="Z60" s="221">
        <v>12.83</v>
      </c>
      <c r="AA60" s="221">
        <v>4.34</v>
      </c>
      <c r="AB60" s="221">
        <v>45.15</v>
      </c>
      <c r="AC60" s="221">
        <v>18.84</v>
      </c>
      <c r="AD60" s="221">
        <v>4.47</v>
      </c>
      <c r="AE60" s="221">
        <v>15.91</v>
      </c>
      <c r="AF60" s="221"/>
      <c r="AG60" s="221">
        <v>61.16</v>
      </c>
      <c r="AH60" s="221"/>
      <c r="AI60" s="221"/>
      <c r="AJ60" s="221">
        <v>35.799999999999997</v>
      </c>
      <c r="AK60" s="221">
        <v>2.27</v>
      </c>
      <c r="AL60" s="221">
        <v>2.62</v>
      </c>
      <c r="AM60" s="221"/>
      <c r="AN60" s="221"/>
      <c r="AO60" s="221">
        <v>13.780000000000001</v>
      </c>
      <c r="AP60" s="221">
        <v>397.07</v>
      </c>
      <c r="AQ60" s="221"/>
      <c r="AR60" s="221"/>
      <c r="AS60" s="221"/>
      <c r="AT60" s="221"/>
      <c r="AU60" s="221"/>
      <c r="AV60" s="221">
        <v>40.81</v>
      </c>
      <c r="AW60" s="221">
        <v>49.5</v>
      </c>
      <c r="AX60" s="221">
        <v>0.01</v>
      </c>
      <c r="AY60" s="221">
        <v>25.94</v>
      </c>
      <c r="AZ60" s="221"/>
      <c r="BA60" s="221"/>
      <c r="BB60" s="221"/>
      <c r="BC60" s="221"/>
      <c r="BD60" s="221">
        <v>9.5299999999999994</v>
      </c>
      <c r="BE60" s="221">
        <v>31.73</v>
      </c>
      <c r="BF60" s="221">
        <v>32.64</v>
      </c>
      <c r="BG60" s="221">
        <v>32.89</v>
      </c>
      <c r="BH60" s="221">
        <v>93.98</v>
      </c>
      <c r="BI60" s="221">
        <v>15.15</v>
      </c>
      <c r="BJ60" s="221">
        <v>18.579999999999998</v>
      </c>
      <c r="BK60" s="221">
        <v>53.93</v>
      </c>
      <c r="BL60" s="221">
        <v>54.88</v>
      </c>
      <c r="BM60" s="221"/>
      <c r="BN60" s="221">
        <v>21.02</v>
      </c>
      <c r="BO60" s="221">
        <v>4.49</v>
      </c>
      <c r="BP60" s="221">
        <v>4.99</v>
      </c>
      <c r="BQ60" s="221"/>
      <c r="BR60" s="221">
        <v>15.44</v>
      </c>
      <c r="BS60" s="221">
        <v>6.43</v>
      </c>
      <c r="BT60" s="221"/>
      <c r="BU60" s="221"/>
      <c r="BV60" s="221">
        <v>53.82</v>
      </c>
      <c r="BW60" s="221">
        <v>4.67</v>
      </c>
      <c r="BX60" s="221">
        <v>50.879999999999995</v>
      </c>
      <c r="BY60" s="221">
        <v>24.04</v>
      </c>
      <c r="BZ60" s="221">
        <v>9.9600000000000009</v>
      </c>
      <c r="CA60" s="221"/>
      <c r="CB60" s="221"/>
      <c r="CC60" s="221">
        <v>6.8299999999999992</v>
      </c>
      <c r="CD60" s="252" t="s">
        <v>221</v>
      </c>
      <c r="CE60" s="254">
        <f t="shared" ref="CE60:CE70" si="0">SUM(C60:CD60)</f>
        <v>1794.3200000000002</v>
      </c>
    </row>
    <row r="61" spans="1:84" ht="12.65" customHeight="1" x14ac:dyDescent="0.3">
      <c r="A61" s="171" t="s">
        <v>235</v>
      </c>
      <c r="B61" s="175"/>
      <c r="C61" s="184">
        <v>3468398</v>
      </c>
      <c r="D61" s="184"/>
      <c r="E61" s="184">
        <v>16716393</v>
      </c>
      <c r="F61" s="185">
        <v>2922279</v>
      </c>
      <c r="G61" s="184"/>
      <c r="H61" s="184">
        <v>2365061</v>
      </c>
      <c r="I61" s="185"/>
      <c r="J61" s="185">
        <v>667687</v>
      </c>
      <c r="K61" s="185"/>
      <c r="L61" s="185"/>
      <c r="M61" s="184"/>
      <c r="N61" s="184"/>
      <c r="O61" s="184">
        <v>2022448</v>
      </c>
      <c r="P61" s="185">
        <v>3620629</v>
      </c>
      <c r="Q61" s="185">
        <v>2077007</v>
      </c>
      <c r="R61" s="185">
        <v>141685</v>
      </c>
      <c r="S61" s="185">
        <v>1082586</v>
      </c>
      <c r="T61" s="185">
        <v>600717</v>
      </c>
      <c r="U61" s="185">
        <v>3402032</v>
      </c>
      <c r="V61" s="185">
        <v>156609</v>
      </c>
      <c r="W61" s="185">
        <v>98825</v>
      </c>
      <c r="X61" s="185"/>
      <c r="Y61" s="185">
        <v>4480856</v>
      </c>
      <c r="Z61" s="185">
        <v>1330252</v>
      </c>
      <c r="AA61" s="185"/>
      <c r="AB61" s="185">
        <v>4947003</v>
      </c>
      <c r="AC61" s="185">
        <v>1625307</v>
      </c>
      <c r="AD61" s="185">
        <v>561266</v>
      </c>
      <c r="AE61" s="185">
        <v>1396764</v>
      </c>
      <c r="AF61" s="185"/>
      <c r="AG61" s="185">
        <v>5782181</v>
      </c>
      <c r="AH61" s="185"/>
      <c r="AI61" s="185"/>
      <c r="AJ61" s="185">
        <v>2943786</v>
      </c>
      <c r="AK61" s="185">
        <v>228373</v>
      </c>
      <c r="AL61" s="185">
        <v>253903</v>
      </c>
      <c r="AM61" s="185"/>
      <c r="AN61" s="185"/>
      <c r="AO61" s="185">
        <v>1444631</v>
      </c>
      <c r="AP61" s="185">
        <v>74843434</v>
      </c>
      <c r="AQ61" s="185"/>
      <c r="AR61" s="185"/>
      <c r="AS61" s="185"/>
      <c r="AT61" s="185"/>
      <c r="AU61" s="185"/>
      <c r="AV61" s="185">
        <v>3612367</v>
      </c>
      <c r="AW61" s="185">
        <v>5774394</v>
      </c>
      <c r="AX61" s="185">
        <v>516</v>
      </c>
      <c r="AY61" s="185">
        <v>1246467</v>
      </c>
      <c r="AZ61" s="185"/>
      <c r="BA61" s="185"/>
      <c r="BB61" s="185"/>
      <c r="BC61" s="185"/>
      <c r="BD61" s="185">
        <v>703803</v>
      </c>
      <c r="BE61" s="185">
        <v>2161253</v>
      </c>
      <c r="BF61" s="185">
        <v>1359618</v>
      </c>
      <c r="BG61" s="185">
        <v>1520203</v>
      </c>
      <c r="BH61" s="185">
        <v>9998742</v>
      </c>
      <c r="BI61" s="185">
        <v>1956648</v>
      </c>
      <c r="BJ61" s="185">
        <v>1772078</v>
      </c>
      <c r="BK61" s="185">
        <v>3039748</v>
      </c>
      <c r="BL61" s="185">
        <v>2895137</v>
      </c>
      <c r="BM61" s="185"/>
      <c r="BN61" s="185">
        <v>5000364</v>
      </c>
      <c r="BO61" s="185">
        <v>365811</v>
      </c>
      <c r="BP61" s="185">
        <v>484547</v>
      </c>
      <c r="BQ61" s="185"/>
      <c r="BR61" s="185">
        <v>1409034</v>
      </c>
      <c r="BS61" s="185">
        <v>321225</v>
      </c>
      <c r="BT61" s="185"/>
      <c r="BU61" s="185"/>
      <c r="BV61" s="185">
        <v>3089011</v>
      </c>
      <c r="BW61" s="185">
        <v>446170</v>
      </c>
      <c r="BX61" s="185">
        <v>5382717</v>
      </c>
      <c r="BY61" s="185">
        <v>2608339</v>
      </c>
      <c r="BZ61" s="185">
        <v>714790</v>
      </c>
      <c r="CA61" s="185"/>
      <c r="CB61" s="185"/>
      <c r="CC61" s="185">
        <v>7605636</v>
      </c>
      <c r="CD61" s="252" t="s">
        <v>221</v>
      </c>
      <c r="CE61" s="195">
        <f t="shared" si="0"/>
        <v>202648730</v>
      </c>
      <c r="CF61" s="255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865782</v>
      </c>
      <c r="D62" s="195">
        <f t="shared" si="1"/>
        <v>0</v>
      </c>
      <c r="E62" s="195">
        <f t="shared" si="1"/>
        <v>4172747</v>
      </c>
      <c r="F62" s="195">
        <f t="shared" si="1"/>
        <v>729459</v>
      </c>
      <c r="G62" s="195">
        <f t="shared" si="1"/>
        <v>0</v>
      </c>
      <c r="H62" s="195">
        <f t="shared" si="1"/>
        <v>590367</v>
      </c>
      <c r="I62" s="195">
        <f t="shared" si="1"/>
        <v>0</v>
      </c>
      <c r="J62" s="195">
        <f>ROUND(J47+J48,0)</f>
        <v>166668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504844</v>
      </c>
      <c r="P62" s="195">
        <f t="shared" si="1"/>
        <v>903782</v>
      </c>
      <c r="Q62" s="195">
        <f t="shared" si="1"/>
        <v>518463</v>
      </c>
      <c r="R62" s="195">
        <f t="shared" si="1"/>
        <v>35367</v>
      </c>
      <c r="S62" s="195">
        <f t="shared" si="1"/>
        <v>270235</v>
      </c>
      <c r="T62" s="195">
        <f t="shared" si="1"/>
        <v>149951</v>
      </c>
      <c r="U62" s="195">
        <f t="shared" si="1"/>
        <v>849215</v>
      </c>
      <c r="V62" s="195">
        <f t="shared" si="1"/>
        <v>39093</v>
      </c>
      <c r="W62" s="195">
        <f t="shared" si="1"/>
        <v>24669</v>
      </c>
      <c r="X62" s="195">
        <f t="shared" si="1"/>
        <v>0</v>
      </c>
      <c r="Y62" s="195">
        <f t="shared" si="1"/>
        <v>1118511</v>
      </c>
      <c r="Z62" s="195">
        <f t="shared" si="1"/>
        <v>332058</v>
      </c>
      <c r="AA62" s="195">
        <f t="shared" si="1"/>
        <v>0</v>
      </c>
      <c r="AB62" s="195">
        <f t="shared" si="1"/>
        <v>1234871</v>
      </c>
      <c r="AC62" s="195">
        <f t="shared" si="1"/>
        <v>405709</v>
      </c>
      <c r="AD62" s="195">
        <f t="shared" si="1"/>
        <v>140103</v>
      </c>
      <c r="AE62" s="195">
        <f t="shared" si="1"/>
        <v>348660</v>
      </c>
      <c r="AF62" s="195">
        <f t="shared" si="1"/>
        <v>0</v>
      </c>
      <c r="AG62" s="195">
        <f t="shared" si="1"/>
        <v>1443348</v>
      </c>
      <c r="AH62" s="195">
        <f t="shared" si="1"/>
        <v>0</v>
      </c>
      <c r="AI62" s="195">
        <f t="shared" si="1"/>
        <v>0</v>
      </c>
      <c r="AJ62" s="195">
        <f t="shared" si="1"/>
        <v>734828</v>
      </c>
      <c r="AK62" s="195">
        <f t="shared" si="1"/>
        <v>57006</v>
      </c>
      <c r="AL62" s="195">
        <f t="shared" si="1"/>
        <v>63379</v>
      </c>
      <c r="AM62" s="195">
        <f t="shared" si="1"/>
        <v>0</v>
      </c>
      <c r="AN62" s="195">
        <f t="shared" si="1"/>
        <v>0</v>
      </c>
      <c r="AO62" s="195">
        <f t="shared" si="1"/>
        <v>360609</v>
      </c>
      <c r="AP62" s="195">
        <f t="shared" si="1"/>
        <v>18682421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901719</v>
      </c>
      <c r="AW62" s="195">
        <f t="shared" si="1"/>
        <v>1441404</v>
      </c>
      <c r="AX62" s="195">
        <f t="shared" si="1"/>
        <v>129</v>
      </c>
      <c r="AY62" s="195">
        <f>ROUND(AY47+AY48,0)</f>
        <v>311143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175683</v>
      </c>
      <c r="BE62" s="195">
        <f t="shared" si="1"/>
        <v>539492</v>
      </c>
      <c r="BF62" s="195">
        <f t="shared" si="1"/>
        <v>339388</v>
      </c>
      <c r="BG62" s="195">
        <f t="shared" si="1"/>
        <v>379473</v>
      </c>
      <c r="BH62" s="195">
        <f t="shared" si="1"/>
        <v>2495886</v>
      </c>
      <c r="BI62" s="195">
        <f t="shared" si="1"/>
        <v>488419</v>
      </c>
      <c r="BJ62" s="195">
        <f t="shared" si="1"/>
        <v>442346</v>
      </c>
      <c r="BK62" s="195">
        <f t="shared" si="1"/>
        <v>758782</v>
      </c>
      <c r="BL62" s="195">
        <f t="shared" si="1"/>
        <v>722684</v>
      </c>
      <c r="BM62" s="195">
        <f t="shared" si="1"/>
        <v>0</v>
      </c>
      <c r="BN62" s="195">
        <f t="shared" si="1"/>
        <v>1248191</v>
      </c>
      <c r="BO62" s="195">
        <f t="shared" ref="BO62:CC62" si="2">ROUND(BO47+BO48,0)</f>
        <v>91314</v>
      </c>
      <c r="BP62" s="195">
        <f t="shared" si="2"/>
        <v>120953</v>
      </c>
      <c r="BQ62" s="195">
        <f t="shared" si="2"/>
        <v>0</v>
      </c>
      <c r="BR62" s="195">
        <f t="shared" si="2"/>
        <v>351723</v>
      </c>
      <c r="BS62" s="195">
        <f t="shared" si="2"/>
        <v>80184</v>
      </c>
      <c r="BT62" s="195">
        <f t="shared" si="2"/>
        <v>0</v>
      </c>
      <c r="BU62" s="195">
        <f t="shared" si="2"/>
        <v>0</v>
      </c>
      <c r="BV62" s="195">
        <f t="shared" si="2"/>
        <v>771079</v>
      </c>
      <c r="BW62" s="195">
        <f t="shared" si="2"/>
        <v>111373</v>
      </c>
      <c r="BX62" s="195">
        <f t="shared" si="2"/>
        <v>1343634</v>
      </c>
      <c r="BY62" s="195">
        <f t="shared" si="2"/>
        <v>651094</v>
      </c>
      <c r="BZ62" s="195">
        <f t="shared" si="2"/>
        <v>178426</v>
      </c>
      <c r="CA62" s="195">
        <f t="shared" si="2"/>
        <v>0</v>
      </c>
      <c r="CB62" s="195">
        <f t="shared" si="2"/>
        <v>0</v>
      </c>
      <c r="CC62" s="195">
        <f t="shared" si="2"/>
        <v>1898519</v>
      </c>
      <c r="CD62" s="252" t="s">
        <v>221</v>
      </c>
      <c r="CE62" s="195">
        <f t="shared" si="0"/>
        <v>50585183</v>
      </c>
      <c r="CF62" s="255"/>
    </row>
    <row r="63" spans="1:84" ht="12.65" customHeight="1" x14ac:dyDescent="0.3">
      <c r="A63" s="171" t="s">
        <v>236</v>
      </c>
      <c r="B63" s="175"/>
      <c r="C63" s="184">
        <v>227783</v>
      </c>
      <c r="D63" s="184"/>
      <c r="E63" s="184">
        <v>9855</v>
      </c>
      <c r="F63" s="185">
        <v>475840</v>
      </c>
      <c r="G63" s="184"/>
      <c r="H63" s="184">
        <v>0</v>
      </c>
      <c r="I63" s="185"/>
      <c r="J63" s="185">
        <v>766020</v>
      </c>
      <c r="K63" s="185"/>
      <c r="L63" s="185"/>
      <c r="M63" s="184"/>
      <c r="N63" s="184"/>
      <c r="O63" s="184">
        <v>350211</v>
      </c>
      <c r="P63" s="185">
        <v>201425</v>
      </c>
      <c r="Q63" s="185"/>
      <c r="R63" s="185">
        <v>1541938</v>
      </c>
      <c r="S63" s="185">
        <v>155754</v>
      </c>
      <c r="T63" s="185"/>
      <c r="U63" s="185">
        <v>790538</v>
      </c>
      <c r="V63" s="185"/>
      <c r="W63" s="185">
        <v>12600</v>
      </c>
      <c r="X63" s="185">
        <v>12600</v>
      </c>
      <c r="Y63" s="185">
        <v>470588</v>
      </c>
      <c r="Z63" s="185">
        <v>8750</v>
      </c>
      <c r="AA63" s="185"/>
      <c r="AB63" s="185">
        <v>280140</v>
      </c>
      <c r="AC63" s="185">
        <v>7175</v>
      </c>
      <c r="AD63" s="185"/>
      <c r="AE63" s="185"/>
      <c r="AF63" s="185"/>
      <c r="AG63" s="185">
        <v>1127663</v>
      </c>
      <c r="AH63" s="185"/>
      <c r="AI63" s="185"/>
      <c r="AJ63" s="185">
        <v>2828658</v>
      </c>
      <c r="AK63" s="185"/>
      <c r="AL63" s="185"/>
      <c r="AM63" s="185"/>
      <c r="AN63" s="185"/>
      <c r="AO63" s="185"/>
      <c r="AP63" s="185">
        <v>4756534</v>
      </c>
      <c r="AQ63" s="185"/>
      <c r="AR63" s="185"/>
      <c r="AS63" s="185"/>
      <c r="AT63" s="185"/>
      <c r="AU63" s="185"/>
      <c r="AV63" s="185"/>
      <c r="AW63" s="185">
        <v>167755</v>
      </c>
      <c r="AX63" s="185"/>
      <c r="AY63" s="185"/>
      <c r="AZ63" s="185"/>
      <c r="BA63" s="185"/>
      <c r="BB63" s="185"/>
      <c r="BC63" s="185"/>
      <c r="BD63" s="185"/>
      <c r="BE63" s="185">
        <v>163067</v>
      </c>
      <c r="BF63" s="185"/>
      <c r="BG63" s="185">
        <v>898134</v>
      </c>
      <c r="BH63" s="185">
        <v>-2</v>
      </c>
      <c r="BI63" s="185">
        <v>98805</v>
      </c>
      <c r="BJ63" s="185">
        <v>113456</v>
      </c>
      <c r="BK63" s="185">
        <v>152874</v>
      </c>
      <c r="BL63" s="185">
        <v>2000</v>
      </c>
      <c r="BM63" s="185"/>
      <c r="BN63" s="185">
        <v>464087</v>
      </c>
      <c r="BO63" s="185"/>
      <c r="BP63" s="185"/>
      <c r="BQ63" s="185"/>
      <c r="BR63" s="185">
        <v>148140</v>
      </c>
      <c r="BS63" s="185"/>
      <c r="BT63" s="185"/>
      <c r="BU63" s="185"/>
      <c r="BV63" s="185">
        <v>411464</v>
      </c>
      <c r="BW63" s="185">
        <v>166042</v>
      </c>
      <c r="BX63" s="185">
        <v>201508</v>
      </c>
      <c r="BY63" s="185"/>
      <c r="BZ63" s="185">
        <v>0</v>
      </c>
      <c r="CA63" s="185"/>
      <c r="CB63" s="185"/>
      <c r="CC63" s="185">
        <v>893405</v>
      </c>
      <c r="CD63" s="252" t="s">
        <v>221</v>
      </c>
      <c r="CE63" s="195">
        <f t="shared" si="0"/>
        <v>17904807</v>
      </c>
      <c r="CF63" s="255"/>
    </row>
    <row r="64" spans="1:84" ht="12.65" customHeight="1" x14ac:dyDescent="0.3">
      <c r="A64" s="171" t="s">
        <v>237</v>
      </c>
      <c r="B64" s="175"/>
      <c r="C64" s="184">
        <v>672311</v>
      </c>
      <c r="D64" s="184"/>
      <c r="E64" s="185">
        <v>1505507</v>
      </c>
      <c r="F64" s="185">
        <v>263273</v>
      </c>
      <c r="G64" s="184"/>
      <c r="H64" s="184">
        <v>33017</v>
      </c>
      <c r="I64" s="185"/>
      <c r="J64" s="185">
        <v>42458</v>
      </c>
      <c r="K64" s="185"/>
      <c r="L64" s="185"/>
      <c r="M64" s="184"/>
      <c r="N64" s="184"/>
      <c r="O64" s="184">
        <v>192147</v>
      </c>
      <c r="P64" s="185">
        <v>12038627</v>
      </c>
      <c r="Q64" s="185">
        <v>265407</v>
      </c>
      <c r="R64" s="185">
        <v>375030</v>
      </c>
      <c r="S64" s="185">
        <v>379031</v>
      </c>
      <c r="T64" s="185">
        <v>202020</v>
      </c>
      <c r="U64" s="185">
        <v>5612253</v>
      </c>
      <c r="V64" s="185">
        <v>58187</v>
      </c>
      <c r="W64" s="185">
        <v>51375</v>
      </c>
      <c r="X64" s="185">
        <v>62339</v>
      </c>
      <c r="Y64" s="185">
        <v>7642887</v>
      </c>
      <c r="Z64" s="185">
        <v>46491</v>
      </c>
      <c r="AA64" s="185">
        <v>135240</v>
      </c>
      <c r="AB64" s="185">
        <v>33092397</v>
      </c>
      <c r="AC64" s="185">
        <v>256985</v>
      </c>
      <c r="AD64" s="185">
        <v>111028</v>
      </c>
      <c r="AE64" s="185">
        <v>13201</v>
      </c>
      <c r="AF64" s="185"/>
      <c r="AG64" s="185">
        <v>1116485</v>
      </c>
      <c r="AH64" s="185"/>
      <c r="AI64" s="185"/>
      <c r="AJ64" s="185">
        <v>256348</v>
      </c>
      <c r="AK64" s="185">
        <v>2674</v>
      </c>
      <c r="AL64" s="185">
        <v>872</v>
      </c>
      <c r="AM64" s="185"/>
      <c r="AN64" s="185"/>
      <c r="AO64" s="185">
        <v>167518</v>
      </c>
      <c r="AP64" s="185">
        <v>5784057</v>
      </c>
      <c r="AQ64" s="185"/>
      <c r="AR64" s="185"/>
      <c r="AS64" s="185"/>
      <c r="AT64" s="185"/>
      <c r="AU64" s="185"/>
      <c r="AV64" s="185">
        <v>1664486</v>
      </c>
      <c r="AW64" s="185">
        <v>305393</v>
      </c>
      <c r="AX64" s="185">
        <v>28845</v>
      </c>
      <c r="AY64" s="185">
        <v>-360137</v>
      </c>
      <c r="AZ64" s="185"/>
      <c r="BA64" s="185">
        <v>7095</v>
      </c>
      <c r="BB64" s="185"/>
      <c r="BC64" s="185"/>
      <c r="BD64" s="185">
        <v>196282</v>
      </c>
      <c r="BE64" s="185">
        <v>264850</v>
      </c>
      <c r="BF64" s="185">
        <v>243395</v>
      </c>
      <c r="BG64" s="185">
        <v>6322</v>
      </c>
      <c r="BH64" s="185">
        <v>583176</v>
      </c>
      <c r="BI64" s="185">
        <v>1127</v>
      </c>
      <c r="BJ64" s="185">
        <v>8691</v>
      </c>
      <c r="BK64" s="185">
        <v>16610</v>
      </c>
      <c r="BL64" s="185">
        <v>18855</v>
      </c>
      <c r="BM64" s="185"/>
      <c r="BN64" s="185">
        <v>49932</v>
      </c>
      <c r="BO64" s="185">
        <v>24770</v>
      </c>
      <c r="BP64" s="185">
        <v>15089</v>
      </c>
      <c r="BQ64" s="185"/>
      <c r="BR64" s="185">
        <v>49581</v>
      </c>
      <c r="BS64" s="185">
        <v>8617</v>
      </c>
      <c r="BT64" s="185"/>
      <c r="BU64" s="185"/>
      <c r="BV64" s="185">
        <v>17444</v>
      </c>
      <c r="BW64" s="185">
        <v>7505</v>
      </c>
      <c r="BX64" s="185">
        <v>61935</v>
      </c>
      <c r="BY64" s="185">
        <v>37438</v>
      </c>
      <c r="BZ64" s="185">
        <v>389</v>
      </c>
      <c r="CA64" s="185"/>
      <c r="CB64" s="185"/>
      <c r="CC64" s="185">
        <v>593692</v>
      </c>
      <c r="CD64" s="252" t="s">
        <v>221</v>
      </c>
      <c r="CE64" s="195">
        <f t="shared" si="0"/>
        <v>74230547</v>
      </c>
      <c r="CF64" s="255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858</v>
      </c>
      <c r="AK65" s="185"/>
      <c r="AL65" s="185"/>
      <c r="AM65" s="185"/>
      <c r="AN65" s="185"/>
      <c r="AO65" s="185"/>
      <c r="AP65" s="185">
        <v>809656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>
        <v>67</v>
      </c>
      <c r="BE65" s="185"/>
      <c r="BF65" s="185"/>
      <c r="BG65" s="185"/>
      <c r="BH65" s="185">
        <v>9658</v>
      </c>
      <c r="BI65" s="185"/>
      <c r="BJ65" s="185">
        <v>3</v>
      </c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2390539</v>
      </c>
      <c r="CD65" s="252" t="s">
        <v>221</v>
      </c>
      <c r="CE65" s="195">
        <f t="shared" si="0"/>
        <v>3210781</v>
      </c>
      <c r="CF65" s="255"/>
    </row>
    <row r="66" spans="1:84" ht="12.65" customHeight="1" x14ac:dyDescent="0.3">
      <c r="A66" s="171" t="s">
        <v>239</v>
      </c>
      <c r="B66" s="175"/>
      <c r="C66" s="184">
        <v>1128</v>
      </c>
      <c r="D66" s="184"/>
      <c r="E66" s="184">
        <v>4329778</v>
      </c>
      <c r="F66" s="184">
        <v>185087</v>
      </c>
      <c r="G66" s="184"/>
      <c r="H66" s="184"/>
      <c r="I66" s="184"/>
      <c r="J66" s="184">
        <v>14823</v>
      </c>
      <c r="K66" s="185"/>
      <c r="L66" s="185"/>
      <c r="M66" s="184"/>
      <c r="N66" s="184"/>
      <c r="O66" s="185">
        <v>4562</v>
      </c>
      <c r="P66" s="185">
        <v>620450</v>
      </c>
      <c r="Q66" s="185">
        <v>1187</v>
      </c>
      <c r="R66" s="185">
        <v>1380</v>
      </c>
      <c r="S66" s="184">
        <v>34287</v>
      </c>
      <c r="T66" s="184">
        <v>178</v>
      </c>
      <c r="U66" s="185">
        <v>8172236</v>
      </c>
      <c r="V66" s="185">
        <v>11684</v>
      </c>
      <c r="W66" s="185">
        <v>2825540</v>
      </c>
      <c r="X66" s="185">
        <v>5323769</v>
      </c>
      <c r="Y66" s="185">
        <v>3288069</v>
      </c>
      <c r="Z66" s="185">
        <v>1234983</v>
      </c>
      <c r="AA66" s="185">
        <v>885317</v>
      </c>
      <c r="AB66" s="185">
        <v>149011</v>
      </c>
      <c r="AC66" s="185">
        <v>10705</v>
      </c>
      <c r="AD66" s="185">
        <v>11450</v>
      </c>
      <c r="AE66" s="185">
        <v>20</v>
      </c>
      <c r="AF66" s="185"/>
      <c r="AG66" s="185">
        <v>106905</v>
      </c>
      <c r="AH66" s="185"/>
      <c r="AI66" s="185"/>
      <c r="AJ66" s="185">
        <v>3501</v>
      </c>
      <c r="AK66" s="185"/>
      <c r="AL66" s="185">
        <v>131</v>
      </c>
      <c r="AM66" s="185"/>
      <c r="AN66" s="185"/>
      <c r="AO66" s="185"/>
      <c r="AP66" s="185">
        <v>1110597</v>
      </c>
      <c r="AQ66" s="185"/>
      <c r="AR66" s="185"/>
      <c r="AS66" s="185"/>
      <c r="AT66" s="185"/>
      <c r="AU66" s="185"/>
      <c r="AV66" s="185">
        <v>153458</v>
      </c>
      <c r="AW66" s="185">
        <v>50522</v>
      </c>
      <c r="AX66" s="185">
        <v>48664</v>
      </c>
      <c r="AY66" s="185">
        <v>1413861</v>
      </c>
      <c r="AZ66" s="185"/>
      <c r="BA66" s="185">
        <v>1001479</v>
      </c>
      <c r="BB66" s="185"/>
      <c r="BC66" s="185">
        <v>35556</v>
      </c>
      <c r="BD66" s="185">
        <v>5082</v>
      </c>
      <c r="BE66" s="185">
        <v>2767874</v>
      </c>
      <c r="BF66" s="185">
        <v>750824</v>
      </c>
      <c r="BG66" s="185">
        <v>27</v>
      </c>
      <c r="BH66" s="185">
        <v>10261875</v>
      </c>
      <c r="BI66" s="185">
        <v>146457</v>
      </c>
      <c r="BJ66" s="185">
        <v>53707</v>
      </c>
      <c r="BK66" s="185">
        <v>674570</v>
      </c>
      <c r="BL66" s="185">
        <v>192129</v>
      </c>
      <c r="BM66" s="185"/>
      <c r="BN66" s="185">
        <v>495290</v>
      </c>
      <c r="BO66" s="185">
        <v>188</v>
      </c>
      <c r="BP66" s="185">
        <v>2374440</v>
      </c>
      <c r="BQ66" s="185"/>
      <c r="BR66" s="185">
        <v>285315</v>
      </c>
      <c r="BS66" s="185">
        <v>451</v>
      </c>
      <c r="BT66" s="185"/>
      <c r="BU66" s="185"/>
      <c r="BV66" s="185">
        <v>139638</v>
      </c>
      <c r="BW66" s="185">
        <v>105306</v>
      </c>
      <c r="BX66" s="185">
        <v>1250037</v>
      </c>
      <c r="BY66" s="185">
        <v>1999</v>
      </c>
      <c r="BZ66" s="185"/>
      <c r="CA66" s="185"/>
      <c r="CB66" s="185"/>
      <c r="CC66" s="185">
        <v>1063740</v>
      </c>
      <c r="CD66" s="252" t="s">
        <v>221</v>
      </c>
      <c r="CE66" s="195">
        <f t="shared" si="0"/>
        <v>51599267</v>
      </c>
      <c r="CF66" s="255"/>
    </row>
    <row r="67" spans="1:84" ht="12.65" customHeight="1" x14ac:dyDescent="0.3">
      <c r="A67" s="171" t="s">
        <v>6</v>
      </c>
      <c r="B67" s="175"/>
      <c r="C67" s="195">
        <f>ROUND(C51+C52,0)</f>
        <v>80976</v>
      </c>
      <c r="D67" s="195">
        <f>ROUND(D51+D52,0)</f>
        <v>0</v>
      </c>
      <c r="E67" s="195">
        <f t="shared" ref="E67:BP67" si="3">ROUND(E51+E52,0)</f>
        <v>781267</v>
      </c>
      <c r="F67" s="195">
        <f t="shared" si="3"/>
        <v>274851</v>
      </c>
      <c r="G67" s="195">
        <f t="shared" si="3"/>
        <v>0</v>
      </c>
      <c r="H67" s="195">
        <f t="shared" si="3"/>
        <v>143996</v>
      </c>
      <c r="I67" s="195">
        <f t="shared" si="3"/>
        <v>0</v>
      </c>
      <c r="J67" s="195">
        <f>ROUND(J51+J52,0)</f>
        <v>16695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30622</v>
      </c>
      <c r="P67" s="195">
        <f t="shared" si="3"/>
        <v>313346</v>
      </c>
      <c r="Q67" s="195">
        <f t="shared" si="3"/>
        <v>119305</v>
      </c>
      <c r="R67" s="195">
        <f t="shared" si="3"/>
        <v>6426</v>
      </c>
      <c r="S67" s="195">
        <f t="shared" si="3"/>
        <v>118623</v>
      </c>
      <c r="T67" s="195">
        <f t="shared" si="3"/>
        <v>3885</v>
      </c>
      <c r="U67" s="195">
        <f t="shared" si="3"/>
        <v>147323</v>
      </c>
      <c r="V67" s="195">
        <f t="shared" si="3"/>
        <v>0</v>
      </c>
      <c r="W67" s="195">
        <f t="shared" si="3"/>
        <v>42213</v>
      </c>
      <c r="X67" s="195">
        <f t="shared" si="3"/>
        <v>34279</v>
      </c>
      <c r="Y67" s="195">
        <f t="shared" si="3"/>
        <v>278819</v>
      </c>
      <c r="Z67" s="195">
        <f t="shared" si="3"/>
        <v>135029</v>
      </c>
      <c r="AA67" s="195">
        <f t="shared" si="3"/>
        <v>38866</v>
      </c>
      <c r="AB67" s="195">
        <f t="shared" si="3"/>
        <v>162634</v>
      </c>
      <c r="AC67" s="195">
        <f t="shared" si="3"/>
        <v>35043</v>
      </c>
      <c r="AD67" s="195">
        <f t="shared" si="3"/>
        <v>130669</v>
      </c>
      <c r="AE67" s="195">
        <f t="shared" si="3"/>
        <v>44032</v>
      </c>
      <c r="AF67" s="195">
        <f t="shared" si="3"/>
        <v>0</v>
      </c>
      <c r="AG67" s="195">
        <f t="shared" si="3"/>
        <v>196272</v>
      </c>
      <c r="AH67" s="195">
        <f t="shared" si="3"/>
        <v>0</v>
      </c>
      <c r="AI67" s="195">
        <f t="shared" si="3"/>
        <v>0</v>
      </c>
      <c r="AJ67" s="195">
        <f t="shared" si="3"/>
        <v>356013</v>
      </c>
      <c r="AK67" s="195">
        <f t="shared" si="3"/>
        <v>5496</v>
      </c>
      <c r="AL67" s="195">
        <f t="shared" si="3"/>
        <v>2603</v>
      </c>
      <c r="AM67" s="195">
        <f t="shared" si="3"/>
        <v>0</v>
      </c>
      <c r="AN67" s="195">
        <f t="shared" si="3"/>
        <v>0</v>
      </c>
      <c r="AO67" s="195">
        <f t="shared" si="3"/>
        <v>50499</v>
      </c>
      <c r="AP67" s="195">
        <f t="shared" si="3"/>
        <v>4208935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476207</v>
      </c>
      <c r="AW67" s="195">
        <f t="shared" si="3"/>
        <v>0</v>
      </c>
      <c r="AX67" s="195">
        <f t="shared" si="3"/>
        <v>0</v>
      </c>
      <c r="AY67" s="195">
        <f t="shared" si="3"/>
        <v>184164</v>
      </c>
      <c r="AZ67" s="195">
        <f>ROUND(AZ51+AZ52,0)</f>
        <v>0</v>
      </c>
      <c r="BA67" s="195">
        <f>ROUND(BA51+BA52,0)</f>
        <v>25931</v>
      </c>
      <c r="BB67" s="195">
        <f t="shared" si="3"/>
        <v>0</v>
      </c>
      <c r="BC67" s="195">
        <f t="shared" si="3"/>
        <v>0</v>
      </c>
      <c r="BD67" s="195">
        <f t="shared" si="3"/>
        <v>125421</v>
      </c>
      <c r="BE67" s="195">
        <f t="shared" si="3"/>
        <v>4629787</v>
      </c>
      <c r="BF67" s="195">
        <f t="shared" si="3"/>
        <v>69839</v>
      </c>
      <c r="BG67" s="195">
        <f t="shared" si="3"/>
        <v>0</v>
      </c>
      <c r="BH67" s="195">
        <f t="shared" si="3"/>
        <v>184143</v>
      </c>
      <c r="BI67" s="195">
        <f t="shared" si="3"/>
        <v>31304</v>
      </c>
      <c r="BJ67" s="195">
        <f t="shared" si="3"/>
        <v>202512</v>
      </c>
      <c r="BK67" s="195">
        <f t="shared" si="3"/>
        <v>40271</v>
      </c>
      <c r="BL67" s="195">
        <f t="shared" si="3"/>
        <v>56388</v>
      </c>
      <c r="BM67" s="195">
        <f t="shared" si="3"/>
        <v>0</v>
      </c>
      <c r="BN67" s="195">
        <f t="shared" si="3"/>
        <v>103560</v>
      </c>
      <c r="BO67" s="195">
        <f t="shared" si="3"/>
        <v>0</v>
      </c>
      <c r="BP67" s="195">
        <f t="shared" si="3"/>
        <v>9649</v>
      </c>
      <c r="BQ67" s="195">
        <f t="shared" ref="BQ67:CC67" si="4">ROUND(BQ51+BQ52,0)</f>
        <v>0</v>
      </c>
      <c r="BR67" s="195">
        <f t="shared" si="4"/>
        <v>73641</v>
      </c>
      <c r="BS67" s="195">
        <f t="shared" si="4"/>
        <v>78600</v>
      </c>
      <c r="BT67" s="195">
        <f t="shared" si="4"/>
        <v>0</v>
      </c>
      <c r="BU67" s="195">
        <f t="shared" si="4"/>
        <v>0</v>
      </c>
      <c r="BV67" s="195">
        <f t="shared" si="4"/>
        <v>139885</v>
      </c>
      <c r="BW67" s="195">
        <f t="shared" si="4"/>
        <v>20580</v>
      </c>
      <c r="BX67" s="195">
        <f t="shared" si="4"/>
        <v>45168</v>
      </c>
      <c r="BY67" s="195">
        <f t="shared" si="4"/>
        <v>36407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2120274</v>
      </c>
      <c r="CD67" s="252" t="s">
        <v>221</v>
      </c>
      <c r="CE67" s="195">
        <f t="shared" si="0"/>
        <v>16412448</v>
      </c>
      <c r="CF67" s="255"/>
    </row>
    <row r="68" spans="1:84" ht="12.65" customHeight="1" x14ac:dyDescent="0.3">
      <c r="A68" s="171" t="s">
        <v>240</v>
      </c>
      <c r="B68" s="175"/>
      <c r="C68" s="184">
        <v>0</v>
      </c>
      <c r="D68" s="184"/>
      <c r="E68" s="184">
        <v>10981</v>
      </c>
      <c r="F68" s="184">
        <v>4074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120263</v>
      </c>
      <c r="Q68" s="185"/>
      <c r="R68" s="185">
        <v>14968</v>
      </c>
      <c r="S68" s="185">
        <v>178392</v>
      </c>
      <c r="T68" s="185"/>
      <c r="U68" s="185">
        <v>0</v>
      </c>
      <c r="V68" s="185"/>
      <c r="W68" s="185"/>
      <c r="X68" s="185"/>
      <c r="Y68" s="185">
        <v>4170</v>
      </c>
      <c r="Z68" s="185">
        <v>387412</v>
      </c>
      <c r="AA68" s="185"/>
      <c r="AB68" s="185">
        <v>205602</v>
      </c>
      <c r="AC68" s="185">
        <v>107974</v>
      </c>
      <c r="AD68" s="185"/>
      <c r="AE68" s="185"/>
      <c r="AF68" s="185"/>
      <c r="AG68" s="185">
        <v>4074</v>
      </c>
      <c r="AH68" s="185"/>
      <c r="AI68" s="185"/>
      <c r="AJ68" s="185">
        <v>584478</v>
      </c>
      <c r="AK68" s="185"/>
      <c r="AL68" s="185"/>
      <c r="AM68" s="185"/>
      <c r="AN68" s="185"/>
      <c r="AO68" s="185"/>
      <c r="AP68" s="185">
        <v>5492579</v>
      </c>
      <c r="AQ68" s="185"/>
      <c r="AR68" s="185"/>
      <c r="AS68" s="185"/>
      <c r="AT68" s="185"/>
      <c r="AU68" s="185"/>
      <c r="AV68" s="185">
        <v>145262</v>
      </c>
      <c r="AW68" s="185">
        <v>2642</v>
      </c>
      <c r="AX68" s="185">
        <v>479709</v>
      </c>
      <c r="AY68" s="185">
        <v>5</v>
      </c>
      <c r="AZ68" s="185"/>
      <c r="BA68" s="185">
        <v>1247</v>
      </c>
      <c r="BB68" s="185"/>
      <c r="BC68" s="185"/>
      <c r="BD68" s="185"/>
      <c r="BE68" s="185">
        <v>42857</v>
      </c>
      <c r="BF68" s="185"/>
      <c r="BG68" s="185"/>
      <c r="BH68" s="185">
        <v>220476</v>
      </c>
      <c r="BI68" s="185"/>
      <c r="BJ68" s="185"/>
      <c r="BK68" s="185"/>
      <c r="BL68" s="185"/>
      <c r="BM68" s="185"/>
      <c r="BN68" s="185"/>
      <c r="BO68" s="185">
        <v>1517</v>
      </c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1106212</v>
      </c>
      <c r="CD68" s="252" t="s">
        <v>221</v>
      </c>
      <c r="CE68" s="195">
        <f t="shared" si="0"/>
        <v>9114894</v>
      </c>
      <c r="CF68" s="255"/>
    </row>
    <row r="69" spans="1:84" ht="12.65" customHeight="1" x14ac:dyDescent="0.3">
      <c r="A69" s="171" t="s">
        <v>241</v>
      </c>
      <c r="B69" s="175"/>
      <c r="C69" s="184"/>
      <c r="D69" s="184"/>
      <c r="E69" s="185">
        <v>13</v>
      </c>
      <c r="F69" s="185">
        <v>7778</v>
      </c>
      <c r="G69" s="184"/>
      <c r="H69" s="184">
        <v>0</v>
      </c>
      <c r="I69" s="185"/>
      <c r="J69" s="185">
        <v>26</v>
      </c>
      <c r="K69" s="185"/>
      <c r="L69" s="185"/>
      <c r="M69" s="184"/>
      <c r="N69" s="184"/>
      <c r="O69" s="184">
        <v>1260</v>
      </c>
      <c r="P69" s="185">
        <v>4382</v>
      </c>
      <c r="Q69" s="185"/>
      <c r="R69" s="224">
        <v>40</v>
      </c>
      <c r="S69" s="185">
        <v>399</v>
      </c>
      <c r="T69" s="184"/>
      <c r="U69" s="185">
        <v>1600</v>
      </c>
      <c r="V69" s="185"/>
      <c r="W69" s="184">
        <v>206</v>
      </c>
      <c r="X69" s="185"/>
      <c r="Y69" s="185">
        <v>11469</v>
      </c>
      <c r="Z69" s="185">
        <v>36</v>
      </c>
      <c r="AA69" s="185"/>
      <c r="AB69" s="185">
        <v>25937</v>
      </c>
      <c r="AC69" s="185">
        <v>1969</v>
      </c>
      <c r="AD69" s="185">
        <v>3255</v>
      </c>
      <c r="AE69" s="185">
        <v>6023</v>
      </c>
      <c r="AF69" s="185"/>
      <c r="AG69" s="185">
        <v>3707</v>
      </c>
      <c r="AH69" s="185"/>
      <c r="AI69" s="185"/>
      <c r="AJ69" s="185">
        <v>119174</v>
      </c>
      <c r="AK69" s="185">
        <v>500</v>
      </c>
      <c r="AL69" s="185">
        <v>2614</v>
      </c>
      <c r="AM69" s="185"/>
      <c r="AN69" s="185"/>
      <c r="AO69" s="184"/>
      <c r="AP69" s="185">
        <v>192610</v>
      </c>
      <c r="AQ69" s="184"/>
      <c r="AR69" s="184"/>
      <c r="AS69" s="184"/>
      <c r="AT69" s="184"/>
      <c r="AU69" s="185"/>
      <c r="AV69" s="185">
        <v>3871</v>
      </c>
      <c r="AW69" s="185">
        <v>129725</v>
      </c>
      <c r="AX69" s="185"/>
      <c r="AY69" s="185"/>
      <c r="AZ69" s="185"/>
      <c r="BA69" s="185"/>
      <c r="BB69" s="185"/>
      <c r="BC69" s="185"/>
      <c r="BD69" s="185">
        <v>68438</v>
      </c>
      <c r="BE69" s="185">
        <v>8155</v>
      </c>
      <c r="BF69" s="185"/>
      <c r="BG69" s="185"/>
      <c r="BH69" s="224">
        <v>1730381</v>
      </c>
      <c r="BI69" s="185">
        <v>88262</v>
      </c>
      <c r="BJ69" s="185">
        <v>4568</v>
      </c>
      <c r="BK69" s="185">
        <v>2112</v>
      </c>
      <c r="BL69" s="185">
        <v>1673</v>
      </c>
      <c r="BM69" s="185"/>
      <c r="BN69" s="185">
        <v>442834</v>
      </c>
      <c r="BO69" s="185">
        <v>673</v>
      </c>
      <c r="BP69" s="185">
        <v>38175</v>
      </c>
      <c r="BQ69" s="185"/>
      <c r="BR69" s="185">
        <v>373166</v>
      </c>
      <c r="BS69" s="185">
        <v>540</v>
      </c>
      <c r="BT69" s="185"/>
      <c r="BU69" s="185"/>
      <c r="BV69" s="185">
        <v>23587</v>
      </c>
      <c r="BW69" s="185">
        <v>177854</v>
      </c>
      <c r="BX69" s="185">
        <v>56710</v>
      </c>
      <c r="BY69" s="185">
        <v>34814</v>
      </c>
      <c r="BZ69" s="185">
        <v>200</v>
      </c>
      <c r="CA69" s="185"/>
      <c r="CB69" s="185"/>
      <c r="CC69" s="185">
        <v>375167</v>
      </c>
      <c r="CD69" s="188"/>
      <c r="CE69" s="195">
        <f t="shared" si="0"/>
        <v>3943903</v>
      </c>
      <c r="CF69" s="255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270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1280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">
      <c r="A71" s="171" t="s">
        <v>243</v>
      </c>
      <c r="B71" s="175"/>
      <c r="C71" s="195">
        <f>SUM(C61:C68)+C69-C70</f>
        <v>5316378</v>
      </c>
      <c r="D71" s="195">
        <f t="shared" ref="D71:AI71" si="5">SUM(D61:D69)-D70</f>
        <v>0</v>
      </c>
      <c r="E71" s="195">
        <f t="shared" si="5"/>
        <v>27526541</v>
      </c>
      <c r="F71" s="195">
        <f t="shared" si="5"/>
        <v>4862641</v>
      </c>
      <c r="G71" s="195">
        <f t="shared" si="5"/>
        <v>0</v>
      </c>
      <c r="H71" s="195">
        <f t="shared" si="5"/>
        <v>3132441</v>
      </c>
      <c r="I71" s="195">
        <f t="shared" si="5"/>
        <v>0</v>
      </c>
      <c r="J71" s="195">
        <f t="shared" si="5"/>
        <v>1674377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3106094</v>
      </c>
      <c r="P71" s="195">
        <f t="shared" si="5"/>
        <v>17822904</v>
      </c>
      <c r="Q71" s="195">
        <f t="shared" si="5"/>
        <v>2981369</v>
      </c>
      <c r="R71" s="195">
        <f t="shared" si="5"/>
        <v>2116834</v>
      </c>
      <c r="S71" s="195">
        <f t="shared" si="5"/>
        <v>2219307</v>
      </c>
      <c r="T71" s="195">
        <f t="shared" si="5"/>
        <v>956751</v>
      </c>
      <c r="U71" s="195">
        <f t="shared" si="5"/>
        <v>18975197</v>
      </c>
      <c r="V71" s="195">
        <f t="shared" si="5"/>
        <v>265573</v>
      </c>
      <c r="W71" s="195">
        <f t="shared" si="5"/>
        <v>3055428</v>
      </c>
      <c r="X71" s="195">
        <f t="shared" si="5"/>
        <v>5432987</v>
      </c>
      <c r="Y71" s="195">
        <f t="shared" si="5"/>
        <v>17295369</v>
      </c>
      <c r="Z71" s="195">
        <f t="shared" si="5"/>
        <v>3475011</v>
      </c>
      <c r="AA71" s="195">
        <f t="shared" si="5"/>
        <v>1059423</v>
      </c>
      <c r="AB71" s="195">
        <f t="shared" si="5"/>
        <v>40097595</v>
      </c>
      <c r="AC71" s="195">
        <f t="shared" si="5"/>
        <v>2450867</v>
      </c>
      <c r="AD71" s="195">
        <f>SUM(AD61:AD69)-AD69</f>
        <v>954516</v>
      </c>
      <c r="AE71" s="195">
        <f t="shared" si="5"/>
        <v>1808700</v>
      </c>
      <c r="AF71" s="195">
        <f t="shared" si="5"/>
        <v>0</v>
      </c>
      <c r="AG71" s="195">
        <f t="shared" si="5"/>
        <v>9780635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7827644</v>
      </c>
      <c r="AK71" s="195">
        <f t="shared" si="6"/>
        <v>294049</v>
      </c>
      <c r="AL71" s="195">
        <f t="shared" si="6"/>
        <v>323502</v>
      </c>
      <c r="AM71" s="195">
        <f t="shared" si="6"/>
        <v>0</v>
      </c>
      <c r="AN71" s="195">
        <f t="shared" si="6"/>
        <v>0</v>
      </c>
      <c r="AO71" s="195">
        <f t="shared" si="6"/>
        <v>2023257</v>
      </c>
      <c r="AP71" s="195">
        <f t="shared" si="6"/>
        <v>115880823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6957370</v>
      </c>
      <c r="AW71" s="195">
        <f t="shared" si="6"/>
        <v>7871835</v>
      </c>
      <c r="AX71" s="195">
        <f t="shared" si="6"/>
        <v>557863</v>
      </c>
      <c r="AY71" s="195">
        <f t="shared" si="6"/>
        <v>2795503</v>
      </c>
      <c r="AZ71" s="195">
        <f t="shared" si="6"/>
        <v>0</v>
      </c>
      <c r="BA71" s="195">
        <f t="shared" si="6"/>
        <v>1035752</v>
      </c>
      <c r="BB71" s="195">
        <f t="shared" si="6"/>
        <v>0</v>
      </c>
      <c r="BC71" s="195">
        <f t="shared" si="6"/>
        <v>35556</v>
      </c>
      <c r="BD71" s="195">
        <f t="shared" si="6"/>
        <v>1274776</v>
      </c>
      <c r="BE71" s="195">
        <f t="shared" si="6"/>
        <v>10577335</v>
      </c>
      <c r="BF71" s="195">
        <f t="shared" si="6"/>
        <v>2763064</v>
      </c>
      <c r="BG71" s="195">
        <f t="shared" si="6"/>
        <v>2804159</v>
      </c>
      <c r="BH71" s="195">
        <f t="shared" si="6"/>
        <v>25484335</v>
      </c>
      <c r="BI71" s="195">
        <f t="shared" si="6"/>
        <v>2811022</v>
      </c>
      <c r="BJ71" s="195">
        <f t="shared" si="6"/>
        <v>2597361</v>
      </c>
      <c r="BK71" s="195">
        <f t="shared" si="6"/>
        <v>4684967</v>
      </c>
      <c r="BL71" s="195">
        <f t="shared" si="6"/>
        <v>3888866</v>
      </c>
      <c r="BM71" s="195">
        <f t="shared" si="6"/>
        <v>0</v>
      </c>
      <c r="BN71" s="195">
        <f t="shared" si="6"/>
        <v>7804258</v>
      </c>
      <c r="BO71" s="195">
        <f t="shared" si="6"/>
        <v>484273</v>
      </c>
      <c r="BP71" s="195">
        <f t="shared" ref="BP71:CC71" si="7">SUM(BP61:BP69)-BP70</f>
        <v>3042853</v>
      </c>
      <c r="BQ71" s="195">
        <f t="shared" si="7"/>
        <v>0</v>
      </c>
      <c r="BR71" s="195">
        <f t="shared" si="7"/>
        <v>2690600</v>
      </c>
      <c r="BS71" s="195">
        <f t="shared" si="7"/>
        <v>489617</v>
      </c>
      <c r="BT71" s="195">
        <f t="shared" si="7"/>
        <v>0</v>
      </c>
      <c r="BU71" s="195">
        <f t="shared" si="7"/>
        <v>0</v>
      </c>
      <c r="BV71" s="195">
        <f t="shared" si="7"/>
        <v>4592108</v>
      </c>
      <c r="BW71" s="195">
        <f t="shared" si="7"/>
        <v>1034830</v>
      </c>
      <c r="BX71" s="195">
        <f t="shared" si="7"/>
        <v>8341709</v>
      </c>
      <c r="BY71" s="195">
        <f t="shared" si="7"/>
        <v>3370091</v>
      </c>
      <c r="BZ71" s="195">
        <f t="shared" si="7"/>
        <v>893805</v>
      </c>
      <c r="CA71" s="195">
        <f t="shared" si="7"/>
        <v>0</v>
      </c>
      <c r="CB71" s="195">
        <f t="shared" si="7"/>
        <v>0</v>
      </c>
      <c r="CC71" s="195">
        <f t="shared" si="7"/>
        <v>18047184</v>
      </c>
      <c r="CD71" s="248">
        <f>CD69-CD70</f>
        <v>0</v>
      </c>
      <c r="CE71" s="195">
        <f>SUM(CE61:CE69)-CE70</f>
        <v>429650560</v>
      </c>
      <c r="CF71" s="255"/>
    </row>
    <row r="72" spans="1:84" ht="12.65" customHeight="1" x14ac:dyDescent="0.3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">
      <c r="A73" s="171" t="s">
        <v>245</v>
      </c>
      <c r="B73" s="175"/>
      <c r="C73" s="184">
        <v>24536957</v>
      </c>
      <c r="D73" s="184"/>
      <c r="E73" s="185">
        <v>103673561</v>
      </c>
      <c r="F73" s="185">
        <v>6450627</v>
      </c>
      <c r="G73" s="184"/>
      <c r="H73" s="184">
        <v>15225536</v>
      </c>
      <c r="I73" s="185"/>
      <c r="J73" s="185">
        <v>5277322</v>
      </c>
      <c r="K73" s="185"/>
      <c r="L73" s="185"/>
      <c r="M73" s="184"/>
      <c r="N73" s="184"/>
      <c r="O73" s="184">
        <v>12280953</v>
      </c>
      <c r="P73" s="185">
        <v>36755180</v>
      </c>
      <c r="Q73" s="185">
        <v>4458948</v>
      </c>
      <c r="R73" s="185">
        <v>8957954</v>
      </c>
      <c r="S73" s="185">
        <v>7461689</v>
      </c>
      <c r="T73" s="185">
        <v>1825040</v>
      </c>
      <c r="U73" s="185">
        <v>38529295</v>
      </c>
      <c r="V73" s="185">
        <v>145209</v>
      </c>
      <c r="W73" s="185">
        <v>3708571</v>
      </c>
      <c r="X73" s="185">
        <v>19110280</v>
      </c>
      <c r="Y73" s="185">
        <v>40264024</v>
      </c>
      <c r="Z73" s="185">
        <v>349171</v>
      </c>
      <c r="AA73" s="185">
        <v>999758</v>
      </c>
      <c r="AB73" s="185">
        <v>27685545</v>
      </c>
      <c r="AC73" s="185">
        <v>14498911</v>
      </c>
      <c r="AD73" s="185">
        <v>3234442</v>
      </c>
      <c r="AE73" s="185">
        <v>2111825</v>
      </c>
      <c r="AF73" s="185"/>
      <c r="AG73" s="185">
        <v>34177579</v>
      </c>
      <c r="AH73" s="185"/>
      <c r="AI73" s="185"/>
      <c r="AJ73" s="185">
        <v>126458</v>
      </c>
      <c r="AK73" s="185">
        <v>543692</v>
      </c>
      <c r="AL73" s="185">
        <v>768592</v>
      </c>
      <c r="AM73" s="185"/>
      <c r="AN73" s="185"/>
      <c r="AO73" s="185">
        <v>97842</v>
      </c>
      <c r="AP73" s="185">
        <v>128047</v>
      </c>
      <c r="AQ73" s="185"/>
      <c r="AR73" s="185"/>
      <c r="AS73" s="185"/>
      <c r="AT73" s="185"/>
      <c r="AU73" s="185"/>
      <c r="AV73" s="185">
        <v>4582260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417965268</v>
      </c>
      <c r="CF73" s="255"/>
    </row>
    <row r="74" spans="1:84" ht="12.65" customHeight="1" x14ac:dyDescent="0.3">
      <c r="A74" s="171" t="s">
        <v>246</v>
      </c>
      <c r="B74" s="175"/>
      <c r="C74" s="184">
        <v>204041</v>
      </c>
      <c r="D74" s="184"/>
      <c r="E74" s="185">
        <v>24536893</v>
      </c>
      <c r="F74" s="185">
        <v>1084918</v>
      </c>
      <c r="G74" s="184"/>
      <c r="H74" s="184">
        <v>648086</v>
      </c>
      <c r="I74" s="184"/>
      <c r="J74" s="185">
        <v>10050</v>
      </c>
      <c r="K74" s="185"/>
      <c r="L74" s="185"/>
      <c r="M74" s="184"/>
      <c r="N74" s="184"/>
      <c r="O74" s="184">
        <v>848827</v>
      </c>
      <c r="P74" s="185">
        <v>96140054</v>
      </c>
      <c r="Q74" s="185">
        <v>11611211</v>
      </c>
      <c r="R74" s="185">
        <v>23297254</v>
      </c>
      <c r="S74" s="185">
        <v>26383669</v>
      </c>
      <c r="T74" s="185">
        <v>1606268</v>
      </c>
      <c r="U74" s="185">
        <v>94967221</v>
      </c>
      <c r="V74" s="185">
        <v>2271283</v>
      </c>
      <c r="W74" s="185">
        <v>33993867</v>
      </c>
      <c r="X74" s="185">
        <v>58920134</v>
      </c>
      <c r="Y74" s="185">
        <v>109603875</v>
      </c>
      <c r="Z74" s="185">
        <v>38157826</v>
      </c>
      <c r="AA74" s="185">
        <v>8166707</v>
      </c>
      <c r="AB74" s="185">
        <v>108303615</v>
      </c>
      <c r="AC74" s="185">
        <v>2574551</v>
      </c>
      <c r="AD74" s="185">
        <v>394382</v>
      </c>
      <c r="AE74" s="185">
        <v>3492759</v>
      </c>
      <c r="AF74" s="185"/>
      <c r="AG74" s="185">
        <v>80851701</v>
      </c>
      <c r="AH74" s="185"/>
      <c r="AI74" s="185"/>
      <c r="AJ74" s="185">
        <v>22137928</v>
      </c>
      <c r="AK74" s="185">
        <v>1009231</v>
      </c>
      <c r="AL74" s="185">
        <v>616295</v>
      </c>
      <c r="AM74" s="185"/>
      <c r="AN74" s="185"/>
      <c r="AO74" s="185">
        <v>4079140</v>
      </c>
      <c r="AP74" s="185">
        <v>177854242</v>
      </c>
      <c r="AQ74" s="185"/>
      <c r="AR74" s="185"/>
      <c r="AS74" s="185"/>
      <c r="AT74" s="185"/>
      <c r="AU74" s="185"/>
      <c r="AV74" s="185">
        <v>54821441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988587469</v>
      </c>
      <c r="CF74" s="255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24740998</v>
      </c>
      <c r="D75" s="195">
        <f t="shared" si="9"/>
        <v>0</v>
      </c>
      <c r="E75" s="195">
        <f t="shared" si="9"/>
        <v>128210454</v>
      </c>
      <c r="F75" s="195">
        <f t="shared" si="9"/>
        <v>7535545</v>
      </c>
      <c r="G75" s="195">
        <f t="shared" si="9"/>
        <v>0</v>
      </c>
      <c r="H75" s="195">
        <f t="shared" si="9"/>
        <v>15873622</v>
      </c>
      <c r="I75" s="195">
        <f t="shared" si="9"/>
        <v>0</v>
      </c>
      <c r="J75" s="195">
        <f t="shared" si="9"/>
        <v>5287372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13129780</v>
      </c>
      <c r="P75" s="195">
        <f t="shared" si="9"/>
        <v>132895234</v>
      </c>
      <c r="Q75" s="195">
        <f t="shared" si="9"/>
        <v>16070159</v>
      </c>
      <c r="R75" s="195">
        <f t="shared" si="9"/>
        <v>32255208</v>
      </c>
      <c r="S75" s="195">
        <f t="shared" si="9"/>
        <v>33845358</v>
      </c>
      <c r="T75" s="195">
        <f t="shared" si="9"/>
        <v>3431308</v>
      </c>
      <c r="U75" s="195">
        <f t="shared" si="9"/>
        <v>133496516</v>
      </c>
      <c r="V75" s="195">
        <f t="shared" si="9"/>
        <v>2416492</v>
      </c>
      <c r="W75" s="195">
        <f t="shared" si="9"/>
        <v>37702438</v>
      </c>
      <c r="X75" s="195">
        <f t="shared" si="9"/>
        <v>78030414</v>
      </c>
      <c r="Y75" s="195">
        <f t="shared" si="9"/>
        <v>149867899</v>
      </c>
      <c r="Z75" s="195">
        <f t="shared" si="9"/>
        <v>38506997</v>
      </c>
      <c r="AA75" s="195">
        <f t="shared" si="9"/>
        <v>9166465</v>
      </c>
      <c r="AB75" s="195">
        <f t="shared" si="9"/>
        <v>135989160</v>
      </c>
      <c r="AC75" s="195">
        <f t="shared" si="9"/>
        <v>17073462</v>
      </c>
      <c r="AD75" s="195">
        <f t="shared" si="9"/>
        <v>3628824</v>
      </c>
      <c r="AE75" s="195">
        <f t="shared" si="9"/>
        <v>5604584</v>
      </c>
      <c r="AF75" s="195">
        <f t="shared" si="9"/>
        <v>0</v>
      </c>
      <c r="AG75" s="195">
        <f t="shared" si="9"/>
        <v>115029280</v>
      </c>
      <c r="AH75" s="195">
        <f t="shared" si="9"/>
        <v>0</v>
      </c>
      <c r="AI75" s="195">
        <f t="shared" si="9"/>
        <v>0</v>
      </c>
      <c r="AJ75" s="195">
        <f t="shared" si="9"/>
        <v>22264386</v>
      </c>
      <c r="AK75" s="195">
        <f t="shared" si="9"/>
        <v>1552923</v>
      </c>
      <c r="AL75" s="195">
        <f t="shared" si="9"/>
        <v>1384887</v>
      </c>
      <c r="AM75" s="195">
        <f t="shared" si="9"/>
        <v>0</v>
      </c>
      <c r="AN75" s="195">
        <f t="shared" si="9"/>
        <v>0</v>
      </c>
      <c r="AO75" s="195">
        <f t="shared" si="9"/>
        <v>4176982</v>
      </c>
      <c r="AP75" s="195">
        <f t="shared" si="9"/>
        <v>177982289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59403701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1406552737</v>
      </c>
      <c r="CF75" s="255"/>
    </row>
    <row r="76" spans="1:84" ht="12.65" customHeight="1" x14ac:dyDescent="0.3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52" t="s">
        <v>221</v>
      </c>
      <c r="CE76" s="195">
        <f t="shared" si="8"/>
        <v>794314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f>C59*2.8</f>
        <v>8864.7999999999993</v>
      </c>
      <c r="D77" s="184"/>
      <c r="E77" s="184">
        <f>E59*2.8</f>
        <v>79394</v>
      </c>
      <c r="F77" s="184">
        <f>F59*2.8</f>
        <v>4748.7999999999993</v>
      </c>
      <c r="G77" s="184"/>
      <c r="H77" s="184">
        <f>H59*2.8</f>
        <v>10931.199999999999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103938.8</v>
      </c>
      <c r="CF77" s="195">
        <f>AY59-CE77</f>
        <v>216876.2</v>
      </c>
    </row>
    <row r="78" spans="1:84" ht="12.65" customHeight="1" x14ac:dyDescent="0.3">
      <c r="A78" s="171" t="s">
        <v>250</v>
      </c>
      <c r="B78" s="175"/>
      <c r="C78" s="184">
        <f>79744.17*(C76/211019)</f>
        <v>1480.9917696036848</v>
      </c>
      <c r="D78" s="184"/>
      <c r="E78" s="184">
        <f>79744.17*(E76/211019)</f>
        <v>14288.793008544255</v>
      </c>
      <c r="F78" s="184">
        <f>79744.17*(F76/211019)</f>
        <v>5026.8314670242962</v>
      </c>
      <c r="G78" s="184"/>
      <c r="H78" s="184">
        <f>79744.17*(H76/211019)</f>
        <v>2633.5880689890487</v>
      </c>
      <c r="I78" s="184"/>
      <c r="J78" s="184">
        <f>79744.17*(J76/211019)</f>
        <v>305.34354423061433</v>
      </c>
      <c r="K78" s="184"/>
      <c r="L78" s="184"/>
      <c r="M78" s="184"/>
      <c r="N78" s="184"/>
      <c r="O78" s="184">
        <f t="shared" ref="O78:U78" si="10">79744.17*(O76/211019)</f>
        <v>560.04843137347814</v>
      </c>
      <c r="P78" s="184">
        <f t="shared" si="10"/>
        <v>5730.8599607144379</v>
      </c>
      <c r="Q78" s="184">
        <f t="shared" si="10"/>
        <v>2181.9970598856025</v>
      </c>
      <c r="R78" s="184">
        <f t="shared" si="10"/>
        <v>117.52703249470426</v>
      </c>
      <c r="S78" s="184">
        <f t="shared" si="10"/>
        <v>2169.5263458266791</v>
      </c>
      <c r="T78" s="184">
        <f t="shared" si="10"/>
        <v>71.045280093261738</v>
      </c>
      <c r="U78" s="184">
        <f t="shared" si="10"/>
        <v>2694.4300375795542</v>
      </c>
      <c r="V78" s="184"/>
      <c r="W78" s="184">
        <f t="shared" ref="W78:AE78" si="11">79744.17*(W76/211019)</f>
        <v>772.05057037517952</v>
      </c>
      <c r="X78" s="184">
        <f t="shared" si="11"/>
        <v>626.93680678043211</v>
      </c>
      <c r="Y78" s="184">
        <f t="shared" si="11"/>
        <v>5099.3883488216707</v>
      </c>
      <c r="Z78" s="184">
        <f t="shared" si="11"/>
        <v>2469.5792840929016</v>
      </c>
      <c r="AA78" s="184">
        <f t="shared" si="11"/>
        <v>710.83070135864546</v>
      </c>
      <c r="AB78" s="184">
        <f t="shared" si="11"/>
        <v>2974.4542532662931</v>
      </c>
      <c r="AC78" s="184">
        <f t="shared" si="11"/>
        <v>640.91912254346767</v>
      </c>
      <c r="AD78" s="184">
        <f t="shared" si="11"/>
        <v>2389.8422942009961</v>
      </c>
      <c r="AE78" s="184">
        <f t="shared" si="11"/>
        <v>805.30580786564235</v>
      </c>
      <c r="AF78" s="184"/>
      <c r="AG78" s="184">
        <f>79744.17*(AG76/211019)</f>
        <v>3589.6761468398577</v>
      </c>
      <c r="AH78" s="184"/>
      <c r="AI78" s="184"/>
      <c r="AJ78" s="184">
        <f>79744.17*(AJ76/211019)</f>
        <v>6511.2243404622322</v>
      </c>
      <c r="AK78" s="184">
        <f>79744.17*(AK76/211019)</f>
        <v>100.52151332344481</v>
      </c>
      <c r="AL78" s="184">
        <f>79744.17*(AL76/211019)</f>
        <v>47.615453679526489</v>
      </c>
      <c r="AM78" s="184"/>
      <c r="AN78" s="184"/>
      <c r="AO78" s="184">
        <f>79744.17*(AO76/211019)</f>
        <v>923.58864121240265</v>
      </c>
      <c r="AP78" s="184"/>
      <c r="AQ78" s="184"/>
      <c r="AR78" s="184"/>
      <c r="AS78" s="184"/>
      <c r="AT78" s="184"/>
      <c r="AU78" s="184"/>
      <c r="AV78" s="184">
        <f>79744.17*(AV76/211019)</f>
        <v>8709.4711186670393</v>
      </c>
      <c r="AW78" s="184"/>
      <c r="AX78" s="252" t="s">
        <v>221</v>
      </c>
      <c r="AY78" s="252" t="s">
        <v>221</v>
      </c>
      <c r="AZ78" s="252" t="s">
        <v>221</v>
      </c>
      <c r="BA78" s="184">
        <f>79744.17*(BA76/211019)</f>
        <v>474.26503466512497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f>79744.17*(BH76/211019)</f>
        <v>3367.8485967614292</v>
      </c>
      <c r="BI78" s="184">
        <f>79744.17*(BI76/211019)</f>
        <v>572.51914543240173</v>
      </c>
      <c r="BJ78" s="252" t="s">
        <v>221</v>
      </c>
      <c r="BK78" s="184"/>
      <c r="BL78" s="184">
        <f>79744.17*(BL76/211019)</f>
        <v>1031.2902626303792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>
        <f>79744.17*(BY76/211019)</f>
        <v>665.86055066131485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79744.169999999984</v>
      </c>
      <c r="CF78" s="195"/>
    </row>
    <row r="79" spans="1:84" ht="12.65" customHeight="1" x14ac:dyDescent="0.3">
      <c r="A79" s="171" t="s">
        <v>251</v>
      </c>
      <c r="B79" s="175"/>
      <c r="C79" s="225">
        <v>29091</v>
      </c>
      <c r="D79" s="225"/>
      <c r="E79" s="184">
        <v>218583</v>
      </c>
      <c r="F79" s="184">
        <v>74545</v>
      </c>
      <c r="G79" s="184"/>
      <c r="H79" s="184">
        <v>12232</v>
      </c>
      <c r="I79" s="184"/>
      <c r="J79" s="184"/>
      <c r="K79" s="184"/>
      <c r="L79" s="184"/>
      <c r="M79" s="184"/>
      <c r="N79" s="184"/>
      <c r="O79" s="184"/>
      <c r="P79" s="184">
        <v>83091</v>
      </c>
      <c r="Q79" s="184">
        <v>30787</v>
      </c>
      <c r="R79" s="184"/>
      <c r="S79" s="184">
        <v>6079</v>
      </c>
      <c r="T79" s="184"/>
      <c r="U79" s="184"/>
      <c r="V79" s="184"/>
      <c r="W79" s="184">
        <v>9023</v>
      </c>
      <c r="X79" s="184">
        <v>33428</v>
      </c>
      <c r="Y79" s="184">
        <v>50214</v>
      </c>
      <c r="Z79" s="184">
        <v>27223.319999999996</v>
      </c>
      <c r="AA79" s="184">
        <v>12182</v>
      </c>
      <c r="AB79" s="184"/>
      <c r="AC79" s="184"/>
      <c r="AD79" s="184"/>
      <c r="AE79" s="184">
        <v>5632</v>
      </c>
      <c r="AF79" s="184"/>
      <c r="AG79" s="184">
        <v>210239</v>
      </c>
      <c r="AH79" s="184"/>
      <c r="AI79" s="184"/>
      <c r="AJ79" s="184"/>
      <c r="AK79" s="184"/>
      <c r="AL79" s="184"/>
      <c r="AM79" s="184"/>
      <c r="AN79" s="184"/>
      <c r="AO79" s="184">
        <v>116981.6</v>
      </c>
      <c r="AP79" s="184">
        <v>108167</v>
      </c>
      <c r="AQ79" s="184"/>
      <c r="AR79" s="184"/>
      <c r="AS79" s="184"/>
      <c r="AT79" s="184"/>
      <c r="AU79" s="184"/>
      <c r="AV79" s="184">
        <v>46678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1074175.92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28.200000000000003</v>
      </c>
      <c r="D80" s="187"/>
      <c r="E80" s="187">
        <v>125.15</v>
      </c>
      <c r="F80" s="187">
        <v>17.52</v>
      </c>
      <c r="G80" s="187"/>
      <c r="H80" s="187">
        <v>8.7799999999999994</v>
      </c>
      <c r="I80" s="187"/>
      <c r="J80" s="187">
        <v>5.77</v>
      </c>
      <c r="K80" s="187"/>
      <c r="L80" s="187"/>
      <c r="M80" s="187"/>
      <c r="N80" s="187"/>
      <c r="O80" s="187">
        <v>15.71</v>
      </c>
      <c r="P80" s="187">
        <v>20.800000000000004</v>
      </c>
      <c r="Q80" s="187">
        <v>16.36</v>
      </c>
      <c r="R80" s="187"/>
      <c r="S80" s="187">
        <v>0.06</v>
      </c>
      <c r="T80" s="187">
        <v>4.78</v>
      </c>
      <c r="U80" s="187"/>
      <c r="V80" s="187"/>
      <c r="W80" s="187"/>
      <c r="X80" s="187"/>
      <c r="Y80" s="187">
        <v>5.43</v>
      </c>
      <c r="Z80" s="187">
        <v>1.27</v>
      </c>
      <c r="AA80" s="187"/>
      <c r="AB80" s="187"/>
      <c r="AC80" s="187">
        <v>0</v>
      </c>
      <c r="AD80" s="187">
        <v>3.2699999999999996</v>
      </c>
      <c r="AE80" s="187"/>
      <c r="AF80" s="187"/>
      <c r="AG80" s="187">
        <v>36.700000000000003</v>
      </c>
      <c r="AH80" s="187"/>
      <c r="AI80" s="187"/>
      <c r="AJ80" s="187">
        <v>12.569999999999999</v>
      </c>
      <c r="AK80" s="187"/>
      <c r="AL80" s="187"/>
      <c r="AM80" s="187"/>
      <c r="AN80" s="187"/>
      <c r="AO80" s="187">
        <v>10.75</v>
      </c>
      <c r="AP80" s="187">
        <v>62.25</v>
      </c>
      <c r="AQ80" s="187"/>
      <c r="AR80" s="187"/>
      <c r="AS80" s="187"/>
      <c r="AT80" s="187"/>
      <c r="AU80" s="187"/>
      <c r="AV80" s="187">
        <v>18.72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394.09000000000015</v>
      </c>
      <c r="CF80" s="258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5" t="s">
        <v>1285</v>
      </c>
      <c r="D82" s="259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1273</v>
      </c>
      <c r="D83" s="259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 x14ac:dyDescent="0.3">
      <c r="A85" s="173" t="s">
        <v>1251</v>
      </c>
      <c r="B85" s="172"/>
      <c r="C85" s="274" t="s">
        <v>1281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1282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1283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1284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5" customHeight="1" x14ac:dyDescent="0.3">
      <c r="A93" s="173" t="s">
        <v>264</v>
      </c>
      <c r="B93" s="172" t="s">
        <v>256</v>
      </c>
      <c r="C93" s="273" t="s">
        <v>1279</v>
      </c>
      <c r="D93" s="259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60" t="s">
        <v>266</v>
      </c>
      <c r="B96" s="260"/>
      <c r="C96" s="260"/>
      <c r="D96" s="260"/>
      <c r="E96" s="260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60" t="s">
        <v>269</v>
      </c>
      <c r="B100" s="260"/>
      <c r="C100" s="260"/>
      <c r="D100" s="260"/>
      <c r="E100" s="260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60" t="s">
        <v>271</v>
      </c>
      <c r="B103" s="260"/>
      <c r="C103" s="260"/>
      <c r="D103" s="260"/>
      <c r="E103" s="260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7167</v>
      </c>
      <c r="D111" s="174">
        <v>37201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861</v>
      </c>
      <c r="D114" s="174">
        <v>2012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5" customHeight="1" x14ac:dyDescent="0.3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3616</v>
      </c>
      <c r="C138" s="189">
        <v>2094</v>
      </c>
      <c r="D138" s="174">
        <v>2293</v>
      </c>
      <c r="E138" s="175">
        <f>SUM(B138:D138)</f>
        <v>8003</v>
      </c>
    </row>
    <row r="139" spans="1:6" ht="12.65" customHeight="1" x14ac:dyDescent="0.3">
      <c r="A139" s="173" t="s">
        <v>215</v>
      </c>
      <c r="B139" s="174">
        <v>21329</v>
      </c>
      <c r="C139" s="189">
        <v>9616</v>
      </c>
      <c r="D139" s="174">
        <v>8554</v>
      </c>
      <c r="E139" s="175">
        <f>SUM(B139:D139)</f>
        <v>39499</v>
      </c>
    </row>
    <row r="140" spans="1:6" ht="12.65" customHeight="1" x14ac:dyDescent="0.3">
      <c r="A140" s="173" t="s">
        <v>298</v>
      </c>
      <c r="B140" s="174">
        <v>220241</v>
      </c>
      <c r="C140" s="174">
        <v>124031</v>
      </c>
      <c r="D140" s="174">
        <v>139307</v>
      </c>
      <c r="E140" s="175">
        <f>SUM(B140:D140)</f>
        <v>483579</v>
      </c>
    </row>
    <row r="141" spans="1:6" ht="12.65" customHeight="1" x14ac:dyDescent="0.3">
      <c r="A141" s="173" t="s">
        <v>245</v>
      </c>
      <c r="B141" s="174">
        <v>230340691</v>
      </c>
      <c r="C141" s="189">
        <v>84118862</v>
      </c>
      <c r="D141" s="174">
        <v>103505715</v>
      </c>
      <c r="E141" s="175">
        <f>SUM(B141:D141)</f>
        <v>417965268</v>
      </c>
      <c r="F141" s="199"/>
    </row>
    <row r="142" spans="1:6" ht="12.65" customHeight="1" x14ac:dyDescent="0.3">
      <c r="A142" s="173" t="s">
        <v>246</v>
      </c>
      <c r="B142" s="174">
        <v>456379086</v>
      </c>
      <c r="C142" s="189">
        <v>181587008</v>
      </c>
      <c r="D142" s="174">
        <v>350621375</v>
      </c>
      <c r="E142" s="175">
        <f>SUM(B142:D142)</f>
        <v>988587469</v>
      </c>
      <c r="F142" s="199"/>
    </row>
    <row r="143" spans="1:6" ht="12.65" customHeight="1" x14ac:dyDescent="0.3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5571980</v>
      </c>
      <c r="C157" s="174">
        <v>11420463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60" t="s">
        <v>306</v>
      </c>
      <c r="B164" s="260"/>
      <c r="C164" s="260"/>
      <c r="D164" s="260"/>
      <c r="E164" s="260"/>
    </row>
    <row r="165" spans="1:5" ht="11.5" customHeight="1" x14ac:dyDescent="0.3">
      <c r="A165" s="173" t="s">
        <v>307</v>
      </c>
      <c r="B165" s="172" t="s">
        <v>256</v>
      </c>
      <c r="C165" s="189">
        <v>13837346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532854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2063706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19370267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373436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9039936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5367639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50585184</v>
      </c>
      <c r="E173" s="175"/>
    </row>
    <row r="174" spans="1:5" ht="11.5" customHeight="1" x14ac:dyDescent="0.3">
      <c r="A174" s="260" t="s">
        <v>314</v>
      </c>
      <c r="B174" s="260"/>
      <c r="C174" s="260"/>
      <c r="D174" s="260"/>
      <c r="E174" s="260"/>
    </row>
    <row r="175" spans="1:5" ht="11.5" customHeight="1" x14ac:dyDescent="0.3">
      <c r="A175" s="173" t="s">
        <v>315</v>
      </c>
      <c r="B175" s="172" t="s">
        <v>256</v>
      </c>
      <c r="C175" s="189">
        <v>7067749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2047145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9114894</v>
      </c>
      <c r="E177" s="175"/>
    </row>
    <row r="178" spans="1:5" ht="11.5" customHeight="1" x14ac:dyDescent="0.3">
      <c r="A178" s="260" t="s">
        <v>317</v>
      </c>
      <c r="B178" s="260"/>
      <c r="C178" s="260"/>
      <c r="D178" s="260"/>
      <c r="E178" s="260"/>
    </row>
    <row r="179" spans="1:5" ht="11.5" customHeight="1" x14ac:dyDescent="0.3">
      <c r="A179" s="173" t="s">
        <v>318</v>
      </c>
      <c r="B179" s="172" t="s">
        <v>256</v>
      </c>
      <c r="C179" s="189">
        <v>5022994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1374364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6397358</v>
      </c>
      <c r="E181" s="175"/>
    </row>
    <row r="182" spans="1:5" ht="11.5" customHeight="1" x14ac:dyDescent="0.3">
      <c r="A182" s="260" t="s">
        <v>320</v>
      </c>
      <c r="B182" s="260"/>
      <c r="C182" s="260"/>
      <c r="D182" s="260"/>
      <c r="E182" s="260"/>
    </row>
    <row r="183" spans="1:5" ht="11.5" customHeight="1" x14ac:dyDescent="0.3">
      <c r="A183" s="173" t="s">
        <v>321</v>
      </c>
      <c r="B183" s="172" t="s">
        <v>256</v>
      </c>
      <c r="C183" s="189">
        <v>1793462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2768515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4561977</v>
      </c>
      <c r="E186" s="175"/>
    </row>
    <row r="187" spans="1:5" ht="11.5" customHeight="1" x14ac:dyDescent="0.3">
      <c r="A187" s="260" t="s">
        <v>323</v>
      </c>
      <c r="B187" s="260"/>
      <c r="C187" s="260"/>
      <c r="D187" s="260"/>
      <c r="E187" s="260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6057214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6057214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294">
        <v>11712330.039999999</v>
      </c>
      <c r="C195" s="295"/>
      <c r="D195" s="296"/>
      <c r="E195" s="175">
        <f t="shared" ref="E195:E203" si="12">SUM(B195:C195)-D195</f>
        <v>11712330.039999999</v>
      </c>
    </row>
    <row r="196" spans="1:8" ht="12.65" customHeight="1" x14ac:dyDescent="0.3">
      <c r="A196" s="173" t="s">
        <v>333</v>
      </c>
      <c r="B196" s="294">
        <v>7334054.7800000003</v>
      </c>
      <c r="C196" s="295">
        <v>0</v>
      </c>
      <c r="D196" s="296"/>
      <c r="E196" s="175">
        <f t="shared" si="12"/>
        <v>7334054.7800000003</v>
      </c>
    </row>
    <row r="197" spans="1:8" ht="12.65" customHeight="1" x14ac:dyDescent="0.3">
      <c r="A197" s="173" t="s">
        <v>334</v>
      </c>
      <c r="B197" s="294">
        <v>135168837.15000001</v>
      </c>
      <c r="C197" s="295">
        <v>578253.06000000006</v>
      </c>
      <c r="D197" s="294">
        <v>0</v>
      </c>
      <c r="E197" s="175">
        <f t="shared" si="12"/>
        <v>135747090.21000001</v>
      </c>
    </row>
    <row r="198" spans="1:8" ht="12.65" customHeight="1" x14ac:dyDescent="0.3">
      <c r="A198" s="173" t="s">
        <v>335</v>
      </c>
      <c r="B198" s="296"/>
      <c r="C198" s="295"/>
      <c r="D198" s="296"/>
      <c r="E198" s="175">
        <f t="shared" si="12"/>
        <v>0</v>
      </c>
    </row>
    <row r="199" spans="1:8" ht="12.65" customHeight="1" x14ac:dyDescent="0.3">
      <c r="A199" s="173" t="s">
        <v>336</v>
      </c>
      <c r="B199" s="294">
        <v>23227543.759999998</v>
      </c>
      <c r="C199" s="295">
        <v>32639.67</v>
      </c>
      <c r="D199" s="294">
        <v>31162.880000000001</v>
      </c>
      <c r="E199" s="175">
        <f t="shared" si="12"/>
        <v>23229020.550000001</v>
      </c>
    </row>
    <row r="200" spans="1:8" ht="12.65" customHeight="1" x14ac:dyDescent="0.3">
      <c r="A200" s="173" t="s">
        <v>337</v>
      </c>
      <c r="B200" s="294">
        <v>130227537.14999999</v>
      </c>
      <c r="C200" s="295">
        <v>5371459.6100000003</v>
      </c>
      <c r="D200" s="294">
        <v>5105266.57</v>
      </c>
      <c r="E200" s="175">
        <f t="shared" si="12"/>
        <v>130493730.19</v>
      </c>
    </row>
    <row r="201" spans="1:8" ht="12.65" customHeight="1" x14ac:dyDescent="0.3">
      <c r="A201" s="173" t="s">
        <v>338</v>
      </c>
      <c r="B201" s="294">
        <v>2165698.15</v>
      </c>
      <c r="C201" s="295">
        <v>0</v>
      </c>
      <c r="D201" s="294">
        <v>5595.91</v>
      </c>
      <c r="E201" s="175">
        <f t="shared" si="12"/>
        <v>2160102.2399999998</v>
      </c>
    </row>
    <row r="202" spans="1:8" ht="12.65" customHeight="1" x14ac:dyDescent="0.3">
      <c r="A202" s="173" t="s">
        <v>339</v>
      </c>
      <c r="B202" s="294">
        <v>10265614.810000001</v>
      </c>
      <c r="C202" s="295">
        <v>6080.5</v>
      </c>
      <c r="D202" s="294">
        <v>0</v>
      </c>
      <c r="E202" s="175">
        <f t="shared" si="12"/>
        <v>10271695.310000001</v>
      </c>
    </row>
    <row r="203" spans="1:8" ht="12.65" customHeight="1" x14ac:dyDescent="0.3">
      <c r="A203" s="173" t="s">
        <v>340</v>
      </c>
      <c r="B203" s="294">
        <v>811001.44</v>
      </c>
      <c r="C203" s="295">
        <v>-60668.249999999978</v>
      </c>
      <c r="D203" s="294">
        <v>0</v>
      </c>
      <c r="E203" s="175">
        <f t="shared" si="12"/>
        <v>750333.19</v>
      </c>
    </row>
    <row r="204" spans="1:8" ht="12.65" customHeight="1" x14ac:dyDescent="0.3">
      <c r="A204" s="173" t="s">
        <v>203</v>
      </c>
      <c r="B204" s="175">
        <f>SUM(B195:B203)</f>
        <v>320912617.27999997</v>
      </c>
      <c r="C204" s="191">
        <f>SUM(C195:C203)</f>
        <v>5927764.5900000008</v>
      </c>
      <c r="D204" s="175">
        <f>SUM(D195:D203)</f>
        <v>5142025.3600000003</v>
      </c>
      <c r="E204" s="175">
        <f>SUM(E195:E203)</f>
        <v>321698356.50999999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">
      <c r="A209" s="173" t="s">
        <v>333</v>
      </c>
      <c r="B209" s="297">
        <v>4238289.99</v>
      </c>
      <c r="C209" s="297">
        <v>263671.32</v>
      </c>
      <c r="D209" s="297"/>
      <c r="E209" s="175">
        <f t="shared" ref="E209:E216" si="13">SUM(B209:C209)-D209</f>
        <v>4501961.3100000005</v>
      </c>
      <c r="H209" s="262"/>
    </row>
    <row r="210" spans="1:8" ht="12.65" customHeight="1" x14ac:dyDescent="0.3">
      <c r="A210" s="173" t="s">
        <v>334</v>
      </c>
      <c r="B210" s="297">
        <v>71802517.479999989</v>
      </c>
      <c r="C210" s="297">
        <v>4939927.71</v>
      </c>
      <c r="D210" s="297">
        <v>0</v>
      </c>
      <c r="E210" s="175">
        <f t="shared" si="13"/>
        <v>76742445.189999983</v>
      </c>
      <c r="H210" s="262"/>
    </row>
    <row r="211" spans="1:8" ht="12.65" customHeight="1" x14ac:dyDescent="0.3">
      <c r="A211" s="173" t="s">
        <v>335</v>
      </c>
      <c r="B211" s="297"/>
      <c r="C211" s="297"/>
      <c r="D211" s="297"/>
      <c r="E211" s="175">
        <f t="shared" si="13"/>
        <v>0</v>
      </c>
      <c r="H211" s="262"/>
    </row>
    <row r="212" spans="1:8" ht="12.65" customHeight="1" x14ac:dyDescent="0.3">
      <c r="A212" s="173" t="s">
        <v>336</v>
      </c>
      <c r="B212" s="297">
        <v>19664354.949999999</v>
      </c>
      <c r="C212" s="297">
        <v>526790.19000000006</v>
      </c>
      <c r="D212" s="297">
        <v>31162.880000000001</v>
      </c>
      <c r="E212" s="175">
        <f t="shared" si="13"/>
        <v>20159982.260000002</v>
      </c>
      <c r="H212" s="262"/>
    </row>
    <row r="213" spans="1:8" ht="12.65" customHeight="1" x14ac:dyDescent="0.3">
      <c r="A213" s="173" t="s">
        <v>337</v>
      </c>
      <c r="B213" s="297">
        <v>81338541.070000008</v>
      </c>
      <c r="C213" s="297">
        <v>10110650.83</v>
      </c>
      <c r="D213" s="297">
        <v>5049979.95</v>
      </c>
      <c r="E213" s="175">
        <f t="shared" si="13"/>
        <v>86399211.950000003</v>
      </c>
      <c r="H213" s="262"/>
    </row>
    <row r="214" spans="1:8" ht="12.65" customHeight="1" x14ac:dyDescent="0.3">
      <c r="A214" s="173" t="s">
        <v>338</v>
      </c>
      <c r="B214" s="297">
        <v>2165698.15</v>
      </c>
      <c r="C214" s="297">
        <v>0</v>
      </c>
      <c r="D214" s="297"/>
      <c r="E214" s="175">
        <f t="shared" si="13"/>
        <v>2165698.15</v>
      </c>
      <c r="H214" s="262"/>
    </row>
    <row r="215" spans="1:8" ht="12.65" customHeight="1" x14ac:dyDescent="0.3">
      <c r="A215" s="173" t="s">
        <v>339</v>
      </c>
      <c r="B215" s="297">
        <v>6178557.6900000004</v>
      </c>
      <c r="C215" s="297">
        <v>671852.21</v>
      </c>
      <c r="D215" s="297"/>
      <c r="E215" s="175">
        <f t="shared" si="13"/>
        <v>6850409.9000000004</v>
      </c>
      <c r="H215" s="262"/>
    </row>
    <row r="216" spans="1:8" ht="12.65" customHeight="1" x14ac:dyDescent="0.3">
      <c r="A216" s="173" t="s">
        <v>340</v>
      </c>
      <c r="B216" s="297"/>
      <c r="C216" s="297"/>
      <c r="D216" s="297"/>
      <c r="E216" s="175">
        <f t="shared" si="13"/>
        <v>0</v>
      </c>
      <c r="H216" s="262"/>
    </row>
    <row r="217" spans="1:8" ht="12.65" customHeight="1" x14ac:dyDescent="0.3">
      <c r="A217" s="173" t="s">
        <v>203</v>
      </c>
      <c r="B217" s="175">
        <f>SUM(B208:B216)</f>
        <v>185387959.33000001</v>
      </c>
      <c r="C217" s="191">
        <f>SUM(C208:C216)</f>
        <v>16512892.260000002</v>
      </c>
      <c r="D217" s="175">
        <f>SUM(D208:D216)</f>
        <v>5081142.83</v>
      </c>
      <c r="E217" s="175">
        <f>SUM(E208:E216)</f>
        <v>196819708.75999999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98" t="s">
        <v>1257</v>
      </c>
      <c r="C220" s="298"/>
      <c r="D220" s="208"/>
      <c r="E220" s="208"/>
    </row>
    <row r="221" spans="1:8" ht="12.65" customHeight="1" x14ac:dyDescent="0.3">
      <c r="A221" s="275" t="s">
        <v>1257</v>
      </c>
      <c r="B221" s="208"/>
      <c r="C221" s="189">
        <v>7364012</v>
      </c>
      <c r="D221" s="172">
        <f>C221</f>
        <v>7364012</v>
      </c>
      <c r="E221" s="208"/>
    </row>
    <row r="222" spans="1:8" ht="12.65" customHeight="1" x14ac:dyDescent="0.3">
      <c r="A222" s="260" t="s">
        <v>343</v>
      </c>
      <c r="B222" s="260"/>
      <c r="C222" s="260"/>
      <c r="D222" s="260"/>
      <c r="E222" s="260"/>
    </row>
    <row r="223" spans="1:8" ht="12.65" customHeight="1" x14ac:dyDescent="0.3">
      <c r="A223" s="173" t="s">
        <v>344</v>
      </c>
      <c r="B223" s="172" t="s">
        <v>256</v>
      </c>
      <c r="C223" s="189">
        <v>524213944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208596819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10732026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53592993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194170465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1650378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992956625</v>
      </c>
      <c r="E229" s="175"/>
    </row>
    <row r="230" spans="1:5" ht="12.65" customHeight="1" x14ac:dyDescent="0.3">
      <c r="A230" s="260" t="s">
        <v>351</v>
      </c>
      <c r="B230" s="260"/>
      <c r="C230" s="260"/>
      <c r="D230" s="260"/>
      <c r="E230" s="260"/>
    </row>
    <row r="231" spans="1:5" ht="12.65" customHeight="1" x14ac:dyDescent="0.3">
      <c r="A231" s="171" t="s">
        <v>352</v>
      </c>
      <c r="B231" s="172" t="s">
        <v>256</v>
      </c>
      <c r="C231" s="189">
        <v>4145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3317686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7785092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11102778</v>
      </c>
      <c r="E236" s="175"/>
    </row>
    <row r="237" spans="1:5" ht="12.65" customHeight="1" x14ac:dyDescent="0.3">
      <c r="A237" s="260" t="s">
        <v>356</v>
      </c>
      <c r="B237" s="260"/>
      <c r="C237" s="260"/>
      <c r="D237" s="260"/>
      <c r="E237" s="260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1011423415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60" t="s">
        <v>361</v>
      </c>
      <c r="B249" s="260"/>
      <c r="C249" s="260"/>
      <c r="D249" s="260"/>
      <c r="E249" s="260"/>
    </row>
    <row r="250" spans="1:5" ht="12.4" customHeight="1" x14ac:dyDescent="0.3">
      <c r="A250" s="173" t="s">
        <v>362</v>
      </c>
      <c r="B250" s="172" t="s">
        <v>256</v>
      </c>
      <c r="C250" s="189">
        <v>23307776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38764855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168020360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124565745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3623136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6367977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6541821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122060180</v>
      </c>
      <c r="E260" s="175"/>
    </row>
    <row r="261" spans="1:5" ht="11.25" customHeight="1" x14ac:dyDescent="0.3">
      <c r="A261" s="260" t="s">
        <v>372</v>
      </c>
      <c r="B261" s="260"/>
      <c r="C261" s="260"/>
      <c r="D261" s="260"/>
      <c r="E261" s="260"/>
    </row>
    <row r="262" spans="1:5" ht="12.4" customHeight="1" x14ac:dyDescent="0.3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123174336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123174336</v>
      </c>
      <c r="E265" s="175"/>
    </row>
    <row r="266" spans="1:5" ht="11.25" customHeight="1" x14ac:dyDescent="0.3">
      <c r="A266" s="260" t="s">
        <v>375</v>
      </c>
      <c r="B266" s="260"/>
      <c r="C266" s="260"/>
      <c r="D266" s="260"/>
      <c r="E266" s="260"/>
    </row>
    <row r="267" spans="1:5" ht="12.4" customHeight="1" x14ac:dyDescent="0.3">
      <c r="A267" s="173" t="s">
        <v>332</v>
      </c>
      <c r="B267" s="172" t="s">
        <v>256</v>
      </c>
      <c r="C267" s="189">
        <v>11712330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7334055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135747090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23229021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132653832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10271695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750333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321698356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196713666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124984690</v>
      </c>
      <c r="E277" s="175"/>
    </row>
    <row r="278" spans="1:5" ht="12.65" customHeight="1" x14ac:dyDescent="0.3">
      <c r="A278" s="260" t="s">
        <v>382</v>
      </c>
      <c r="B278" s="260"/>
      <c r="C278" s="260"/>
      <c r="D278" s="260"/>
      <c r="E278" s="260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13361605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5193818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18555423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60" t="s">
        <v>387</v>
      </c>
      <c r="B285" s="260"/>
      <c r="C285" s="260"/>
      <c r="D285" s="260"/>
      <c r="E285" s="260"/>
    </row>
    <row r="286" spans="1:5" ht="12.65" customHeight="1" x14ac:dyDescent="0.3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388774629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60" t="s">
        <v>395</v>
      </c>
      <c r="B303" s="260"/>
      <c r="C303" s="260"/>
      <c r="D303" s="260"/>
      <c r="E303" s="260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17456367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34271595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419040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8325501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6783026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9533008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76788537</v>
      </c>
      <c r="E314" s="175"/>
    </row>
    <row r="315" spans="1:5" ht="12.65" customHeight="1" x14ac:dyDescent="0.3">
      <c r="A315" s="260" t="s">
        <v>406</v>
      </c>
      <c r="B315" s="260"/>
      <c r="C315" s="260"/>
      <c r="D315" s="260"/>
      <c r="E315" s="260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60" t="s">
        <v>411</v>
      </c>
      <c r="B320" s="260"/>
      <c r="C320" s="260"/>
      <c r="D320" s="260"/>
      <c r="E320" s="260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465205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1143832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148167763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149776800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9533008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140243792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171742300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388774629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388774629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60" t="s">
        <v>427</v>
      </c>
      <c r="B358" s="260"/>
      <c r="C358" s="260"/>
      <c r="D358" s="260"/>
      <c r="E358" s="260"/>
    </row>
    <row r="359" spans="1:5" ht="12.65" customHeight="1" x14ac:dyDescent="0.3">
      <c r="A359" s="173" t="s">
        <v>428</v>
      </c>
      <c r="B359" s="172" t="s">
        <v>256</v>
      </c>
      <c r="C359" s="189">
        <v>417965268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988587469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1406552737</v>
      </c>
      <c r="E361" s="175"/>
    </row>
    <row r="362" spans="1:5" ht="12.65" customHeight="1" x14ac:dyDescent="0.3">
      <c r="A362" s="260" t="s">
        <v>431</v>
      </c>
      <c r="B362" s="260"/>
      <c r="C362" s="260"/>
      <c r="D362" s="260"/>
      <c r="E362" s="260"/>
    </row>
    <row r="363" spans="1:5" ht="12.65" customHeight="1" x14ac:dyDescent="0.3">
      <c r="A363" s="173" t="s">
        <v>1257</v>
      </c>
      <c r="B363" s="260"/>
      <c r="C363" s="189">
        <v>7364012</v>
      </c>
      <c r="D363" s="175"/>
      <c r="E363" s="260"/>
    </row>
    <row r="364" spans="1:5" ht="12.65" customHeight="1" x14ac:dyDescent="0.3">
      <c r="A364" s="173" t="s">
        <v>432</v>
      </c>
      <c r="B364" s="172" t="s">
        <v>256</v>
      </c>
      <c r="C364" s="189">
        <v>992956625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11102778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1011423415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395129322</v>
      </c>
      <c r="E368" s="175"/>
    </row>
    <row r="369" spans="1:5" ht="12.65" customHeight="1" x14ac:dyDescent="0.3">
      <c r="A369" s="260" t="s">
        <v>436</v>
      </c>
      <c r="B369" s="260"/>
      <c r="C369" s="260"/>
      <c r="D369" s="260"/>
      <c r="E369" s="260"/>
    </row>
    <row r="370" spans="1:5" ht="12.65" customHeight="1" x14ac:dyDescent="0.3">
      <c r="A370" s="173" t="s">
        <v>437</v>
      </c>
      <c r="B370" s="172" t="s">
        <v>256</v>
      </c>
      <c r="C370" s="189">
        <v>30706562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30706562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425835884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60" t="s">
        <v>441</v>
      </c>
      <c r="B377" s="260"/>
      <c r="C377" s="260"/>
      <c r="D377" s="260"/>
      <c r="E377" s="260"/>
    </row>
    <row r="378" spans="1:5" ht="12.65" customHeight="1" x14ac:dyDescent="0.3">
      <c r="A378" s="173" t="s">
        <v>442</v>
      </c>
      <c r="B378" s="172" t="s">
        <v>256</v>
      </c>
      <c r="C378" s="189">
        <v>202648730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50585184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17904807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74230547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3210781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51599267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16412448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9114894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6397358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4561977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6057214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3943903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446667110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-20831226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35847798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15016572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15016572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3"/>
    </row>
    <row r="412" spans="1:5" ht="12.65" customHeight="1" x14ac:dyDescent="0.3">
      <c r="A412" s="179" t="str">
        <f>C84&amp;"   "&amp;"H-"&amp;FIXED(C83,0,TRUE)&amp;"     FYE "&amp;C82</f>
        <v>SKAGIT REGIONAL HEALTH   H-0     FYE 12/31/2021</v>
      </c>
      <c r="B412" s="179"/>
      <c r="C412" s="179"/>
      <c r="D412" s="179"/>
      <c r="E412" s="263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7167</v>
      </c>
      <c r="C414" s="194">
        <f>E138</f>
        <v>8003</v>
      </c>
      <c r="D414" s="179"/>
    </row>
    <row r="415" spans="1:5" ht="12.65" customHeight="1" x14ac:dyDescent="0.3">
      <c r="A415" s="179" t="s">
        <v>464</v>
      </c>
      <c r="B415" s="179">
        <f>D111</f>
        <v>37201</v>
      </c>
      <c r="C415" s="179">
        <f>E139</f>
        <v>39499</v>
      </c>
      <c r="D415" s="194">
        <f>SUM(C59:H59)+N59</f>
        <v>37121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861</v>
      </c>
    </row>
    <row r="424" spans="1:7" ht="12.65" customHeight="1" x14ac:dyDescent="0.3">
      <c r="A424" s="179" t="s">
        <v>1244</v>
      </c>
      <c r="B424" s="179">
        <f>D114</f>
        <v>2012</v>
      </c>
      <c r="D424" s="179">
        <f>J59</f>
        <v>2012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202648730</v>
      </c>
      <c r="C427" s="179">
        <f t="shared" ref="C427:C434" si="15">CE61</f>
        <v>202648730</v>
      </c>
      <c r="D427" s="179"/>
    </row>
    <row r="428" spans="1:7" ht="12.65" customHeight="1" x14ac:dyDescent="0.3">
      <c r="A428" s="179" t="s">
        <v>3</v>
      </c>
      <c r="B428" s="179">
        <f t="shared" si="14"/>
        <v>50585184</v>
      </c>
      <c r="C428" s="179">
        <f t="shared" si="15"/>
        <v>50585183</v>
      </c>
      <c r="D428" s="179">
        <f>D173</f>
        <v>50585184</v>
      </c>
    </row>
    <row r="429" spans="1:7" ht="12.65" customHeight="1" x14ac:dyDescent="0.3">
      <c r="A429" s="179" t="s">
        <v>236</v>
      </c>
      <c r="B429" s="179">
        <f t="shared" si="14"/>
        <v>17904807</v>
      </c>
      <c r="C429" s="179">
        <f t="shared" si="15"/>
        <v>17904807</v>
      </c>
      <c r="D429" s="179"/>
    </row>
    <row r="430" spans="1:7" ht="12.65" customHeight="1" x14ac:dyDescent="0.3">
      <c r="A430" s="179" t="s">
        <v>237</v>
      </c>
      <c r="B430" s="179">
        <f t="shared" si="14"/>
        <v>74230547</v>
      </c>
      <c r="C430" s="179">
        <f t="shared" si="15"/>
        <v>74230547</v>
      </c>
      <c r="D430" s="179"/>
    </row>
    <row r="431" spans="1:7" ht="12.65" customHeight="1" x14ac:dyDescent="0.3">
      <c r="A431" s="179" t="s">
        <v>444</v>
      </c>
      <c r="B431" s="179">
        <f t="shared" si="14"/>
        <v>3210781</v>
      </c>
      <c r="C431" s="179">
        <f t="shared" si="15"/>
        <v>3210781</v>
      </c>
      <c r="D431" s="179"/>
    </row>
    <row r="432" spans="1:7" ht="12.65" customHeight="1" x14ac:dyDescent="0.3">
      <c r="A432" s="179" t="s">
        <v>445</v>
      </c>
      <c r="B432" s="179">
        <f t="shared" si="14"/>
        <v>51599267</v>
      </c>
      <c r="C432" s="179">
        <f t="shared" si="15"/>
        <v>51599267</v>
      </c>
      <c r="D432" s="179"/>
    </row>
    <row r="433" spans="1:7" ht="12.65" customHeight="1" x14ac:dyDescent="0.3">
      <c r="A433" s="179" t="s">
        <v>6</v>
      </c>
      <c r="B433" s="179">
        <f t="shared" si="14"/>
        <v>16412448</v>
      </c>
      <c r="C433" s="179">
        <f t="shared" si="15"/>
        <v>16412448</v>
      </c>
      <c r="D433" s="179">
        <f>C217</f>
        <v>16512892.260000002</v>
      </c>
    </row>
    <row r="434" spans="1:7" ht="12.65" customHeight="1" x14ac:dyDescent="0.3">
      <c r="A434" s="179" t="s">
        <v>474</v>
      </c>
      <c r="B434" s="179">
        <f t="shared" si="14"/>
        <v>9114894</v>
      </c>
      <c r="C434" s="179">
        <f t="shared" si="15"/>
        <v>9114894</v>
      </c>
      <c r="D434" s="179">
        <f>D177</f>
        <v>9114894</v>
      </c>
    </row>
    <row r="435" spans="1:7" ht="12.65" customHeight="1" x14ac:dyDescent="0.3">
      <c r="A435" s="179" t="s">
        <v>447</v>
      </c>
      <c r="B435" s="179">
        <f t="shared" si="14"/>
        <v>6397358</v>
      </c>
      <c r="C435" s="179"/>
      <c r="D435" s="179">
        <f>D181</f>
        <v>6397358</v>
      </c>
    </row>
    <row r="436" spans="1:7" ht="12.65" customHeight="1" x14ac:dyDescent="0.3">
      <c r="A436" s="179" t="s">
        <v>475</v>
      </c>
      <c r="B436" s="179">
        <f t="shared" si="14"/>
        <v>4561977</v>
      </c>
      <c r="C436" s="179"/>
      <c r="D436" s="179">
        <f>D186</f>
        <v>4561977</v>
      </c>
    </row>
    <row r="437" spans="1:7" ht="12.65" customHeight="1" x14ac:dyDescent="0.3">
      <c r="A437" s="194" t="s">
        <v>449</v>
      </c>
      <c r="B437" s="194">
        <f t="shared" si="14"/>
        <v>6057214</v>
      </c>
      <c r="C437" s="194"/>
      <c r="D437" s="194">
        <f>D190</f>
        <v>6057214</v>
      </c>
    </row>
    <row r="438" spans="1:7" ht="12.65" customHeight="1" x14ac:dyDescent="0.3">
      <c r="A438" s="194" t="s">
        <v>476</v>
      </c>
      <c r="B438" s="194">
        <f>C386+C387+C388</f>
        <v>17016549</v>
      </c>
      <c r="C438" s="194">
        <f>CD69</f>
        <v>0</v>
      </c>
      <c r="D438" s="194">
        <f>D181+D186+D190</f>
        <v>17016549</v>
      </c>
    </row>
    <row r="439" spans="1:7" ht="12.65" customHeight="1" x14ac:dyDescent="0.3">
      <c r="A439" s="179" t="s">
        <v>451</v>
      </c>
      <c r="B439" s="194">
        <f>C389</f>
        <v>3943903</v>
      </c>
      <c r="C439" s="194">
        <f>SUM(C69:CC69)</f>
        <v>3943903</v>
      </c>
      <c r="D439" s="179"/>
    </row>
    <row r="440" spans="1:7" ht="12.65" customHeight="1" x14ac:dyDescent="0.3">
      <c r="A440" s="179" t="s">
        <v>477</v>
      </c>
      <c r="B440" s="194">
        <f>B438+B439</f>
        <v>20960452</v>
      </c>
      <c r="C440" s="194">
        <f>CE69</f>
        <v>3943903</v>
      </c>
      <c r="D440" s="179"/>
    </row>
    <row r="441" spans="1:7" ht="12.65" customHeight="1" x14ac:dyDescent="0.3">
      <c r="A441" s="179" t="s">
        <v>478</v>
      </c>
      <c r="B441" s="179">
        <f>D390</f>
        <v>446667110</v>
      </c>
      <c r="C441" s="179">
        <f>SUM(C427:C437)+C440</f>
        <v>429650560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1259</v>
      </c>
      <c r="B444" s="179">
        <f>D221</f>
        <v>7364012</v>
      </c>
      <c r="C444" s="179">
        <f>C363</f>
        <v>7364012</v>
      </c>
      <c r="D444" s="179"/>
    </row>
    <row r="445" spans="1:7" ht="12.65" customHeight="1" x14ac:dyDescent="0.3">
      <c r="A445" s="179" t="s">
        <v>343</v>
      </c>
      <c r="B445" s="179">
        <f>D229</f>
        <v>992956625</v>
      </c>
      <c r="C445" s="179">
        <f>C364</f>
        <v>992956625</v>
      </c>
      <c r="D445" s="179"/>
    </row>
    <row r="446" spans="1:7" ht="12.65" customHeight="1" x14ac:dyDescent="0.3">
      <c r="A446" s="179" t="s">
        <v>351</v>
      </c>
      <c r="B446" s="179">
        <f>D236</f>
        <v>11102778</v>
      </c>
      <c r="C446" s="179">
        <f>C365</f>
        <v>11102778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1011423415</v>
      </c>
      <c r="C448" s="179">
        <f>D367</f>
        <v>1011423415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4145</v>
      </c>
    </row>
    <row r="454" spans="1:7" ht="12.65" customHeight="1" x14ac:dyDescent="0.3">
      <c r="A454" s="179" t="s">
        <v>168</v>
      </c>
      <c r="B454" s="179">
        <f>C233</f>
        <v>3317686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7785092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30706562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417965268</v>
      </c>
      <c r="C463" s="194">
        <f>CE73</f>
        <v>417965268</v>
      </c>
      <c r="D463" s="194">
        <f>E141+E147+E153</f>
        <v>417965268</v>
      </c>
    </row>
    <row r="464" spans="1:7" ht="12.65" customHeight="1" x14ac:dyDescent="0.3">
      <c r="A464" s="179" t="s">
        <v>246</v>
      </c>
      <c r="B464" s="194">
        <f>C360</f>
        <v>988587469</v>
      </c>
      <c r="C464" s="194">
        <f>CE74</f>
        <v>988587469</v>
      </c>
      <c r="D464" s="194">
        <f>E142+E148+E154</f>
        <v>988587469</v>
      </c>
    </row>
    <row r="465" spans="1:7" ht="12.65" customHeight="1" x14ac:dyDescent="0.3">
      <c r="A465" s="179" t="s">
        <v>247</v>
      </c>
      <c r="B465" s="194">
        <f>D361</f>
        <v>1406552737</v>
      </c>
      <c r="C465" s="194">
        <f>CE75</f>
        <v>1406552737</v>
      </c>
      <c r="D465" s="194">
        <f>D463+D464</f>
        <v>1406552737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11712330</v>
      </c>
      <c r="C468" s="179">
        <f>E195</f>
        <v>11712330.039999999</v>
      </c>
      <c r="D468" s="179"/>
    </row>
    <row r="469" spans="1:7" ht="12.65" customHeight="1" x14ac:dyDescent="0.3">
      <c r="A469" s="179" t="s">
        <v>333</v>
      </c>
      <c r="B469" s="179">
        <f t="shared" si="16"/>
        <v>7334055</v>
      </c>
      <c r="C469" s="179">
        <f>E196</f>
        <v>7334054.7800000003</v>
      </c>
      <c r="D469" s="179"/>
    </row>
    <row r="470" spans="1:7" ht="12.65" customHeight="1" x14ac:dyDescent="0.3">
      <c r="A470" s="179" t="s">
        <v>334</v>
      </c>
      <c r="B470" s="179">
        <f t="shared" si="16"/>
        <v>135747090</v>
      </c>
      <c r="C470" s="179">
        <f>E197</f>
        <v>135747090.21000001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23229021</v>
      </c>
      <c r="C472" s="179">
        <f>E199</f>
        <v>23229020.550000001</v>
      </c>
      <c r="D472" s="179"/>
    </row>
    <row r="473" spans="1:7" ht="12.65" customHeight="1" x14ac:dyDescent="0.3">
      <c r="A473" s="179" t="s">
        <v>495</v>
      </c>
      <c r="B473" s="179">
        <f t="shared" si="16"/>
        <v>132653832</v>
      </c>
      <c r="C473" s="179">
        <f>SUM(E200:E201)</f>
        <v>132653832.42999999</v>
      </c>
      <c r="D473" s="179"/>
    </row>
    <row r="474" spans="1:7" ht="12.65" customHeight="1" x14ac:dyDescent="0.3">
      <c r="A474" s="179" t="s">
        <v>339</v>
      </c>
      <c r="B474" s="179">
        <f t="shared" si="16"/>
        <v>10271695</v>
      </c>
      <c r="C474" s="179">
        <f>E202</f>
        <v>10271695.310000001</v>
      </c>
      <c r="D474" s="179"/>
    </row>
    <row r="475" spans="1:7" ht="12.65" customHeight="1" x14ac:dyDescent="0.3">
      <c r="A475" s="179" t="s">
        <v>340</v>
      </c>
      <c r="B475" s="179">
        <f t="shared" si="16"/>
        <v>750333</v>
      </c>
      <c r="C475" s="179">
        <f>E203</f>
        <v>750333.19</v>
      </c>
      <c r="D475" s="179"/>
    </row>
    <row r="476" spans="1:7" ht="12.65" customHeight="1" x14ac:dyDescent="0.3">
      <c r="A476" s="179" t="s">
        <v>203</v>
      </c>
      <c r="B476" s="179">
        <f>D275</f>
        <v>321698356</v>
      </c>
      <c r="C476" s="179">
        <f>E204</f>
        <v>321698356.50999999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196713666</v>
      </c>
      <c r="C478" s="179">
        <f>E217</f>
        <v>196819708.75999999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388774629</v>
      </c>
    </row>
    <row r="482" spans="1:12" ht="12.65" customHeight="1" x14ac:dyDescent="0.3">
      <c r="A482" s="180" t="s">
        <v>499</v>
      </c>
      <c r="C482" s="180">
        <f>D339</f>
        <v>388774629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207</v>
      </c>
      <c r="B493" s="264" t="str">
        <f>RIGHT('Prior Year'!C83,4)</f>
        <v>2015</v>
      </c>
      <c r="C493" s="264" t="str">
        <f>RIGHT(C82,4)</f>
        <v>2021</v>
      </c>
      <c r="D493" s="264" t="str">
        <f>RIGHT('Prior Year'!C83,4)</f>
        <v>2015</v>
      </c>
      <c r="E493" s="264" t="str">
        <f>RIGHT(C82,4)</f>
        <v>2021</v>
      </c>
      <c r="F493" s="264" t="str">
        <f>RIGHT('Prior Year'!C83,4)</f>
        <v>2015</v>
      </c>
      <c r="G493" s="264" t="str">
        <f>RIGHT(C82,4)</f>
        <v>2021</v>
      </c>
      <c r="H493" s="264"/>
      <c r="K493" s="264"/>
      <c r="L493" s="264"/>
    </row>
    <row r="494" spans="1:12" ht="12.65" customHeight="1" x14ac:dyDescent="0.3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">
      <c r="A496" s="180" t="s">
        <v>512</v>
      </c>
      <c r="B496" s="243" t="e">
        <f>'Prior Year'!C72</f>
        <v>#DIV/0!</v>
      </c>
      <c r="C496" s="243">
        <f>C71</f>
        <v>5316378</v>
      </c>
      <c r="D496" s="243">
        <f>'Prior Year'!C59</f>
        <v>0</v>
      </c>
      <c r="E496" s="180">
        <f>C59</f>
        <v>3166</v>
      </c>
      <c r="F496" s="266" t="e">
        <f t="shared" ref="F496:G511" si="17">IF(B496=0,"",IF(D496=0,"",B496/D496))</f>
        <v>#DIV/0!</v>
      </c>
      <c r="G496" s="267">
        <f t="shared" si="17"/>
        <v>1679.2097283638661</v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5" customHeight="1" x14ac:dyDescent="0.3">
      <c r="A497" s="180" t="s">
        <v>513</v>
      </c>
      <c r="B497" s="243" t="e">
        <f>'Prior Year'!D72</f>
        <v>#DIV/0!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e">
        <f t="shared" si="17"/>
        <v>#DIV/0!</v>
      </c>
      <c r="G497" s="266" t="str">
        <f t="shared" si="17"/>
        <v/>
      </c>
      <c r="H497" s="268" t="e">
        <f t="shared" ref="H497:H550" si="18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5" customHeight="1" x14ac:dyDescent="0.3">
      <c r="A498" s="180" t="s">
        <v>514</v>
      </c>
      <c r="B498" s="243" t="e">
        <f>'Prior Year'!E72</f>
        <v>#DIV/0!</v>
      </c>
      <c r="C498" s="243">
        <f>E71</f>
        <v>27526541</v>
      </c>
      <c r="D498" s="243">
        <f>'Prior Year'!E59</f>
        <v>0</v>
      </c>
      <c r="E498" s="180">
        <f>E59</f>
        <v>28355</v>
      </c>
      <c r="F498" s="266" t="e">
        <f t="shared" si="17"/>
        <v>#DIV/0!</v>
      </c>
      <c r="G498" s="266">
        <f t="shared" si="17"/>
        <v>970.78261329571501</v>
      </c>
      <c r="H498" s="268" t="e">
        <f t="shared" si="18"/>
        <v>#DIV/0!</v>
      </c>
      <c r="I498" s="270"/>
      <c r="K498" s="264"/>
      <c r="L498" s="264"/>
    </row>
    <row r="499" spans="1:12" ht="12.65" customHeight="1" x14ac:dyDescent="0.3">
      <c r="A499" s="180" t="s">
        <v>515</v>
      </c>
      <c r="B499" s="243" t="e">
        <f>'Prior Year'!F72</f>
        <v>#DIV/0!</v>
      </c>
      <c r="C499" s="243">
        <f>F71</f>
        <v>4862641</v>
      </c>
      <c r="D499" s="243">
        <f>'Prior Year'!F59</f>
        <v>0</v>
      </c>
      <c r="E499" s="180">
        <f>F59</f>
        <v>1696</v>
      </c>
      <c r="F499" s="266" t="e">
        <f t="shared" si="17"/>
        <v>#DIV/0!</v>
      </c>
      <c r="G499" s="266">
        <f t="shared" si="17"/>
        <v>2867.1232311320755</v>
      </c>
      <c r="H499" s="268" t="e">
        <f t="shared" si="18"/>
        <v>#DIV/0!</v>
      </c>
      <c r="I499" s="270"/>
      <c r="K499" s="264"/>
      <c r="L499" s="264"/>
    </row>
    <row r="500" spans="1:12" ht="12.65" customHeight="1" x14ac:dyDescent="0.3">
      <c r="A500" s="180" t="s">
        <v>516</v>
      </c>
      <c r="B500" s="243" t="e">
        <f>'Prior Year'!G72</f>
        <v>#DIV/0!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e">
        <f t="shared" si="17"/>
        <v>#DIV/0!</v>
      </c>
      <c r="G500" s="266" t="str">
        <f t="shared" si="17"/>
        <v/>
      </c>
      <c r="H500" s="268" t="e">
        <f t="shared" si="18"/>
        <v>#DIV/0!</v>
      </c>
      <c r="I500" s="270"/>
      <c r="K500" s="264"/>
      <c r="L500" s="264"/>
    </row>
    <row r="501" spans="1:12" ht="12.65" customHeight="1" x14ac:dyDescent="0.3">
      <c r="A501" s="180" t="s">
        <v>517</v>
      </c>
      <c r="B501" s="243" t="e">
        <f>'Prior Year'!H72</f>
        <v>#DIV/0!</v>
      </c>
      <c r="C501" s="243">
        <f>H71</f>
        <v>3132441</v>
      </c>
      <c r="D501" s="243">
        <f>'Prior Year'!H59</f>
        <v>0</v>
      </c>
      <c r="E501" s="180">
        <f>H59</f>
        <v>3904</v>
      </c>
      <c r="F501" s="266" t="e">
        <f t="shared" si="17"/>
        <v>#DIV/0!</v>
      </c>
      <c r="G501" s="266">
        <f t="shared" si="17"/>
        <v>802.3670594262295</v>
      </c>
      <c r="H501" s="268" t="e">
        <f t="shared" si="18"/>
        <v>#DIV/0!</v>
      </c>
      <c r="I501" s="270"/>
      <c r="K501" s="264"/>
      <c r="L501" s="264"/>
    </row>
    <row r="502" spans="1:12" ht="12.65" customHeight="1" x14ac:dyDescent="0.3">
      <c r="A502" s="180" t="s">
        <v>518</v>
      </c>
      <c r="B502" s="243" t="e">
        <f>'Prior Year'!I72</f>
        <v>#DIV/0!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e">
        <f t="shared" si="17"/>
        <v>#DIV/0!</v>
      </c>
      <c r="G502" s="266" t="str">
        <f t="shared" si="17"/>
        <v/>
      </c>
      <c r="H502" s="268" t="e">
        <f t="shared" si="18"/>
        <v>#DIV/0!</v>
      </c>
      <c r="I502" s="270"/>
      <c r="K502" s="264"/>
      <c r="L502" s="264"/>
    </row>
    <row r="503" spans="1:12" ht="12.65" customHeight="1" x14ac:dyDescent="0.3">
      <c r="A503" s="180" t="s">
        <v>519</v>
      </c>
      <c r="B503" s="243" t="e">
        <f>'Prior Year'!J72</f>
        <v>#DIV/0!</v>
      </c>
      <c r="C503" s="243">
        <f>J71</f>
        <v>1674377</v>
      </c>
      <c r="D503" s="243">
        <f>'Prior Year'!J59</f>
        <v>0</v>
      </c>
      <c r="E503" s="180">
        <f>J59</f>
        <v>2012</v>
      </c>
      <c r="F503" s="266" t="e">
        <f t="shared" si="17"/>
        <v>#DIV/0!</v>
      </c>
      <c r="G503" s="266">
        <f t="shared" si="17"/>
        <v>832.19532803180914</v>
      </c>
      <c r="H503" s="268" t="e">
        <f t="shared" si="18"/>
        <v>#DIV/0!</v>
      </c>
      <c r="I503" s="270"/>
      <c r="K503" s="264"/>
      <c r="L503" s="264"/>
    </row>
    <row r="504" spans="1:12" ht="12.65" customHeight="1" x14ac:dyDescent="0.3">
      <c r="A504" s="180" t="s">
        <v>520</v>
      </c>
      <c r="B504" s="243" t="e">
        <f>'Prior Year'!K72</f>
        <v>#DIV/0!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e">
        <f t="shared" si="17"/>
        <v>#DIV/0!</v>
      </c>
      <c r="G504" s="266" t="str">
        <f t="shared" si="17"/>
        <v/>
      </c>
      <c r="H504" s="268" t="e">
        <f t="shared" si="18"/>
        <v>#DIV/0!</v>
      </c>
      <c r="I504" s="270"/>
      <c r="K504" s="264"/>
      <c r="L504" s="264"/>
    </row>
    <row r="505" spans="1:12" ht="12.65" customHeight="1" x14ac:dyDescent="0.3">
      <c r="A505" s="180" t="s">
        <v>521</v>
      </c>
      <c r="B505" s="243" t="e">
        <f>'Prior Year'!L72</f>
        <v>#DIV/0!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e">
        <f t="shared" si="17"/>
        <v>#DIV/0!</v>
      </c>
      <c r="G505" s="266" t="str">
        <f t="shared" si="17"/>
        <v/>
      </c>
      <c r="H505" s="268" t="e">
        <f t="shared" si="18"/>
        <v>#DIV/0!</v>
      </c>
      <c r="I505" s="270"/>
      <c r="K505" s="264"/>
      <c r="L505" s="264"/>
    </row>
    <row r="506" spans="1:12" ht="12.65" customHeight="1" x14ac:dyDescent="0.3">
      <c r="A506" s="180" t="s">
        <v>522</v>
      </c>
      <c r="B506" s="243" t="e">
        <f>'Prior Year'!M72</f>
        <v>#DIV/0!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e">
        <f t="shared" si="17"/>
        <v>#DIV/0!</v>
      </c>
      <c r="G506" s="266" t="str">
        <f t="shared" si="17"/>
        <v/>
      </c>
      <c r="H506" s="268" t="e">
        <f t="shared" si="18"/>
        <v>#DIV/0!</v>
      </c>
      <c r="I506" s="270"/>
      <c r="K506" s="264"/>
      <c r="L506" s="264"/>
    </row>
    <row r="507" spans="1:12" ht="12.65" customHeight="1" x14ac:dyDescent="0.3">
      <c r="A507" s="180" t="s">
        <v>523</v>
      </c>
      <c r="B507" s="243" t="e">
        <f>'Prior Year'!N72</f>
        <v>#DIV/0!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e">
        <f t="shared" si="17"/>
        <v>#DIV/0!</v>
      </c>
      <c r="G507" s="266" t="str">
        <f t="shared" si="17"/>
        <v/>
      </c>
      <c r="H507" s="268" t="e">
        <f t="shared" si="18"/>
        <v>#DIV/0!</v>
      </c>
      <c r="I507" s="270"/>
      <c r="K507" s="264"/>
      <c r="L507" s="264"/>
    </row>
    <row r="508" spans="1:12" ht="12.65" customHeight="1" x14ac:dyDescent="0.3">
      <c r="A508" s="180" t="s">
        <v>524</v>
      </c>
      <c r="B508" s="243" t="e">
        <f>'Prior Year'!O72</f>
        <v>#DIV/0!</v>
      </c>
      <c r="C508" s="243">
        <f>O71</f>
        <v>3106094</v>
      </c>
      <c r="D508" s="243">
        <f>'Prior Year'!O59</f>
        <v>0</v>
      </c>
      <c r="E508" s="180">
        <f>O59</f>
        <v>860</v>
      </c>
      <c r="F508" s="266" t="e">
        <f t="shared" si="17"/>
        <v>#DIV/0!</v>
      </c>
      <c r="G508" s="266">
        <f t="shared" si="17"/>
        <v>3611.7372093023255</v>
      </c>
      <c r="H508" s="268" t="e">
        <f t="shared" si="18"/>
        <v>#DIV/0!</v>
      </c>
      <c r="I508" s="270"/>
      <c r="K508" s="264"/>
      <c r="L508" s="264"/>
    </row>
    <row r="509" spans="1:12" ht="12.65" customHeight="1" x14ac:dyDescent="0.3">
      <c r="A509" s="180" t="s">
        <v>525</v>
      </c>
      <c r="B509" s="243" t="e">
        <f>'Prior Year'!P72</f>
        <v>#DIV/0!</v>
      </c>
      <c r="C509" s="243">
        <f>P71</f>
        <v>17822904</v>
      </c>
      <c r="D509" s="243">
        <f>'Prior Year'!P59</f>
        <v>0</v>
      </c>
      <c r="E509" s="180">
        <f>P59</f>
        <v>594429</v>
      </c>
      <c r="F509" s="266" t="e">
        <f t="shared" si="17"/>
        <v>#DIV/0!</v>
      </c>
      <c r="G509" s="266">
        <f t="shared" si="17"/>
        <v>29.983234330761118</v>
      </c>
      <c r="H509" s="268" t="e">
        <f t="shared" si="18"/>
        <v>#DIV/0!</v>
      </c>
      <c r="I509" s="270"/>
      <c r="K509" s="264"/>
      <c r="L509" s="264"/>
    </row>
    <row r="510" spans="1:12" ht="12.65" customHeight="1" x14ac:dyDescent="0.3">
      <c r="A510" s="180" t="s">
        <v>526</v>
      </c>
      <c r="B510" s="243" t="e">
        <f>'Prior Year'!Q72</f>
        <v>#DIV/0!</v>
      </c>
      <c r="C510" s="243">
        <f>Q71</f>
        <v>2981369</v>
      </c>
      <c r="D510" s="243">
        <f>'Prior Year'!Q59</f>
        <v>0</v>
      </c>
      <c r="E510" s="180">
        <f>Q59</f>
        <v>278867</v>
      </c>
      <c r="F510" s="266" t="e">
        <f t="shared" si="17"/>
        <v>#DIV/0!</v>
      </c>
      <c r="G510" s="266">
        <f t="shared" si="17"/>
        <v>10.691006824041569</v>
      </c>
      <c r="H510" s="268" t="e">
        <f t="shared" si="18"/>
        <v>#DIV/0!</v>
      </c>
      <c r="I510" s="270"/>
      <c r="K510" s="264"/>
      <c r="L510" s="264"/>
    </row>
    <row r="511" spans="1:12" ht="12.65" customHeight="1" x14ac:dyDescent="0.3">
      <c r="A511" s="180" t="s">
        <v>527</v>
      </c>
      <c r="B511" s="243" t="e">
        <f>'Prior Year'!R72</f>
        <v>#DIV/0!</v>
      </c>
      <c r="C511" s="243">
        <f>R71</f>
        <v>2116834</v>
      </c>
      <c r="D511" s="243">
        <f>'Prior Year'!R59</f>
        <v>0</v>
      </c>
      <c r="E511" s="180">
        <f>R59</f>
        <v>793686</v>
      </c>
      <c r="F511" s="266" t="e">
        <f t="shared" si="17"/>
        <v>#DIV/0!</v>
      </c>
      <c r="G511" s="266">
        <f t="shared" si="17"/>
        <v>2.667092527775468</v>
      </c>
      <c r="H511" s="268" t="e">
        <f t="shared" si="18"/>
        <v>#DIV/0!</v>
      </c>
      <c r="I511" s="270"/>
      <c r="K511" s="264"/>
      <c r="L511" s="264"/>
    </row>
    <row r="512" spans="1:12" ht="12.65" customHeight="1" x14ac:dyDescent="0.3">
      <c r="A512" s="180" t="s">
        <v>528</v>
      </c>
      <c r="B512" s="243" t="e">
        <f>'Prior Year'!S72</f>
        <v>#DIV/0!</v>
      </c>
      <c r="C512" s="243">
        <f>S71</f>
        <v>2219307</v>
      </c>
      <c r="D512" s="181" t="s">
        <v>529</v>
      </c>
      <c r="E512" s="181" t="s">
        <v>529</v>
      </c>
      <c r="F512" s="266" t="e">
        <f t="shared" ref="F512:G527" si="19">IF(B512=0,"",IF(D512=0,"",B512/D512))</f>
        <v>#DIV/0!</v>
      </c>
      <c r="G512" s="266" t="str">
        <f t="shared" si="19"/>
        <v/>
      </c>
      <c r="H512" s="268" t="e">
        <f t="shared" si="18"/>
        <v>#DIV/0!</v>
      </c>
      <c r="I512" s="270"/>
      <c r="K512" s="264"/>
      <c r="L512" s="264"/>
    </row>
    <row r="513" spans="1:12" ht="12.65" customHeight="1" x14ac:dyDescent="0.3">
      <c r="A513" s="180" t="s">
        <v>1246</v>
      </c>
      <c r="B513" s="243" t="e">
        <f>'Prior Year'!T72</f>
        <v>#DIV/0!</v>
      </c>
      <c r="C513" s="243">
        <f>T71</f>
        <v>956751</v>
      </c>
      <c r="D513" s="181" t="s">
        <v>529</v>
      </c>
      <c r="E513" s="181" t="s">
        <v>529</v>
      </c>
      <c r="F513" s="266" t="e">
        <f t="shared" si="19"/>
        <v>#DIV/0!</v>
      </c>
      <c r="G513" s="266" t="str">
        <f t="shared" si="19"/>
        <v/>
      </c>
      <c r="H513" s="268" t="e">
        <f t="shared" si="18"/>
        <v>#DIV/0!</v>
      </c>
      <c r="I513" s="270"/>
      <c r="K513" s="264"/>
      <c r="L513" s="264"/>
    </row>
    <row r="514" spans="1:12" ht="12.65" customHeight="1" x14ac:dyDescent="0.3">
      <c r="A514" s="180" t="s">
        <v>530</v>
      </c>
      <c r="B514" s="243" t="e">
        <f>'Prior Year'!U72</f>
        <v>#DIV/0!</v>
      </c>
      <c r="C514" s="243">
        <f>U71</f>
        <v>18975197</v>
      </c>
      <c r="D514" s="243">
        <f>'Prior Year'!U59</f>
        <v>0</v>
      </c>
      <c r="E514" s="180">
        <f>U59</f>
        <v>868719</v>
      </c>
      <c r="F514" s="266" t="e">
        <f t="shared" si="19"/>
        <v>#DIV/0!</v>
      </c>
      <c r="G514" s="266">
        <f t="shared" si="19"/>
        <v>21.842732805429605</v>
      </c>
      <c r="H514" s="268" t="e">
        <f t="shared" si="18"/>
        <v>#DIV/0!</v>
      </c>
      <c r="I514" s="270"/>
      <c r="K514" s="264"/>
      <c r="L514" s="264"/>
    </row>
    <row r="515" spans="1:12" ht="12.65" customHeight="1" x14ac:dyDescent="0.3">
      <c r="A515" s="180" t="s">
        <v>531</v>
      </c>
      <c r="B515" s="243" t="e">
        <f>'Prior Year'!V72</f>
        <v>#DIV/0!</v>
      </c>
      <c r="C515" s="243">
        <f>V71</f>
        <v>265573</v>
      </c>
      <c r="D515" s="243">
        <f>'Prior Year'!V59</f>
        <v>0</v>
      </c>
      <c r="E515" s="180">
        <f>V59</f>
        <v>1709</v>
      </c>
      <c r="F515" s="266" t="e">
        <f t="shared" si="19"/>
        <v>#DIV/0!</v>
      </c>
      <c r="G515" s="266">
        <f t="shared" si="19"/>
        <v>155.39672322995904</v>
      </c>
      <c r="H515" s="268" t="e">
        <f t="shared" si="18"/>
        <v>#DIV/0!</v>
      </c>
      <c r="I515" s="270"/>
      <c r="K515" s="264"/>
      <c r="L515" s="264"/>
    </row>
    <row r="516" spans="1:12" ht="12.65" customHeight="1" x14ac:dyDescent="0.3">
      <c r="A516" s="180" t="s">
        <v>532</v>
      </c>
      <c r="B516" s="243" t="e">
        <f>'Prior Year'!W72</f>
        <v>#DIV/0!</v>
      </c>
      <c r="C516" s="243">
        <f>W71</f>
        <v>3055428</v>
      </c>
      <c r="D516" s="243">
        <f>'Prior Year'!W59</f>
        <v>0</v>
      </c>
      <c r="E516" s="180">
        <f>W59</f>
        <v>81549</v>
      </c>
      <c r="F516" s="266" t="e">
        <f t="shared" si="19"/>
        <v>#DIV/0!</v>
      </c>
      <c r="G516" s="266">
        <f t="shared" si="19"/>
        <v>37.467387705551261</v>
      </c>
      <c r="H516" s="268" t="e">
        <f t="shared" si="18"/>
        <v>#DIV/0!</v>
      </c>
      <c r="I516" s="270"/>
      <c r="K516" s="264"/>
      <c r="L516" s="264"/>
    </row>
    <row r="517" spans="1:12" ht="12.65" customHeight="1" x14ac:dyDescent="0.3">
      <c r="A517" s="180" t="s">
        <v>533</v>
      </c>
      <c r="B517" s="243" t="e">
        <f>'Prior Year'!X72</f>
        <v>#DIV/0!</v>
      </c>
      <c r="C517" s="243">
        <f>X71</f>
        <v>5432987</v>
      </c>
      <c r="D517" s="243">
        <f>'Prior Year'!X59</f>
        <v>0</v>
      </c>
      <c r="E517" s="180">
        <f>X59</f>
        <v>139722</v>
      </c>
      <c r="F517" s="266" t="e">
        <f t="shared" si="19"/>
        <v>#DIV/0!</v>
      </c>
      <c r="G517" s="266">
        <f t="shared" si="19"/>
        <v>38.884263036601254</v>
      </c>
      <c r="H517" s="268" t="e">
        <f t="shared" si="18"/>
        <v>#DIV/0!</v>
      </c>
      <c r="I517" s="270"/>
      <c r="K517" s="264"/>
      <c r="L517" s="264"/>
    </row>
    <row r="518" spans="1:12" ht="12.65" customHeight="1" x14ac:dyDescent="0.3">
      <c r="A518" s="180" t="s">
        <v>534</v>
      </c>
      <c r="B518" s="243" t="e">
        <f>'Prior Year'!Y72</f>
        <v>#DIV/0!</v>
      </c>
      <c r="C518" s="243">
        <f>Y71</f>
        <v>17295369</v>
      </c>
      <c r="D518" s="243">
        <f>'Prior Year'!Y59</f>
        <v>0</v>
      </c>
      <c r="E518" s="180">
        <f>Y59</f>
        <v>153523</v>
      </c>
      <c r="F518" s="266" t="e">
        <f t="shared" si="19"/>
        <v>#DIV/0!</v>
      </c>
      <c r="G518" s="266">
        <f t="shared" si="19"/>
        <v>112.65653354871908</v>
      </c>
      <c r="H518" s="268" t="e">
        <f t="shared" si="18"/>
        <v>#DIV/0!</v>
      </c>
      <c r="I518" s="270"/>
      <c r="K518" s="264"/>
      <c r="L518" s="264"/>
    </row>
    <row r="519" spans="1:12" ht="12.65" customHeight="1" x14ac:dyDescent="0.3">
      <c r="A519" s="180" t="s">
        <v>535</v>
      </c>
      <c r="B519" s="243" t="e">
        <f>'Prior Year'!Z72</f>
        <v>#DIV/0!</v>
      </c>
      <c r="C519" s="243">
        <f>Z71</f>
        <v>3475011</v>
      </c>
      <c r="D519" s="243">
        <f>'Prior Year'!Z59</f>
        <v>0</v>
      </c>
      <c r="E519" s="180">
        <f>Z59</f>
        <v>0</v>
      </c>
      <c r="F519" s="266" t="e">
        <f t="shared" si="19"/>
        <v>#DIV/0!</v>
      </c>
      <c r="G519" s="266" t="str">
        <f t="shared" si="19"/>
        <v/>
      </c>
      <c r="H519" s="268" t="e">
        <f t="shared" si="18"/>
        <v>#DIV/0!</v>
      </c>
      <c r="I519" s="270"/>
      <c r="K519" s="264"/>
      <c r="L519" s="264"/>
    </row>
    <row r="520" spans="1:12" ht="12.65" customHeight="1" x14ac:dyDescent="0.3">
      <c r="A520" s="180" t="s">
        <v>536</v>
      </c>
      <c r="B520" s="243" t="e">
        <f>'Prior Year'!AA72</f>
        <v>#DIV/0!</v>
      </c>
      <c r="C520" s="243">
        <f>AA71</f>
        <v>1059423</v>
      </c>
      <c r="D520" s="243">
        <f>'Prior Year'!AA59</f>
        <v>0</v>
      </c>
      <c r="E520" s="180">
        <f>AA59</f>
        <v>21248</v>
      </c>
      <c r="F520" s="266" t="e">
        <f t="shared" si="19"/>
        <v>#DIV/0!</v>
      </c>
      <c r="G520" s="266">
        <f t="shared" si="19"/>
        <v>49.859892695783131</v>
      </c>
      <c r="H520" s="268" t="e">
        <f t="shared" si="18"/>
        <v>#DIV/0!</v>
      </c>
      <c r="I520" s="270"/>
      <c r="K520" s="264"/>
      <c r="L520" s="264"/>
    </row>
    <row r="521" spans="1:12" ht="12.65" customHeight="1" x14ac:dyDescent="0.3">
      <c r="A521" s="180" t="s">
        <v>537</v>
      </c>
      <c r="B521" s="243" t="e">
        <f>'Prior Year'!AB72</f>
        <v>#DIV/0!</v>
      </c>
      <c r="C521" s="243">
        <f>AB71</f>
        <v>40097595</v>
      </c>
      <c r="D521" s="181" t="s">
        <v>529</v>
      </c>
      <c r="E521" s="181" t="s">
        <v>529</v>
      </c>
      <c r="F521" s="266" t="e">
        <f t="shared" si="19"/>
        <v>#DIV/0!</v>
      </c>
      <c r="G521" s="266" t="str">
        <f t="shared" si="19"/>
        <v/>
      </c>
      <c r="H521" s="268" t="e">
        <f t="shared" si="18"/>
        <v>#DIV/0!</v>
      </c>
      <c r="I521" s="270"/>
      <c r="K521" s="264"/>
      <c r="L521" s="264"/>
    </row>
    <row r="522" spans="1:12" ht="12.65" customHeight="1" x14ac:dyDescent="0.3">
      <c r="A522" s="180" t="s">
        <v>538</v>
      </c>
      <c r="B522" s="243" t="e">
        <f>'Prior Year'!AC72</f>
        <v>#DIV/0!</v>
      </c>
      <c r="C522" s="243">
        <f>AC71</f>
        <v>2450867</v>
      </c>
      <c r="D522" s="243">
        <f>'Prior Year'!AC59</f>
        <v>0</v>
      </c>
      <c r="E522" s="180">
        <f>AC59</f>
        <v>28213</v>
      </c>
      <c r="F522" s="266" t="e">
        <f t="shared" si="19"/>
        <v>#DIV/0!</v>
      </c>
      <c r="G522" s="266">
        <f t="shared" si="19"/>
        <v>86.870130790770219</v>
      </c>
      <c r="H522" s="268" t="e">
        <f t="shared" si="18"/>
        <v>#DIV/0!</v>
      </c>
      <c r="I522" s="270"/>
      <c r="K522" s="264"/>
      <c r="L522" s="264"/>
    </row>
    <row r="523" spans="1:12" ht="12.65" customHeight="1" x14ac:dyDescent="0.3">
      <c r="A523" s="180" t="s">
        <v>539</v>
      </c>
      <c r="B523" s="243" t="e">
        <f>'Prior Year'!AD72</f>
        <v>#DIV/0!</v>
      </c>
      <c r="C523" s="243">
        <f>AD71</f>
        <v>954516</v>
      </c>
      <c r="D523" s="243">
        <f>'Prior Year'!AD59</f>
        <v>0</v>
      </c>
      <c r="E523" s="180">
        <f>AD59</f>
        <v>0</v>
      </c>
      <c r="F523" s="266" t="e">
        <f t="shared" si="19"/>
        <v>#DIV/0!</v>
      </c>
      <c r="G523" s="266" t="str">
        <f t="shared" si="19"/>
        <v/>
      </c>
      <c r="H523" s="268" t="e">
        <f t="shared" si="18"/>
        <v>#DIV/0!</v>
      </c>
      <c r="I523" s="270"/>
      <c r="K523" s="264"/>
      <c r="L523" s="264"/>
    </row>
    <row r="524" spans="1:12" ht="12.65" customHeight="1" x14ac:dyDescent="0.3">
      <c r="A524" s="180" t="s">
        <v>540</v>
      </c>
      <c r="B524" s="243" t="e">
        <f>'Prior Year'!AE72</f>
        <v>#DIV/0!</v>
      </c>
      <c r="C524" s="243">
        <f>AE71</f>
        <v>1808700</v>
      </c>
      <c r="D524" s="243">
        <f>'Prior Year'!AE59</f>
        <v>0</v>
      </c>
      <c r="E524" s="180">
        <f>AE59</f>
        <v>26273</v>
      </c>
      <c r="F524" s="266" t="e">
        <f t="shared" si="19"/>
        <v>#DIV/0!</v>
      </c>
      <c r="G524" s="266">
        <f t="shared" si="19"/>
        <v>68.842537966733914</v>
      </c>
      <c r="H524" s="268" t="e">
        <f t="shared" si="18"/>
        <v>#DIV/0!</v>
      </c>
      <c r="I524" s="270"/>
      <c r="K524" s="264"/>
      <c r="L524" s="264"/>
    </row>
    <row r="525" spans="1:12" ht="12.65" customHeight="1" x14ac:dyDescent="0.3">
      <c r="A525" s="180" t="s">
        <v>541</v>
      </c>
      <c r="B525" s="243" t="e">
        <f>'Prior Year'!AF72</f>
        <v>#DIV/0!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e">
        <f t="shared" si="19"/>
        <v>#DIV/0!</v>
      </c>
      <c r="G525" s="266" t="str">
        <f t="shared" si="19"/>
        <v/>
      </c>
      <c r="H525" s="268" t="e">
        <f t="shared" si="18"/>
        <v>#DIV/0!</v>
      </c>
      <c r="I525" s="270"/>
      <c r="K525" s="264"/>
      <c r="L525" s="264"/>
    </row>
    <row r="526" spans="1:12" ht="12.65" customHeight="1" x14ac:dyDescent="0.3">
      <c r="A526" s="180" t="s">
        <v>542</v>
      </c>
      <c r="B526" s="243" t="e">
        <f>'Prior Year'!AG72</f>
        <v>#DIV/0!</v>
      </c>
      <c r="C526" s="243">
        <f>AG71</f>
        <v>9780635</v>
      </c>
      <c r="D526" s="243">
        <f>'Prior Year'!AG59</f>
        <v>0</v>
      </c>
      <c r="E526" s="180">
        <f>AG59</f>
        <v>31895</v>
      </c>
      <c r="F526" s="266" t="e">
        <f t="shared" si="19"/>
        <v>#DIV/0!</v>
      </c>
      <c r="G526" s="266">
        <f t="shared" si="19"/>
        <v>306.65104248314782</v>
      </c>
      <c r="H526" s="268" t="e">
        <f t="shared" si="18"/>
        <v>#DIV/0!</v>
      </c>
      <c r="I526" s="270"/>
      <c r="K526" s="264"/>
      <c r="L526" s="264"/>
    </row>
    <row r="527" spans="1:12" ht="12.65" customHeight="1" x14ac:dyDescent="0.3">
      <c r="A527" s="180" t="s">
        <v>543</v>
      </c>
      <c r="B527" s="243" t="e">
        <f>'Prior Year'!AH72</f>
        <v>#DIV/0!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e">
        <f t="shared" si="19"/>
        <v>#DIV/0!</v>
      </c>
      <c r="G527" s="266" t="str">
        <f t="shared" si="19"/>
        <v/>
      </c>
      <c r="H527" s="268" t="e">
        <f t="shared" si="18"/>
        <v>#DIV/0!</v>
      </c>
      <c r="I527" s="270"/>
      <c r="K527" s="264"/>
      <c r="L527" s="264"/>
    </row>
    <row r="528" spans="1:12" ht="12.65" customHeight="1" x14ac:dyDescent="0.3">
      <c r="A528" s="180" t="s">
        <v>544</v>
      </c>
      <c r="B528" s="243" t="e">
        <f>'Prior Year'!AI72</f>
        <v>#DIV/0!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e">
        <f t="shared" ref="F528:G540" si="20">IF(B528=0,"",IF(D528=0,"",B528/D528))</f>
        <v>#DIV/0!</v>
      </c>
      <c r="G528" s="266" t="str">
        <f t="shared" si="20"/>
        <v/>
      </c>
      <c r="H528" s="268" t="e">
        <f t="shared" si="18"/>
        <v>#DIV/0!</v>
      </c>
      <c r="I528" s="270"/>
      <c r="K528" s="264"/>
      <c r="L528" s="264"/>
    </row>
    <row r="529" spans="1:12" ht="12.65" customHeight="1" x14ac:dyDescent="0.3">
      <c r="A529" s="180" t="s">
        <v>545</v>
      </c>
      <c r="B529" s="243" t="e">
        <f>'Prior Year'!AJ72</f>
        <v>#DIV/0!</v>
      </c>
      <c r="C529" s="243">
        <f>AJ71</f>
        <v>7827644</v>
      </c>
      <c r="D529" s="243">
        <f>'Prior Year'!AJ59</f>
        <v>0</v>
      </c>
      <c r="E529" s="180">
        <f>AJ59</f>
        <v>18942</v>
      </c>
      <c r="F529" s="266" t="e">
        <f t="shared" si="20"/>
        <v>#DIV/0!</v>
      </c>
      <c r="G529" s="266">
        <f t="shared" si="20"/>
        <v>413.24274099883854</v>
      </c>
      <c r="H529" s="268" t="e">
        <f t="shared" si="18"/>
        <v>#DIV/0!</v>
      </c>
      <c r="I529" s="270"/>
      <c r="K529" s="264"/>
      <c r="L529" s="264"/>
    </row>
    <row r="530" spans="1:12" ht="12.65" customHeight="1" x14ac:dyDescent="0.3">
      <c r="A530" s="180" t="s">
        <v>546</v>
      </c>
      <c r="B530" s="243" t="e">
        <f>'Prior Year'!AK72</f>
        <v>#DIV/0!</v>
      </c>
      <c r="C530" s="243">
        <f>AK71</f>
        <v>294049</v>
      </c>
      <c r="D530" s="243">
        <f>'Prior Year'!AK59</f>
        <v>0</v>
      </c>
      <c r="E530" s="180">
        <f>AK59</f>
        <v>8397</v>
      </c>
      <c r="F530" s="266" t="e">
        <f t="shared" si="20"/>
        <v>#DIV/0!</v>
      </c>
      <c r="G530" s="266">
        <f t="shared" si="20"/>
        <v>35.018339883291652</v>
      </c>
      <c r="H530" s="268" t="e">
        <f t="shared" si="18"/>
        <v>#DIV/0!</v>
      </c>
      <c r="I530" s="270"/>
      <c r="K530" s="264"/>
      <c r="L530" s="264"/>
    </row>
    <row r="531" spans="1:12" ht="12.65" customHeight="1" x14ac:dyDescent="0.3">
      <c r="A531" s="180" t="s">
        <v>547</v>
      </c>
      <c r="B531" s="243" t="e">
        <f>'Prior Year'!AL72</f>
        <v>#DIV/0!</v>
      </c>
      <c r="C531" s="243">
        <f>AL71</f>
        <v>323502</v>
      </c>
      <c r="D531" s="243">
        <f>'Prior Year'!AL59</f>
        <v>0</v>
      </c>
      <c r="E531" s="180">
        <f>AL59</f>
        <v>3938</v>
      </c>
      <c r="F531" s="266" t="e">
        <f t="shared" si="20"/>
        <v>#DIV/0!</v>
      </c>
      <c r="G531" s="266">
        <f t="shared" si="20"/>
        <v>82.148806500761808</v>
      </c>
      <c r="H531" s="268" t="e">
        <f t="shared" si="18"/>
        <v>#DIV/0!</v>
      </c>
      <c r="I531" s="270"/>
      <c r="K531" s="264"/>
      <c r="L531" s="264"/>
    </row>
    <row r="532" spans="1:12" ht="12.65" customHeight="1" x14ac:dyDescent="0.3">
      <c r="A532" s="180" t="s">
        <v>548</v>
      </c>
      <c r="B532" s="243" t="e">
        <f>'Prior Year'!AM72</f>
        <v>#DIV/0!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e">
        <f t="shared" si="20"/>
        <v>#DIV/0!</v>
      </c>
      <c r="G532" s="266" t="str">
        <f t="shared" si="20"/>
        <v/>
      </c>
      <c r="H532" s="268" t="e">
        <f t="shared" si="18"/>
        <v>#DIV/0!</v>
      </c>
      <c r="I532" s="270"/>
      <c r="K532" s="264"/>
      <c r="L532" s="264"/>
    </row>
    <row r="533" spans="1:12" ht="12.65" customHeight="1" x14ac:dyDescent="0.3">
      <c r="A533" s="180" t="s">
        <v>1247</v>
      </c>
      <c r="B533" s="243" t="e">
        <f>'Prior Year'!AN72</f>
        <v>#DIV/0!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e">
        <f t="shared" si="20"/>
        <v>#DIV/0!</v>
      </c>
      <c r="G533" s="266" t="str">
        <f t="shared" si="20"/>
        <v/>
      </c>
      <c r="H533" s="268" t="e">
        <f t="shared" si="18"/>
        <v>#DIV/0!</v>
      </c>
      <c r="I533" s="270"/>
      <c r="K533" s="264"/>
      <c r="L533" s="264"/>
    </row>
    <row r="534" spans="1:12" ht="12.65" customHeight="1" x14ac:dyDescent="0.3">
      <c r="A534" s="180" t="s">
        <v>549</v>
      </c>
      <c r="B534" s="243" t="e">
        <f>'Prior Year'!AO72</f>
        <v>#DIV/0!</v>
      </c>
      <c r="C534" s="243">
        <f>AO71</f>
        <v>2023257</v>
      </c>
      <c r="D534" s="243">
        <f>'Prior Year'!AO59</f>
        <v>0</v>
      </c>
      <c r="E534" s="180">
        <f>AO59</f>
        <v>7073</v>
      </c>
      <c r="F534" s="266" t="e">
        <f t="shared" si="20"/>
        <v>#DIV/0!</v>
      </c>
      <c r="G534" s="266">
        <f t="shared" si="20"/>
        <v>286.05358405202884</v>
      </c>
      <c r="H534" s="268" t="e">
        <f t="shared" si="18"/>
        <v>#DIV/0!</v>
      </c>
      <c r="I534" s="270"/>
      <c r="K534" s="264"/>
      <c r="L534" s="264"/>
    </row>
    <row r="535" spans="1:12" ht="12.65" customHeight="1" x14ac:dyDescent="0.3">
      <c r="A535" s="180" t="s">
        <v>550</v>
      </c>
      <c r="B535" s="243" t="e">
        <f>'Prior Year'!AP72</f>
        <v>#DIV/0!</v>
      </c>
      <c r="C535" s="243">
        <f>AP71</f>
        <v>115880823</v>
      </c>
      <c r="D535" s="243">
        <f>'Prior Year'!AP59</f>
        <v>0</v>
      </c>
      <c r="E535" s="180">
        <f>AP59</f>
        <v>331836</v>
      </c>
      <c r="F535" s="266" t="e">
        <f t="shared" si="20"/>
        <v>#DIV/0!</v>
      </c>
      <c r="G535" s="266">
        <f t="shared" si="20"/>
        <v>349.2111253751853</v>
      </c>
      <c r="H535" s="268" t="e">
        <f t="shared" si="18"/>
        <v>#DIV/0!</v>
      </c>
      <c r="I535" s="270"/>
      <c r="K535" s="264"/>
      <c r="L535" s="264"/>
    </row>
    <row r="536" spans="1:12" ht="12.65" customHeight="1" x14ac:dyDescent="0.3">
      <c r="A536" s="180" t="s">
        <v>551</v>
      </c>
      <c r="B536" s="243" t="e">
        <f>'Prior Year'!AQ72</f>
        <v>#DIV/0!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e">
        <f t="shared" si="20"/>
        <v>#DIV/0!</v>
      </c>
      <c r="G536" s="266" t="str">
        <f t="shared" si="20"/>
        <v/>
      </c>
      <c r="H536" s="268" t="e">
        <f t="shared" si="18"/>
        <v>#DIV/0!</v>
      </c>
      <c r="I536" s="270"/>
      <c r="K536" s="264"/>
      <c r="L536" s="264"/>
    </row>
    <row r="537" spans="1:12" ht="12.65" customHeight="1" x14ac:dyDescent="0.3">
      <c r="A537" s="180" t="s">
        <v>552</v>
      </c>
      <c r="B537" s="243" t="e">
        <f>'Prior Year'!AR72</f>
        <v>#DIV/0!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e">
        <f t="shared" si="20"/>
        <v>#DIV/0!</v>
      </c>
      <c r="G537" s="266" t="str">
        <f t="shared" si="20"/>
        <v/>
      </c>
      <c r="H537" s="268" t="e">
        <f t="shared" si="18"/>
        <v>#DIV/0!</v>
      </c>
      <c r="I537" s="270"/>
      <c r="K537" s="264"/>
      <c r="L537" s="264"/>
    </row>
    <row r="538" spans="1:12" ht="12.65" customHeight="1" x14ac:dyDescent="0.3">
      <c r="A538" s="180" t="s">
        <v>553</v>
      </c>
      <c r="B538" s="243" t="e">
        <f>'Prior Year'!AS72</f>
        <v>#DIV/0!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e">
        <f t="shared" si="20"/>
        <v>#DIV/0!</v>
      </c>
      <c r="G538" s="266" t="str">
        <f t="shared" si="20"/>
        <v/>
      </c>
      <c r="H538" s="268" t="e">
        <f t="shared" si="18"/>
        <v>#DIV/0!</v>
      </c>
      <c r="I538" s="270"/>
      <c r="K538" s="264"/>
      <c r="L538" s="264"/>
    </row>
    <row r="539" spans="1:12" ht="12.65" customHeight="1" x14ac:dyDescent="0.3">
      <c r="A539" s="180" t="s">
        <v>554</v>
      </c>
      <c r="B539" s="243" t="e">
        <f>'Prior Year'!AT72</f>
        <v>#DIV/0!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e">
        <f t="shared" si="20"/>
        <v>#DIV/0!</v>
      </c>
      <c r="G539" s="266" t="str">
        <f t="shared" si="20"/>
        <v/>
      </c>
      <c r="H539" s="268" t="e">
        <f t="shared" si="18"/>
        <v>#DIV/0!</v>
      </c>
      <c r="I539" s="270"/>
      <c r="K539" s="264"/>
      <c r="L539" s="264"/>
    </row>
    <row r="540" spans="1:12" ht="12.65" customHeight="1" x14ac:dyDescent="0.3">
      <c r="A540" s="180" t="s">
        <v>555</v>
      </c>
      <c r="B540" s="243" t="e">
        <f>'Prior Year'!AU72</f>
        <v>#DIV/0!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e">
        <f t="shared" si="20"/>
        <v>#DIV/0!</v>
      </c>
      <c r="G540" s="266" t="str">
        <f t="shared" si="20"/>
        <v/>
      </c>
      <c r="H540" s="268" t="e">
        <f t="shared" si="18"/>
        <v>#DIV/0!</v>
      </c>
      <c r="I540" s="270"/>
      <c r="K540" s="264"/>
      <c r="L540" s="264"/>
    </row>
    <row r="541" spans="1:12" ht="12.65" customHeight="1" x14ac:dyDescent="0.3">
      <c r="A541" s="180" t="s">
        <v>556</v>
      </c>
      <c r="B541" s="243" t="e">
        <f>'Prior Year'!AV72</f>
        <v>#DIV/0!</v>
      </c>
      <c r="C541" s="243">
        <f>AV71</f>
        <v>6957370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1248</v>
      </c>
      <c r="B542" s="243" t="e">
        <f>'Prior Year'!AW72</f>
        <v>#DIV/0!</v>
      </c>
      <c r="C542" s="243">
        <f>AW71</f>
        <v>7871835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557</v>
      </c>
      <c r="B543" s="243" t="e">
        <f>'Prior Year'!AX72</f>
        <v>#DIV/0!</v>
      </c>
      <c r="C543" s="243">
        <f>AX71</f>
        <v>557863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">
      <c r="A544" s="180" t="s">
        <v>558</v>
      </c>
      <c r="B544" s="243" t="e">
        <f>'Prior Year'!AY72</f>
        <v>#DIV/0!</v>
      </c>
      <c r="C544" s="243">
        <f>AY71</f>
        <v>2795503</v>
      </c>
      <c r="D544" s="243">
        <f>'Prior Year'!AY59</f>
        <v>0</v>
      </c>
      <c r="E544" s="180">
        <f>AY59</f>
        <v>320815</v>
      </c>
      <c r="F544" s="266" t="e">
        <f t="shared" ref="F544:G550" si="21">IF(B544=0,"",IF(D544=0,"",B544/D544))</f>
        <v>#DIV/0!</v>
      </c>
      <c r="G544" s="266">
        <f t="shared" si="21"/>
        <v>8.7137540326979721</v>
      </c>
      <c r="H544" s="268" t="e">
        <f t="shared" si="18"/>
        <v>#DIV/0!</v>
      </c>
      <c r="I544" s="270"/>
      <c r="K544" s="264"/>
      <c r="L544" s="264"/>
    </row>
    <row r="545" spans="1:13" ht="12.65" customHeight="1" x14ac:dyDescent="0.3">
      <c r="A545" s="180" t="s">
        <v>559</v>
      </c>
      <c r="B545" s="243" t="e">
        <f>'Prior Year'!AZ72</f>
        <v>#DIV/0!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e">
        <f t="shared" si="21"/>
        <v>#DIV/0!</v>
      </c>
      <c r="G545" s="266" t="str">
        <f t="shared" si="21"/>
        <v/>
      </c>
      <c r="H545" s="268" t="e">
        <f t="shared" si="18"/>
        <v>#DIV/0!</v>
      </c>
      <c r="I545" s="270"/>
      <c r="K545" s="264"/>
      <c r="L545" s="264"/>
    </row>
    <row r="546" spans="1:13" ht="12.65" customHeight="1" x14ac:dyDescent="0.3">
      <c r="A546" s="180" t="s">
        <v>560</v>
      </c>
      <c r="B546" s="243" t="e">
        <f>'Prior Year'!BA72</f>
        <v>#DIV/0!</v>
      </c>
      <c r="C546" s="243">
        <f>BA71</f>
        <v>1035752</v>
      </c>
      <c r="D546" s="243">
        <f>'Prior Year'!BA59</f>
        <v>0</v>
      </c>
      <c r="E546" s="180">
        <f>BA59</f>
        <v>0</v>
      </c>
      <c r="F546" s="266" t="e">
        <f t="shared" si="21"/>
        <v>#DIV/0!</v>
      </c>
      <c r="G546" s="266" t="str">
        <f t="shared" si="21"/>
        <v/>
      </c>
      <c r="H546" s="268" t="e">
        <f t="shared" si="18"/>
        <v>#DIV/0!</v>
      </c>
      <c r="I546" s="270"/>
      <c r="K546" s="264"/>
      <c r="L546" s="264"/>
    </row>
    <row r="547" spans="1:13" ht="12.65" customHeight="1" x14ac:dyDescent="0.3">
      <c r="A547" s="180" t="s">
        <v>561</v>
      </c>
      <c r="B547" s="243" t="e">
        <f>'Prior Year'!BB72</f>
        <v>#DIV/0!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562</v>
      </c>
      <c r="B548" s="243" t="e">
        <f>'Prior Year'!BC72</f>
        <v>#DIV/0!</v>
      </c>
      <c r="C548" s="243">
        <f>BC71</f>
        <v>35556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563</v>
      </c>
      <c r="B549" s="243" t="e">
        <f>'Prior Year'!BD72</f>
        <v>#DIV/0!</v>
      </c>
      <c r="C549" s="243">
        <f>BD71</f>
        <v>1274776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">
      <c r="A550" s="180" t="s">
        <v>564</v>
      </c>
      <c r="B550" s="243" t="e">
        <f>'Prior Year'!BE72</f>
        <v>#DIV/0!</v>
      </c>
      <c r="C550" s="243">
        <f>BE71</f>
        <v>10577335</v>
      </c>
      <c r="D550" s="243">
        <f>'Prior Year'!BE59</f>
        <v>0</v>
      </c>
      <c r="E550" s="180">
        <f>BE59</f>
        <v>794314</v>
      </c>
      <c r="F550" s="266" t="e">
        <f t="shared" si="21"/>
        <v>#DIV/0!</v>
      </c>
      <c r="G550" s="266">
        <f t="shared" si="21"/>
        <v>13.316314454988833</v>
      </c>
      <c r="H550" s="268" t="e">
        <f t="shared" si="18"/>
        <v>#DIV/0!</v>
      </c>
      <c r="I550" s="270"/>
      <c r="K550" s="264"/>
      <c r="L550" s="264"/>
    </row>
    <row r="551" spans="1:13" ht="12.65" customHeight="1" x14ac:dyDescent="0.3">
      <c r="A551" s="180" t="s">
        <v>565</v>
      </c>
      <c r="B551" s="243" t="e">
        <f>'Prior Year'!BF72</f>
        <v>#DIV/0!</v>
      </c>
      <c r="C551" s="243">
        <f>BF71</f>
        <v>2763064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">
      <c r="A552" s="180" t="s">
        <v>566</v>
      </c>
      <c r="B552" s="243" t="e">
        <f>'Prior Year'!BG72</f>
        <v>#DIV/0!</v>
      </c>
      <c r="C552" s="243">
        <f>BG71</f>
        <v>2804159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567</v>
      </c>
      <c r="B553" s="243" t="e">
        <f>'Prior Year'!BH72</f>
        <v>#DIV/0!</v>
      </c>
      <c r="C553" s="243">
        <f>BH71</f>
        <v>25484335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568</v>
      </c>
      <c r="B554" s="243" t="e">
        <f>'Prior Year'!BI72</f>
        <v>#DIV/0!</v>
      </c>
      <c r="C554" s="243">
        <f>BI71</f>
        <v>2811022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569</v>
      </c>
      <c r="B555" s="243" t="e">
        <f>'Prior Year'!BJ72</f>
        <v>#DIV/0!</v>
      </c>
      <c r="C555" s="243">
        <f>BJ71</f>
        <v>2597361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570</v>
      </c>
      <c r="B556" s="243" t="e">
        <f>'Prior Year'!BK72</f>
        <v>#DIV/0!</v>
      </c>
      <c r="C556" s="243">
        <f>BK71</f>
        <v>4684967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571</v>
      </c>
      <c r="B557" s="243" t="e">
        <f>'Prior Year'!BL72</f>
        <v>#DIV/0!</v>
      </c>
      <c r="C557" s="243">
        <f>BL71</f>
        <v>3888866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572</v>
      </c>
      <c r="B558" s="243" t="e">
        <f>'Prior Year'!BM72</f>
        <v>#DIV/0!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573</v>
      </c>
      <c r="B559" s="243" t="e">
        <f>'Prior Year'!BN72</f>
        <v>#DIV/0!</v>
      </c>
      <c r="C559" s="243">
        <f>BN71</f>
        <v>7804258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574</v>
      </c>
      <c r="B560" s="243" t="e">
        <f>'Prior Year'!BO72</f>
        <v>#DIV/0!</v>
      </c>
      <c r="C560" s="243">
        <f>BO71</f>
        <v>484273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575</v>
      </c>
      <c r="B561" s="243" t="e">
        <f>'Prior Year'!BP72</f>
        <v>#DIV/0!</v>
      </c>
      <c r="C561" s="243">
        <f>BP71</f>
        <v>3042853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576</v>
      </c>
      <c r="B562" s="243" t="e">
        <f>'Prior Year'!BQ72</f>
        <v>#DIV/0!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577</v>
      </c>
      <c r="B563" s="243" t="e">
        <f>'Prior Year'!BR72</f>
        <v>#DIV/0!</v>
      </c>
      <c r="C563" s="243">
        <f>BR71</f>
        <v>2690600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1249</v>
      </c>
      <c r="B564" s="243" t="e">
        <f>'Prior Year'!BS72</f>
        <v>#DIV/0!</v>
      </c>
      <c r="C564" s="243">
        <f>BS71</f>
        <v>489617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578</v>
      </c>
      <c r="B565" s="243" t="e">
        <f>'Prior Year'!BT72</f>
        <v>#DIV/0!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579</v>
      </c>
      <c r="B566" s="243" t="e">
        <f>'Prior Year'!BU72</f>
        <v>#DIV/0!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580</v>
      </c>
      <c r="B567" s="243" t="e">
        <f>'Prior Year'!BV72</f>
        <v>#DIV/0!</v>
      </c>
      <c r="C567" s="243">
        <f>BV71</f>
        <v>4592108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581</v>
      </c>
      <c r="B568" s="243" t="e">
        <f>'Prior Year'!BW72</f>
        <v>#DIV/0!</v>
      </c>
      <c r="C568" s="243">
        <f>BW71</f>
        <v>1034830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582</v>
      </c>
      <c r="B569" s="243" t="e">
        <f>'Prior Year'!BX72</f>
        <v>#DIV/0!</v>
      </c>
      <c r="C569" s="243">
        <f>BX71</f>
        <v>8341709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583</v>
      </c>
      <c r="B570" s="243" t="e">
        <f>'Prior Year'!BY72</f>
        <v>#DIV/0!</v>
      </c>
      <c r="C570" s="243">
        <f>BY71</f>
        <v>3370091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584</v>
      </c>
      <c r="B571" s="243" t="e">
        <f>'Prior Year'!BZ72</f>
        <v>#DIV/0!</v>
      </c>
      <c r="C571" s="243">
        <f>BZ71</f>
        <v>893805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585</v>
      </c>
      <c r="B572" s="243" t="e">
        <f>'Prior Year'!CA72</f>
        <v>#DIV/0!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586</v>
      </c>
      <c r="B573" s="243" t="e">
        <f>'Prior Year'!CB72</f>
        <v>#DIV/0!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587</v>
      </c>
      <c r="B574" s="243" t="e">
        <f>'Prior Year'!CC72</f>
        <v>#DIV/0!</v>
      </c>
      <c r="C574" s="243">
        <f>CC71</f>
        <v>18047184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">
      <c r="M576" s="268"/>
    </row>
    <row r="577" spans="13:13" ht="12.65" customHeight="1" x14ac:dyDescent="0.3">
      <c r="M577" s="268"/>
    </row>
    <row r="578" spans="13:13" ht="12.65" customHeight="1" x14ac:dyDescent="0.3">
      <c r="M578" s="268"/>
    </row>
    <row r="612" spans="1:14" ht="12.65" customHeight="1" x14ac:dyDescent="0.3">
      <c r="A612" s="196"/>
      <c r="C612" s="181" t="s">
        <v>589</v>
      </c>
      <c r="D612" s="180">
        <f>CE76-(BE76+CD76)</f>
        <v>570246</v>
      </c>
      <c r="E612" s="180">
        <f>SUM(C624:D647)+SUM(C668:D713)</f>
        <v>392606825.32173312</v>
      </c>
      <c r="F612" s="180">
        <f>CE64-(AX64+BD64+BE64+BG64+BJ64+BN64+BP64+BQ64+CB64+CC64+CD64)</f>
        <v>73066844</v>
      </c>
      <c r="G612" s="180">
        <f>CE77-(AX77+AY77+BD77+BE77+BG77+BJ77+BN77+BP77+BQ77+CB77+CC77+CD77)</f>
        <v>103938.8</v>
      </c>
      <c r="H612" s="197">
        <f>CE60-(AX60+AY60+AZ60+BD60+BE60+BG60+BJ60+BN60+BO60+BP60+BQ60+BR60+CB60+CC60+CD60)</f>
        <v>1622.8700000000001</v>
      </c>
      <c r="I612" s="180">
        <f>CE78-(AX78+AY78+AZ78+BD78+BE78+BF78+BG78+BJ78+BN78+BO78+BP78+BQ78+BR78+CB78+CC78+CD78)</f>
        <v>79744.169999999984</v>
      </c>
      <c r="J612" s="180">
        <f>CE79-(AX79+AY79+AZ79+BA79+BD79+BE79+BF79+BG79+BJ79+BN79+BO79+BP79+BQ79+BR79+CB79+CC79+CD79)</f>
        <v>1074175.92</v>
      </c>
      <c r="K612" s="180">
        <f>CE75-(AW75+AX75+AY75+AZ75+BA75+BB75+BC75+BD75+BE75+BF75+BG75+BH75+BI75+BJ75+BK75+BL75+BM75+BN75+BO75+BP75+BQ75+BR75+BS75+BT75+BU75+BV75+BW75+BX75+CB75+CC75+CD75)</f>
        <v>1406552737</v>
      </c>
      <c r="L612" s="197">
        <f>CE80-(AW80+AX80+AY80+AZ80+BA80+BB80+BC80+BD80+BE80+BF80+BG80+BH80+BI80+BJ80+BK80+BL80+BM80+BN80+BO80+BP80+BQ80+BR80+BS80+BT80+BU80+BV80+BW80+BX80+BY80+BZ80+CA80+CB80+CC80+CD80)</f>
        <v>394.09000000000015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10577335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6">
        <f>CD69-CD70</f>
        <v>0</v>
      </c>
      <c r="D615" s="269">
        <f>SUM(C614:C615)</f>
        <v>10577335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557863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2597361</v>
      </c>
      <c r="D617" s="180">
        <f>(D615/D612)*BJ76</f>
        <v>181796.03247545796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2804159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7804258</v>
      </c>
      <c r="D619" s="180">
        <f>(D615/D612)*BN76</f>
        <v>92966.198833485905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18047184</v>
      </c>
      <c r="D620" s="180">
        <f>(D615/D612)*CC76</f>
        <v>1903377.1933954821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3042853</v>
      </c>
      <c r="D621" s="180">
        <f>(D615/D612)*BP76</f>
        <v>8662.2535624975899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37040479.67826692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1274776</v>
      </c>
      <c r="D624" s="180">
        <f>(D615/D612)*BD76</f>
        <v>112590.74758963675</v>
      </c>
      <c r="E624" s="180">
        <f>(E623/E612)*SUM(C624:D624)</f>
        <v>130891.07602315681</v>
      </c>
      <c r="F624" s="180">
        <f>SUM(C624:E624)</f>
        <v>1518257.8236127936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2795503</v>
      </c>
      <c r="D625" s="180">
        <f>(D615/D612)*AY76</f>
        <v>165324.76660073022</v>
      </c>
      <c r="E625" s="180">
        <f>(E623/E612)*SUM(C625:D625)</f>
        <v>279339.21074792859</v>
      </c>
      <c r="F625" s="180">
        <f>(F624/F612)*AY64</f>
        <v>-7483.2959505195086</v>
      </c>
      <c r="G625" s="180">
        <f>SUM(C625:F625)</f>
        <v>3232683.6813981398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2690600</v>
      </c>
      <c r="D626" s="180">
        <f>(D615/D612)*BR76</f>
        <v>66107.648172893809</v>
      </c>
      <c r="E626" s="180">
        <f>(E623/E612)*SUM(C626:D626)</f>
        <v>260081.50402732872</v>
      </c>
      <c r="F626" s="180">
        <f>(F624/F612)*BR64</f>
        <v>1030.2448693766755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484273</v>
      </c>
      <c r="D627" s="180">
        <f>(D615/D612)*BO76</f>
        <v>0</v>
      </c>
      <c r="E627" s="180">
        <f>(E623/E612)*SUM(C627:D627)</f>
        <v>45688.722300061345</v>
      </c>
      <c r="F627" s="180">
        <f>(F624/F612)*BO64</f>
        <v>514.69646466308166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3548295.8158343239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2763064</v>
      </c>
      <c r="D629" s="180">
        <f>(D615/D612)*BF76</f>
        <v>62694.683171824094</v>
      </c>
      <c r="E629" s="180">
        <f>(E623/E612)*SUM(C629:D629)</f>
        <v>266596.12194449099</v>
      </c>
      <c r="F629" s="180">
        <f>(F624/F612)*BF64</f>
        <v>5057.5109413270393</v>
      </c>
      <c r="G629" s="180">
        <f>(G625/G612)*BF77</f>
        <v>0</v>
      </c>
      <c r="H629" s="180">
        <f>(H628/H612)*BF60</f>
        <v>71365.158902951138</v>
      </c>
      <c r="I629" s="180">
        <f>SUM(C629:H629)</f>
        <v>3168777.474960593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1035752</v>
      </c>
      <c r="D630" s="180">
        <f>(D615/D612)*BA76</f>
        <v>23278.647154035276</v>
      </c>
      <c r="E630" s="180">
        <f>(E623/E612)*SUM(C630:D630)</f>
        <v>99914.216041519903</v>
      </c>
      <c r="F630" s="180">
        <f>(F624/F612)*BA64</f>
        <v>147.42718678984917</v>
      </c>
      <c r="G630" s="180">
        <f>(G625/G612)*BA77</f>
        <v>0</v>
      </c>
      <c r="H630" s="180">
        <f>(H628/H612)*BA60</f>
        <v>0</v>
      </c>
      <c r="I630" s="180">
        <f>(I629/I612)*BA78</f>
        <v>18845.770907243164</v>
      </c>
      <c r="J630" s="180">
        <f>SUM(C630:I630)</f>
        <v>1177938.0612895885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7871835</v>
      </c>
      <c r="D631" s="180">
        <f>(D615/D612)*AW76</f>
        <v>0</v>
      </c>
      <c r="E631" s="180">
        <f>(E623/E612)*SUM(C631:D631)</f>
        <v>742668.04737597052</v>
      </c>
      <c r="F631" s="180">
        <f>(F624/F612)*AW64</f>
        <v>6345.7689718551674</v>
      </c>
      <c r="G631" s="180">
        <f>(G625/G612)*AW77</f>
        <v>0</v>
      </c>
      <c r="H631" s="180">
        <f>(H628/H612)*AW60</f>
        <v>108228.41193921817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35556</v>
      </c>
      <c r="D633" s="180">
        <f>(D615/D612)*BC76</f>
        <v>0</v>
      </c>
      <c r="E633" s="180">
        <f>(E623/E612)*SUM(C633:D633)</f>
        <v>3354.5298005484119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2811022</v>
      </c>
      <c r="D634" s="180">
        <f>(D615/D612)*BI76</f>
        <v>28101.315090329437</v>
      </c>
      <c r="E634" s="180">
        <f>(E623/E612)*SUM(C634:D634)</f>
        <v>267857.00775965542</v>
      </c>
      <c r="F634" s="180">
        <f>(F624/F612)*BI64</f>
        <v>23.417961876273438</v>
      </c>
      <c r="G634" s="180">
        <f>(G625/G612)*BI77</f>
        <v>0</v>
      </c>
      <c r="H634" s="180">
        <f>(H628/H612)*BI60</f>
        <v>33124.453351094046</v>
      </c>
      <c r="I634" s="180">
        <f>(I629/I612)*BI78</f>
        <v>22750.074043405089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4684967</v>
      </c>
      <c r="D635" s="180">
        <f>(D615/D612)*BK76</f>
        <v>36151.460799374305</v>
      </c>
      <c r="E635" s="180">
        <f>(E623/E612)*SUM(C635:D635)</f>
        <v>445413.78582154214</v>
      </c>
      <c r="F635" s="180">
        <f>(F624/F612)*BK64</f>
        <v>345.13961558553842</v>
      </c>
      <c r="G635" s="180">
        <f>(G625/G612)*BK77</f>
        <v>0</v>
      </c>
      <c r="H635" s="180">
        <f>(H628/H612)*BK60</f>
        <v>117914.30819963709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25484335</v>
      </c>
      <c r="D636" s="180">
        <f>(D615/D612)*BH76</f>
        <v>165306.21787789831</v>
      </c>
      <c r="E636" s="180">
        <f>(E623/E612)*SUM(C636:D636)</f>
        <v>2419914.6652814229</v>
      </c>
      <c r="F636" s="180">
        <f>(F624/F612)*BH64</f>
        <v>12117.829046280069</v>
      </c>
      <c r="G636" s="180">
        <f>(G625/G612)*BH77</f>
        <v>0</v>
      </c>
      <c r="H636" s="180">
        <f>(H628/H612)*BH60</f>
        <v>205480.93240500454</v>
      </c>
      <c r="I636" s="180">
        <f>(I629/I612)*BH78</f>
        <v>133827.49826721201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3888866</v>
      </c>
      <c r="D637" s="180">
        <f>(D615/D612)*BL76</f>
        <v>50619.464608256792</v>
      </c>
      <c r="E637" s="180">
        <f>(E623/E612)*SUM(C637:D637)</f>
        <v>371670.64320665156</v>
      </c>
      <c r="F637" s="180">
        <f>(F624/F612)*BL64</f>
        <v>391.78852810748504</v>
      </c>
      <c r="G637" s="180">
        <f>(G625/G612)*BL77</f>
        <v>0</v>
      </c>
      <c r="H637" s="180">
        <f>(H628/H612)*BL60</f>
        <v>119991.41913584432</v>
      </c>
      <c r="I637" s="180">
        <f>(I629/I612)*BL78</f>
        <v>40980.166379176568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489617</v>
      </c>
      <c r="D639" s="180">
        <f>(D615/D612)*BS76</f>
        <v>70559.341652549949</v>
      </c>
      <c r="E639" s="180">
        <f>(E623/E612)*SUM(C639:D639)</f>
        <v>52849.820891991993</v>
      </c>
      <c r="F639" s="180">
        <f>(F624/F612)*BS64</f>
        <v>179.05286378691056</v>
      </c>
      <c r="G639" s="180">
        <f>(G625/G612)*BS77</f>
        <v>0</v>
      </c>
      <c r="H639" s="180">
        <f>(H628/H612)*BS60</f>
        <v>14058.761389276218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4592108</v>
      </c>
      <c r="D642" s="180">
        <f>(D615/D612)*BV76</f>
        <v>125574.85357196719</v>
      </c>
      <c r="E642" s="180">
        <f>(E623/E612)*SUM(C642:D642)</f>
        <v>445089.65355617716</v>
      </c>
      <c r="F642" s="180">
        <f>(F624/F612)*BV64</f>
        <v>362.46932295449318</v>
      </c>
      <c r="G642" s="180">
        <f>(G625/G612)*BV77</f>
        <v>0</v>
      </c>
      <c r="H642" s="180">
        <f>(H628/H612)*BV60</f>
        <v>117673.80061754995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1034830</v>
      </c>
      <c r="D643" s="180">
        <f>(D615/D612)*BW76</f>
        <v>18474.527940573018</v>
      </c>
      <c r="E643" s="180">
        <f>(E623/E612)*SUM(C643:D643)</f>
        <v>99373.985488503473</v>
      </c>
      <c r="F643" s="180">
        <f>(F624/F612)*BW64</f>
        <v>155.94658729497084</v>
      </c>
      <c r="G643" s="180">
        <f>(G625/G612)*BW77</f>
        <v>0</v>
      </c>
      <c r="H643" s="180">
        <f>(H628/H612)*BW60</f>
        <v>10210.640075881796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8341709</v>
      </c>
      <c r="D644" s="180">
        <f>(D615/D612)*BX76</f>
        <v>40547.508110534756</v>
      </c>
      <c r="E644" s="180">
        <f>(E623/E612)*SUM(C644:D644)</f>
        <v>790823.74992399768</v>
      </c>
      <c r="F644" s="180">
        <f>(F624/F612)*BX64</f>
        <v>1286.9489519139265</v>
      </c>
      <c r="G644" s="180">
        <f>(G625/G612)*BX77</f>
        <v>0</v>
      </c>
      <c r="H644" s="180">
        <f>(H628/H612)*BX60</f>
        <v>111245.6888781297</v>
      </c>
      <c r="I644" s="180">
        <f>(I629/I612)*BX78</f>
        <v>0</v>
      </c>
      <c r="J644" s="180">
        <f>(J630/J612)*BX79</f>
        <v>0</v>
      </c>
      <c r="K644" s="180">
        <f>SUM(C631:J644)</f>
        <v>66465890.095289022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3370091</v>
      </c>
      <c r="D645" s="180">
        <f>(D615/D612)*BY76</f>
        <v>32682.84962980889</v>
      </c>
      <c r="E645" s="180">
        <f>(E623/E612)*SUM(C645:D645)</f>
        <v>321034.60127995373</v>
      </c>
      <c r="F645" s="180">
        <f>(F624/F612)*BY64</f>
        <v>777.92516124571864</v>
      </c>
      <c r="G645" s="180">
        <f>(G625/G612)*BY77</f>
        <v>0</v>
      </c>
      <c r="H645" s="180">
        <f>(H628/H612)*BY60</f>
        <v>52561.838848864747</v>
      </c>
      <c r="I645" s="180">
        <f>(I629/I612)*BY78</f>
        <v>26459.162022758926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893805</v>
      </c>
      <c r="D646" s="180">
        <f>(D615/D612)*BZ76</f>
        <v>0</v>
      </c>
      <c r="E646" s="180">
        <f>(E623/E612)*SUM(C646:D646)</f>
        <v>84326.007098075526</v>
      </c>
      <c r="F646" s="180">
        <f>(F624/F612)*BZ64</f>
        <v>8.0830409670544512</v>
      </c>
      <c r="G646" s="180">
        <f>(G625/G612)*BZ77</f>
        <v>0</v>
      </c>
      <c r="H646" s="180">
        <f>(H628/H612)*BZ60</f>
        <v>21776.868341709356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4803523.3354233839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119973722</v>
      </c>
      <c r="L648" s="269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5316378</v>
      </c>
      <c r="D668" s="180">
        <f>(D615/D612)*C76</f>
        <v>72692.444778218531</v>
      </c>
      <c r="E668" s="180">
        <f>(E623/E612)*SUM(C668:D668)</f>
        <v>508431.69659869559</v>
      </c>
      <c r="F668" s="180">
        <f>(F624/F612)*C64</f>
        <v>13969.967495119139</v>
      </c>
      <c r="G668" s="180">
        <f>(G625/G612)*C77</f>
        <v>275711.22909691307</v>
      </c>
      <c r="H668" s="180">
        <f>(H628/H612)*C60</f>
        <v>67976.188428086723</v>
      </c>
      <c r="I668" s="180">
        <f>(I629/I612)*C78</f>
        <v>58849.861502379244</v>
      </c>
      <c r="J668" s="180">
        <f>(J630/J612)*C79</f>
        <v>31901.102513055237</v>
      </c>
      <c r="K668" s="180">
        <f>(K644/K612)*C75</f>
        <v>1169122.501174846</v>
      </c>
      <c r="L668" s="180">
        <f>(L647/L612)*C80</f>
        <v>343726.96099606529</v>
      </c>
      <c r="M668" s="180">
        <f t="shared" ref="M668:M713" si="22">ROUND(SUM(D668:L668),0)</f>
        <v>2542382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27526541</v>
      </c>
      <c r="D670" s="180">
        <f>(D615/D612)*E76</f>
        <v>701345.75899699435</v>
      </c>
      <c r="E670" s="180">
        <f>(E623/E612)*SUM(C670:D670)</f>
        <v>2663159.1669355761</v>
      </c>
      <c r="F670" s="180">
        <f>(F624/F612)*E64</f>
        <v>31282.96852747364</v>
      </c>
      <c r="G670" s="180">
        <f>(G625/G612)*E77</f>
        <v>2469296.2416433892</v>
      </c>
      <c r="H670" s="180">
        <f>(H628/H612)*E60</f>
        <v>443299.20243790885</v>
      </c>
      <c r="I670" s="180">
        <f>(I629/I612)*E78</f>
        <v>567790.79185161053</v>
      </c>
      <c r="J670" s="180">
        <f>(J630/J612)*E79</f>
        <v>239697.45593520859</v>
      </c>
      <c r="K670" s="180">
        <f>(K644/K612)*E75</f>
        <v>6058515.7743936824</v>
      </c>
      <c r="L670" s="180">
        <f>(L647/L612)*E80</f>
        <v>1525440.750661616</v>
      </c>
      <c r="M670" s="180">
        <f t="shared" si="22"/>
        <v>14699828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4862641</v>
      </c>
      <c r="D671" s="180">
        <f>(D615/D612)*F76</f>
        <v>246735.11110994202</v>
      </c>
      <c r="E671" s="180">
        <f>(E623/E612)*SUM(C671:D671)</f>
        <v>482043.94270807895</v>
      </c>
      <c r="F671" s="180">
        <f>(F624/F612)*F64</f>
        <v>5470.556412646084</v>
      </c>
      <c r="G671" s="180">
        <f>(G625/G612)*F77</f>
        <v>147696.22379923073</v>
      </c>
      <c r="H671" s="180">
        <f>(H628/H612)*F60</f>
        <v>58093.513236869236</v>
      </c>
      <c r="I671" s="180">
        <f>(I629/I612)*F78</f>
        <v>199750.15506625382</v>
      </c>
      <c r="J671" s="180">
        <f>(J630/J612)*F79</f>
        <v>81745.821279285781</v>
      </c>
      <c r="K671" s="180">
        <f>(K644/K612)*F75</f>
        <v>356088.1100316004</v>
      </c>
      <c r="L671" s="180">
        <f>(L647/L612)*F80</f>
        <v>213549.51619330014</v>
      </c>
      <c r="M671" s="180">
        <f t="shared" si="22"/>
        <v>1791173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3132441</v>
      </c>
      <c r="D673" s="180">
        <f>(D615/D612)*H76</f>
        <v>129266.04941551542</v>
      </c>
      <c r="E673" s="180">
        <f>(E623/E612)*SUM(C673:D673)</f>
        <v>307725.65805836365</v>
      </c>
      <c r="F673" s="180">
        <f>(F624/F612)*H64</f>
        <v>686.06108896976048</v>
      </c>
      <c r="G673" s="180">
        <f>(G625/G612)*H77</f>
        <v>339979.98685860663</v>
      </c>
      <c r="H673" s="180">
        <f>(H628/H612)*H60</f>
        <v>49828.798143328931</v>
      </c>
      <c r="I673" s="180">
        <f>(I629/I612)*H78</f>
        <v>104650.34059966344</v>
      </c>
      <c r="J673" s="180">
        <f>(J630/J612)*H79</f>
        <v>13413.574161757646</v>
      </c>
      <c r="K673" s="180">
        <f>(K644/K612)*H75</f>
        <v>750099.43638264155</v>
      </c>
      <c r="L673" s="180">
        <f>(L647/L612)*H80</f>
        <v>107018.53608317209</v>
      </c>
      <c r="M673" s="180">
        <f t="shared" si="22"/>
        <v>1802668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1674377</v>
      </c>
      <c r="D675" s="180">
        <f>(D615/D612)*J76</f>
        <v>14987.3680481757</v>
      </c>
      <c r="E675" s="180">
        <f>(E623/E612)*SUM(C675:D675)</f>
        <v>159383.03286652718</v>
      </c>
      <c r="F675" s="180">
        <f>(F624/F612)*J64</f>
        <v>882.23586986940336</v>
      </c>
      <c r="G675" s="180">
        <f>(G625/G612)*J77</f>
        <v>0</v>
      </c>
      <c r="H675" s="180">
        <f>(H628/H612)*J60</f>
        <v>12637.580222397597</v>
      </c>
      <c r="I675" s="180">
        <f>(I629/I612)*J78</f>
        <v>12133.372823149384</v>
      </c>
      <c r="J675" s="180">
        <f>(J630/J612)*J79</f>
        <v>0</v>
      </c>
      <c r="K675" s="180">
        <f>(K644/K612)*J75</f>
        <v>249851.90885516614</v>
      </c>
      <c r="L675" s="180">
        <f>(L647/L612)*J80</f>
        <v>70329.949111606256</v>
      </c>
      <c r="M675" s="180">
        <f t="shared" si="22"/>
        <v>520205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3106094</v>
      </c>
      <c r="D680" s="180">
        <f>(D615/D612)*O76</f>
        <v>27489.207236876719</v>
      </c>
      <c r="E680" s="180">
        <f>(E623/E612)*SUM(C680:D680)</f>
        <v>295637.81784155063</v>
      </c>
      <c r="F680" s="180">
        <f>(F624/F612)*O64</f>
        <v>3992.6274362380764</v>
      </c>
      <c r="G680" s="180">
        <f>(G625/G612)*O77</f>
        <v>0</v>
      </c>
      <c r="H680" s="180">
        <f>(H628/H612)*O60</f>
        <v>41192.389513835769</v>
      </c>
      <c r="I680" s="180">
        <f>(I629/I612)*O78</f>
        <v>22254.527876123</v>
      </c>
      <c r="J680" s="180">
        <f>(J630/J612)*O79</f>
        <v>0</v>
      </c>
      <c r="K680" s="180">
        <f>(K644/K612)*O75</f>
        <v>620440.66425596375</v>
      </c>
      <c r="L680" s="180">
        <f>(L647/L612)*O80</f>
        <v>191487.60841305624</v>
      </c>
      <c r="M680" s="180">
        <f t="shared" si="22"/>
        <v>1202495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17822904</v>
      </c>
      <c r="D681" s="180">
        <f>(D615/D612)*P76</f>
        <v>281291.3817457729</v>
      </c>
      <c r="E681" s="180">
        <f>(E623/E612)*SUM(C681:D681)</f>
        <v>1708039.7942124293</v>
      </c>
      <c r="F681" s="180">
        <f>(F624/F612)*P64</f>
        <v>250150.93888968593</v>
      </c>
      <c r="G681" s="180">
        <f>(G625/G612)*P77</f>
        <v>0</v>
      </c>
      <c r="H681" s="180">
        <f>(H628/H612)*P60</f>
        <v>79476.823716981438</v>
      </c>
      <c r="I681" s="180">
        <f>(I629/I612)*P78</f>
        <v>227725.98869190642</v>
      </c>
      <c r="J681" s="180">
        <f>(J630/J612)*P79</f>
        <v>91117.339002174995</v>
      </c>
      <c r="K681" s="180">
        <f>(K644/K612)*P75</f>
        <v>6279892.5236684652</v>
      </c>
      <c r="L681" s="180">
        <f>(L647/L612)*P80</f>
        <v>253529.10598291346</v>
      </c>
      <c r="M681" s="180">
        <f t="shared" si="22"/>
        <v>9171224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2981369</v>
      </c>
      <c r="D682" s="180">
        <f>(D615/D612)*Q76</f>
        <v>107100.32563139418</v>
      </c>
      <c r="E682" s="180">
        <f>(E623/E612)*SUM(C682:D682)</f>
        <v>291381.54997497384</v>
      </c>
      <c r="F682" s="180">
        <f>(F624/F612)*Q64</f>
        <v>5514.8988533239608</v>
      </c>
      <c r="G682" s="180">
        <f>(G625/G612)*Q77</f>
        <v>0</v>
      </c>
      <c r="H682" s="180">
        <f>(H628/H612)*Q60</f>
        <v>42569.84202942581</v>
      </c>
      <c r="I682" s="180">
        <f>(I629/I612)*Q78</f>
        <v>86705.562723842246</v>
      </c>
      <c r="J682" s="180">
        <f>(J630/J612)*Q79</f>
        <v>33760.930977602409</v>
      </c>
      <c r="K682" s="180">
        <f>(K644/K612)*Q75</f>
        <v>759386.68619420542</v>
      </c>
      <c r="L682" s="180">
        <f>(L647/L612)*Q80</f>
        <v>199410.39297502226</v>
      </c>
      <c r="M682" s="180">
        <f t="shared" si="22"/>
        <v>1525830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2116834</v>
      </c>
      <c r="D683" s="180">
        <f>(D615/D612)*R76</f>
        <v>5768.6528007210927</v>
      </c>
      <c r="E683" s="180">
        <f>(E623/E612)*SUM(C683:D683)</f>
        <v>200256.88641982037</v>
      </c>
      <c r="F683" s="180">
        <f>(F624/F612)*R64</f>
        <v>7792.7579791116477</v>
      </c>
      <c r="G683" s="180">
        <f>(G625/G612)*R77</f>
        <v>0</v>
      </c>
      <c r="H683" s="180">
        <f>(H628/H612)*R60</f>
        <v>5881.5035983130683</v>
      </c>
      <c r="I683" s="180">
        <f>(I629/I612)*R78</f>
        <v>4670.1472128706164</v>
      </c>
      <c r="J683" s="180">
        <f>(J630/J612)*R79</f>
        <v>0</v>
      </c>
      <c r="K683" s="180">
        <f>(K644/K612)*R75</f>
        <v>1524202.437301636</v>
      </c>
      <c r="L683" s="180">
        <f>(L647/L612)*R80</f>
        <v>0</v>
      </c>
      <c r="M683" s="180">
        <f t="shared" si="22"/>
        <v>1748572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2219307</v>
      </c>
      <c r="D684" s="180">
        <f>(D615/D612)*S76</f>
        <v>106488.21777794145</v>
      </c>
      <c r="E684" s="180">
        <f>(E623/E612)*SUM(C684:D684)</f>
        <v>219427.08313671639</v>
      </c>
      <c r="F684" s="180">
        <f>(F624/F612)*S64</f>
        <v>7875.894860626262</v>
      </c>
      <c r="G684" s="180">
        <f>(G625/G612)*S77</f>
        <v>0</v>
      </c>
      <c r="H684" s="180">
        <f>(H628/H612)*S60</f>
        <v>47445.586648101707</v>
      </c>
      <c r="I684" s="180">
        <f>(I629/I612)*S78</f>
        <v>86210.016556560164</v>
      </c>
      <c r="J684" s="180">
        <f>(J630/J612)*S79</f>
        <v>6666.2129929140556</v>
      </c>
      <c r="K684" s="180">
        <f>(K644/K612)*S75</f>
        <v>1599344.1169235811</v>
      </c>
      <c r="L684" s="180">
        <f>(L647/L612)*S80</f>
        <v>731.33395956609627</v>
      </c>
      <c r="M684" s="180">
        <f t="shared" si="22"/>
        <v>2074188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956751</v>
      </c>
      <c r="D685" s="180">
        <f>(D615/D612)*T76</f>
        <v>3487.1598923973165</v>
      </c>
      <c r="E685" s="180">
        <f>(E623/E612)*SUM(C685:D685)</f>
        <v>90593.64166337096</v>
      </c>
      <c r="F685" s="180">
        <f>(F624/F612)*T64</f>
        <v>4197.7787562065305</v>
      </c>
      <c r="G685" s="180">
        <f>(G625/G612)*T77</f>
        <v>0</v>
      </c>
      <c r="H685" s="180">
        <f>(H628/H612)*T60</f>
        <v>10451.147657968948</v>
      </c>
      <c r="I685" s="180">
        <f>(I629/I612)*T78</f>
        <v>2823.1114984555493</v>
      </c>
      <c r="J685" s="180">
        <f>(J630/J612)*T79</f>
        <v>0</v>
      </c>
      <c r="K685" s="180">
        <f>(K644/K612)*T75</f>
        <v>162144.60674792741</v>
      </c>
      <c r="L685" s="180">
        <f>(L647/L612)*T80</f>
        <v>58262.938778765681</v>
      </c>
      <c r="M685" s="180">
        <f t="shared" si="22"/>
        <v>331960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18975197</v>
      </c>
      <c r="D686" s="180">
        <f>(D615/D612)*U76</f>
        <v>132252.39379145141</v>
      </c>
      <c r="E686" s="180">
        <f>(E623/E612)*SUM(C686:D686)</f>
        <v>1802691.765213863</v>
      </c>
      <c r="F686" s="180">
        <f>(F624/F612)*U64</f>
        <v>116617.14888553791</v>
      </c>
      <c r="G686" s="180">
        <f>(G625/G612)*U77</f>
        <v>0</v>
      </c>
      <c r="H686" s="180">
        <f>(H628/H612)*U60</f>
        <v>107222.652959581</v>
      </c>
      <c r="I686" s="180">
        <f>(I629/I612)*U78</f>
        <v>107068.00523397909</v>
      </c>
      <c r="J686" s="180">
        <f>(J630/J612)*U79</f>
        <v>0</v>
      </c>
      <c r="K686" s="180">
        <f>(K644/K612)*U75</f>
        <v>6308305.7799062049</v>
      </c>
      <c r="L686" s="180">
        <f>(L647/L612)*U80</f>
        <v>0</v>
      </c>
      <c r="M686" s="180">
        <f t="shared" si="22"/>
        <v>8574158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265573</v>
      </c>
      <c r="D687" s="180">
        <f>(D615/D612)*V76</f>
        <v>0</v>
      </c>
      <c r="E687" s="180">
        <f>(E623/E612)*SUM(C687:D687)</f>
        <v>25055.477070565965</v>
      </c>
      <c r="F687" s="180">
        <f>(F624/F612)*V64</f>
        <v>1209.0691638817414</v>
      </c>
      <c r="G687" s="180">
        <f>(G625/G612)*V77</f>
        <v>0</v>
      </c>
      <c r="H687" s="180">
        <f>(H628/H612)*V60</f>
        <v>4569.6440596558787</v>
      </c>
      <c r="I687" s="180">
        <f>(I629/I612)*V78</f>
        <v>0</v>
      </c>
      <c r="J687" s="180">
        <f>(J630/J612)*V79</f>
        <v>0</v>
      </c>
      <c r="K687" s="180">
        <f>(K644/K612)*V75</f>
        <v>114190.02463477851</v>
      </c>
      <c r="L687" s="180">
        <f>(L647/L612)*V80</f>
        <v>0</v>
      </c>
      <c r="M687" s="180">
        <f t="shared" si="22"/>
        <v>145024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3055428</v>
      </c>
      <c r="D688" s="180">
        <f>(D615/D612)*W76</f>
        <v>37895.040745572966</v>
      </c>
      <c r="E688" s="180">
        <f>(E623/E612)*SUM(C688:D688)</f>
        <v>291839.47358825669</v>
      </c>
      <c r="F688" s="180">
        <f>(F624/F612)*W64</f>
        <v>1067.5224413429883</v>
      </c>
      <c r="G688" s="180">
        <f>(G625/G612)*W77</f>
        <v>0</v>
      </c>
      <c r="H688" s="180">
        <f>(H628/H612)*W60</f>
        <v>12462.665617243305</v>
      </c>
      <c r="I688" s="180">
        <f>(I629/I612)*W78</f>
        <v>30678.812719918555</v>
      </c>
      <c r="J688" s="180">
        <f>(J630/J612)*W79</f>
        <v>9894.5944785431038</v>
      </c>
      <c r="K688" s="180">
        <f>(K644/K612)*W75</f>
        <v>1781608.3496288047</v>
      </c>
      <c r="L688" s="180">
        <f>(L647/L612)*W80</f>
        <v>0</v>
      </c>
      <c r="M688" s="180">
        <f t="shared" si="22"/>
        <v>2165446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5432987</v>
      </c>
      <c r="D689" s="180">
        <f>(D615/D612)*X76</f>
        <v>30772.331178123128</v>
      </c>
      <c r="E689" s="180">
        <f>(E623/E612)*SUM(C689:D689)</f>
        <v>515478.21744463593</v>
      </c>
      <c r="F689" s="180">
        <f>(F624/F612)*X64</f>
        <v>1295.3436782653148</v>
      </c>
      <c r="G689" s="180">
        <f>(G625/G612)*X77</f>
        <v>0</v>
      </c>
      <c r="H689" s="180">
        <f>(H628/H612)*X60</f>
        <v>16310.786930637729</v>
      </c>
      <c r="I689" s="180">
        <f>(I629/I612)*X78</f>
        <v>24912.457318817855</v>
      </c>
      <c r="J689" s="180">
        <f>(J630/J612)*X79</f>
        <v>36657.043580709171</v>
      </c>
      <c r="K689" s="180">
        <f>(K644/K612)*X75</f>
        <v>3687285.0797445085</v>
      </c>
      <c r="L689" s="180">
        <f>(L647/L612)*X80</f>
        <v>0</v>
      </c>
      <c r="M689" s="180">
        <f t="shared" si="22"/>
        <v>4312711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17295369</v>
      </c>
      <c r="D690" s="180">
        <f>(D615/D612)*Y76</f>
        <v>250296.46589366696</v>
      </c>
      <c r="E690" s="180">
        <f>(E623/E612)*SUM(C690:D690)</f>
        <v>1655345.3053153742</v>
      </c>
      <c r="F690" s="180">
        <f>(F624/F612)*Y64</f>
        <v>158811.74480094574</v>
      </c>
      <c r="G690" s="180">
        <f>(G625/G612)*Y77</f>
        <v>0</v>
      </c>
      <c r="H690" s="180">
        <f>(H628/H612)*Y60</f>
        <v>133022.55721983907</v>
      </c>
      <c r="I690" s="180">
        <f>(I629/I612)*Y78</f>
        <v>202633.3327668042</v>
      </c>
      <c r="J690" s="180">
        <f>(J630/J612)*Y79</f>
        <v>55064.520353049251</v>
      </c>
      <c r="K690" s="180">
        <f>(K644/K612)*Y75</f>
        <v>7081926.6435694797</v>
      </c>
      <c r="L690" s="180">
        <f>(L647/L612)*Y80</f>
        <v>66185.723340731711</v>
      </c>
      <c r="M690" s="180">
        <f t="shared" si="22"/>
        <v>9603286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3475011</v>
      </c>
      <c r="D691" s="180">
        <f>(D615/D612)*Z76</f>
        <v>121215.90370647055</v>
      </c>
      <c r="E691" s="180">
        <f>(E623/E612)*SUM(C691:D691)</f>
        <v>339285.92412018508</v>
      </c>
      <c r="F691" s="180">
        <f>(F624/F612)*Z64</f>
        <v>966.03768020392931</v>
      </c>
      <c r="G691" s="180">
        <f>(G625/G612)*Z77</f>
        <v>0</v>
      </c>
      <c r="H691" s="180">
        <f>(H628/H612)*Z60</f>
        <v>28051.929801619579</v>
      </c>
      <c r="I691" s="180">
        <f>(I629/I612)*Z78</f>
        <v>98133.157672377754</v>
      </c>
      <c r="J691" s="180">
        <f>(J630/J612)*Z79</f>
        <v>29853.010280351544</v>
      </c>
      <c r="K691" s="180">
        <f>(K644/K612)*Z75</f>
        <v>1819627.3507387331</v>
      </c>
      <c r="L691" s="180">
        <f>(L647/L612)*Z80</f>
        <v>15479.90214414904</v>
      </c>
      <c r="M691" s="180">
        <f t="shared" si="22"/>
        <v>2452613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1059423</v>
      </c>
      <c r="D692" s="180">
        <f>(D615/D612)*AA76</f>
        <v>34890.147646805068</v>
      </c>
      <c r="E692" s="180">
        <f>(E623/E612)*SUM(C692:D692)</f>
        <v>103242.94253890037</v>
      </c>
      <c r="F692" s="180">
        <f>(F624/F612)*AA64</f>
        <v>2810.1554251528123</v>
      </c>
      <c r="G692" s="180">
        <f>(G625/G612)*AA77</f>
        <v>0</v>
      </c>
      <c r="H692" s="180">
        <f>(H628/H612)*AA60</f>
        <v>9489.1173296203415</v>
      </c>
      <c r="I692" s="180">
        <f>(I629/I612)*AA78</f>
        <v>28246.131535079196</v>
      </c>
      <c r="J692" s="180">
        <f>(J630/J612)*AA79</f>
        <v>13358.744313156609</v>
      </c>
      <c r="K692" s="180">
        <f>(K644/K612)*AA75</f>
        <v>433156.35398910282</v>
      </c>
      <c r="L692" s="180">
        <f>(L647/L612)*AA80</f>
        <v>0</v>
      </c>
      <c r="M692" s="180">
        <f t="shared" si="22"/>
        <v>625194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40097595</v>
      </c>
      <c r="D693" s="180">
        <f>(D615/D612)*AB76</f>
        <v>145996.99740988977</v>
      </c>
      <c r="E693" s="180">
        <f>(E623/E612)*SUM(C693:D693)</f>
        <v>3796780.5331427343</v>
      </c>
      <c r="F693" s="180">
        <f>(F624/F612)*AB64</f>
        <v>687627.76516460115</v>
      </c>
      <c r="G693" s="180">
        <f>(G625/G612)*AB77</f>
        <v>0</v>
      </c>
      <c r="H693" s="180">
        <f>(H628/H612)*AB60</f>
        <v>98717.430283953552</v>
      </c>
      <c r="I693" s="180">
        <f>(I629/I612)*AB78</f>
        <v>118195.26917204057</v>
      </c>
      <c r="J693" s="180">
        <f>(J630/J612)*AB79</f>
        <v>0</v>
      </c>
      <c r="K693" s="180">
        <f>(K644/K612)*AB75</f>
        <v>6426094.3261814388</v>
      </c>
      <c r="L693" s="180">
        <f>(L647/L612)*AB80</f>
        <v>0</v>
      </c>
      <c r="M693" s="180">
        <f t="shared" si="22"/>
        <v>11273412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2450867</v>
      </c>
      <c r="D694" s="180">
        <f>(D615/D612)*AC76</f>
        <v>31458.633922903449</v>
      </c>
      <c r="E694" s="180">
        <f>(E623/E612)*SUM(C694:D694)</f>
        <v>234194.94075991696</v>
      </c>
      <c r="F694" s="180">
        <f>(F624/F612)*AC64</f>
        <v>5339.8978995333891</v>
      </c>
      <c r="G694" s="180">
        <f>(G625/G612)*AC77</f>
        <v>0</v>
      </c>
      <c r="H694" s="180">
        <f>(H628/H612)*AC60</f>
        <v>41192.389513835769</v>
      </c>
      <c r="I694" s="180">
        <f>(I629/I612)*AC78</f>
        <v>25468.069688194744</v>
      </c>
      <c r="J694" s="180">
        <f>(J630/J612)*AC79</f>
        <v>0</v>
      </c>
      <c r="K694" s="180">
        <f>(K644/K612)*AC75</f>
        <v>806797.22770899092</v>
      </c>
      <c r="L694" s="180">
        <f>(L647/L612)*AC80</f>
        <v>0</v>
      </c>
      <c r="M694" s="180">
        <f t="shared" si="22"/>
        <v>1144451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954516</v>
      </c>
      <c r="D695" s="180">
        <f>(D615/D612)*AD76</f>
        <v>117302.12318893951</v>
      </c>
      <c r="E695" s="180">
        <f>(E623/E612)*SUM(C695:D695)</f>
        <v>101120.65010139403</v>
      </c>
      <c r="F695" s="180">
        <f>(F624/F612)*AD64</f>
        <v>2307.0536567869449</v>
      </c>
      <c r="G695" s="180">
        <f>(G625/G612)*AD77</f>
        <v>0</v>
      </c>
      <c r="H695" s="180">
        <f>(H628/H612)*AD60</f>
        <v>9773.3535629960643</v>
      </c>
      <c r="I695" s="180">
        <f>(I629/I612)*AD78</f>
        <v>94964.665511877101</v>
      </c>
      <c r="J695" s="180">
        <f>(J630/J612)*AD79</f>
        <v>0</v>
      </c>
      <c r="K695" s="180">
        <f>(K644/K612)*AD75</f>
        <v>171478.11867586384</v>
      </c>
      <c r="L695" s="180">
        <f>(L647/L612)*AD80</f>
        <v>39857.700796352248</v>
      </c>
      <c r="M695" s="180">
        <f t="shared" si="22"/>
        <v>536804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1808700</v>
      </c>
      <c r="D696" s="180">
        <f>(D615/D612)*AE76</f>
        <v>39527.32835478022</v>
      </c>
      <c r="E696" s="180">
        <f>(E623/E612)*SUM(C696:D696)</f>
        <v>174370.95430177989</v>
      </c>
      <c r="F696" s="180">
        <f>(F624/F612)*AE64</f>
        <v>274.30391723929517</v>
      </c>
      <c r="G696" s="180">
        <f>(G625/G612)*AE77</f>
        <v>0</v>
      </c>
      <c r="H696" s="180">
        <f>(H628/H612)*AE60</f>
        <v>34786.14210005982</v>
      </c>
      <c r="I696" s="180">
        <f>(I629/I612)*AE78</f>
        <v>32000.269166004124</v>
      </c>
      <c r="J696" s="180">
        <f>(J630/J612)*AE79</f>
        <v>6176.0341464207868</v>
      </c>
      <c r="K696" s="180">
        <f>(K644/K612)*AE75</f>
        <v>264841.59063124791</v>
      </c>
      <c r="L696" s="180">
        <f>(L647/L612)*AE80</f>
        <v>0</v>
      </c>
      <c r="M696" s="180">
        <f t="shared" si="22"/>
        <v>551977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9780635</v>
      </c>
      <c r="D698" s="180">
        <f>(D615/D612)*AG76</f>
        <v>176194.31818022399</v>
      </c>
      <c r="E698" s="180">
        <f>(E623/E612)*SUM(C698:D698)</f>
        <v>939376.77654431562</v>
      </c>
      <c r="F698" s="180">
        <f>(F624/F612)*AG64</f>
        <v>23199.470421855498</v>
      </c>
      <c r="G698" s="180">
        <f>(G625/G612)*AG77</f>
        <v>0</v>
      </c>
      <c r="H698" s="180">
        <f>(H628/H612)*AG60</f>
        <v>133722.21564045624</v>
      </c>
      <c r="I698" s="180">
        <f>(I629/I612)*AG78</f>
        <v>142642.21342462374</v>
      </c>
      <c r="J698" s="180">
        <f>(J630/J612)*AG79</f>
        <v>230547.45080066758</v>
      </c>
      <c r="K698" s="180">
        <f>(K644/K612)*AG75</f>
        <v>5435646.5144187678</v>
      </c>
      <c r="L698" s="180">
        <f>(L647/L612)*AG80</f>
        <v>447332.60526792897</v>
      </c>
      <c r="M698" s="180">
        <f t="shared" si="22"/>
        <v>7528662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7827644</v>
      </c>
      <c r="D701" s="180">
        <f>(D615/D612)*AJ76</f>
        <v>319594.49439364765</v>
      </c>
      <c r="E701" s="180">
        <f>(E623/E612)*SUM(C701:D701)</f>
        <v>768650.98215824808</v>
      </c>
      <c r="F701" s="180">
        <f>(F624/F612)*AJ64</f>
        <v>5326.6616602120166</v>
      </c>
      <c r="G701" s="180">
        <f>(G625/G612)*AJ77</f>
        <v>0</v>
      </c>
      <c r="H701" s="180">
        <f>(H628/H612)*AJ60</f>
        <v>78274.285806545668</v>
      </c>
      <c r="I701" s="180">
        <f>(I629/I612)*AJ78</f>
        <v>258735.16552334634</v>
      </c>
      <c r="J701" s="180">
        <f>(J630/J612)*AJ79</f>
        <v>0</v>
      </c>
      <c r="K701" s="180">
        <f>(K644/K612)*AJ75</f>
        <v>1052091.5384028659</v>
      </c>
      <c r="L701" s="180">
        <f>(L647/L612)*AJ80</f>
        <v>153214.46452909717</v>
      </c>
      <c r="M701" s="180">
        <f t="shared" si="22"/>
        <v>2635888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294049</v>
      </c>
      <c r="D702" s="180">
        <f>(D615/D612)*AK76</f>
        <v>4933.9602732855647</v>
      </c>
      <c r="E702" s="180">
        <f>(E623/E612)*SUM(C702:D702)</f>
        <v>28207.538814628148</v>
      </c>
      <c r="F702" s="180">
        <f>(F624/F612)*AK64</f>
        <v>55.563114513891009</v>
      </c>
      <c r="G702" s="180">
        <f>(G625/G612)*AK77</f>
        <v>0</v>
      </c>
      <c r="H702" s="180">
        <f>(H628/H612)*AK60</f>
        <v>4963.2019212530358</v>
      </c>
      <c r="I702" s="180">
        <f>(I629/I612)*AK78</f>
        <v>3994.4024393041286</v>
      </c>
      <c r="J702" s="180">
        <f>(J630/J612)*AK79</f>
        <v>0</v>
      </c>
      <c r="K702" s="180">
        <f>(K644/K612)*AK75</f>
        <v>73382.537838285483</v>
      </c>
      <c r="L702" s="180">
        <f>(L647/L612)*AK80</f>
        <v>0</v>
      </c>
      <c r="M702" s="180">
        <f t="shared" si="22"/>
        <v>115537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323502</v>
      </c>
      <c r="D703" s="180">
        <f>(D615/D612)*AL76</f>
        <v>2337.1390768194779</v>
      </c>
      <c r="E703" s="180">
        <f>(E623/E612)*SUM(C703:D703)</f>
        <v>30741.28423383478</v>
      </c>
      <c r="F703" s="180">
        <f>(F624/F612)*AL64</f>
        <v>18.119310342600208</v>
      </c>
      <c r="G703" s="180">
        <f>(G625/G612)*AL77</f>
        <v>0</v>
      </c>
      <c r="H703" s="180">
        <f>(H628/H612)*AL60</f>
        <v>5728.4533188030637</v>
      </c>
      <c r="I703" s="180">
        <f>(I629/I612)*AL78</f>
        <v>1892.0853659861662</v>
      </c>
      <c r="J703" s="180">
        <f>(J630/J612)*AL79</f>
        <v>0</v>
      </c>
      <c r="K703" s="180">
        <f>(K644/K612)*AL75</f>
        <v>65442.087392130627</v>
      </c>
      <c r="L703" s="180">
        <f>(L647/L612)*AL80</f>
        <v>0</v>
      </c>
      <c r="M703" s="180">
        <f t="shared" si="22"/>
        <v>106159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2023257</v>
      </c>
      <c r="D706" s="180">
        <f>(D615/D612)*AO76</f>
        <v>45333.078601165114</v>
      </c>
      <c r="E706" s="180">
        <f>(E623/E612)*SUM(C706:D706)</f>
        <v>195161.07165559655</v>
      </c>
      <c r="F706" s="180">
        <f>(F624/F612)*AO64</f>
        <v>3480.8608141877316</v>
      </c>
      <c r="G706" s="180">
        <f>(G625/G612)*AO77</f>
        <v>0</v>
      </c>
      <c r="H706" s="180">
        <f>(H628/H612)*AO60</f>
        <v>30129.040737826799</v>
      </c>
      <c r="I706" s="180">
        <f>(I629/I612)*AO78</f>
        <v>36700.449479922143</v>
      </c>
      <c r="J706" s="180">
        <f>(J630/J612)*AO79</f>
        <v>128281.66834214097</v>
      </c>
      <c r="K706" s="180">
        <f>(K644/K612)*AO75</f>
        <v>197381.02897879508</v>
      </c>
      <c r="L706" s="180">
        <f>(L647/L612)*AO80</f>
        <v>131030.66775559227</v>
      </c>
      <c r="M706" s="180">
        <f t="shared" si="22"/>
        <v>767498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115880823</v>
      </c>
      <c r="D707" s="180">
        <f>(D615/D612)*AP76</f>
        <v>3778374.8408581563</v>
      </c>
      <c r="E707" s="180">
        <f>(E623/E612)*SUM(C707:D707)</f>
        <v>11289243.589461045</v>
      </c>
      <c r="F707" s="180">
        <f>(F624/F612)*AP64</f>
        <v>120187.06860354259</v>
      </c>
      <c r="G707" s="180">
        <f>(G625/G612)*AP77</f>
        <v>0</v>
      </c>
      <c r="H707" s="180">
        <f>(H628/H612)*AP60</f>
        <v>868166.77835768403</v>
      </c>
      <c r="I707" s="180">
        <f>(I629/I612)*AP78</f>
        <v>0</v>
      </c>
      <c r="J707" s="180">
        <f>(J630/J612)*AP79</f>
        <v>118615.60467256697</v>
      </c>
      <c r="K707" s="180">
        <f>(K644/K612)*AP75</f>
        <v>8410456.9621849656</v>
      </c>
      <c r="L707" s="180">
        <f>(L647/L612)*AP80</f>
        <v>758758.98304982495</v>
      </c>
      <c r="M707" s="180">
        <f t="shared" si="22"/>
        <v>25343804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6957370</v>
      </c>
      <c r="D713" s="180">
        <f>(D615/D612)*AV76</f>
        <v>427492.4151068136</v>
      </c>
      <c r="E713" s="180">
        <f>(E623/E612)*SUM(C713:D713)</f>
        <v>696724.63281656324</v>
      </c>
      <c r="F713" s="180">
        <f>(F624/F612)*AV64</f>
        <v>34586.397241872997</v>
      </c>
      <c r="G713" s="180">
        <f>(G625/G612)*AV77</f>
        <v>0</v>
      </c>
      <c r="H713" s="180">
        <f>(H628/H612)*AV60</f>
        <v>89228.312954333218</v>
      </c>
      <c r="I713" s="180">
        <f>(I629/I612)*AV78</f>
        <v>346086.43991970771</v>
      </c>
      <c r="J713" s="180">
        <f>(J630/J612)*AV79</f>
        <v>51186.953459983924</v>
      </c>
      <c r="K713" s="180">
        <f>(K644/K612)*AV75</f>
        <v>2807089.8147343411</v>
      </c>
      <c r="L713" s="180">
        <f>(L647/L612)*AV80</f>
        <v>228176.19538462206</v>
      </c>
      <c r="M713" s="180">
        <f t="shared" si="22"/>
        <v>4680571</v>
      </c>
      <c r="N713" s="199" t="s">
        <v>741</v>
      </c>
    </row>
    <row r="715" spans="1:83" ht="12.65" customHeight="1" x14ac:dyDescent="0.3">
      <c r="C715" s="180">
        <f>SUM(C614:C647)+SUM(C668:C713)</f>
        <v>429647305</v>
      </c>
      <c r="D715" s="180">
        <f>SUM(D616:D647)+SUM(D668:D713)</f>
        <v>10577335</v>
      </c>
      <c r="E715" s="180">
        <f>SUM(E624:E647)+SUM(E668:E713)</f>
        <v>37040479.67826692</v>
      </c>
      <c r="F715" s="180">
        <f>SUM(F625:F648)+SUM(F668:F713)</f>
        <v>1518257.8236127938</v>
      </c>
      <c r="G715" s="180">
        <f>SUM(G626:G647)+SUM(G668:G713)</f>
        <v>3232683.6813981398</v>
      </c>
      <c r="H715" s="180">
        <f>SUM(H629:H647)+SUM(H668:H713)</f>
        <v>3548295.8158343234</v>
      </c>
      <c r="I715" s="180">
        <f>SUM(I630:I647)+SUM(I668:I713)</f>
        <v>3168777.4749605935</v>
      </c>
      <c r="J715" s="180">
        <f>SUM(J631:J647)+SUM(J668:J713)</f>
        <v>1177938.0612895887</v>
      </c>
      <c r="K715" s="180">
        <f>SUM(K668:K713)</f>
        <v>66465890.095289014</v>
      </c>
      <c r="L715" s="180">
        <f>SUM(L668:L713)</f>
        <v>4803523.3354233811</v>
      </c>
      <c r="M715" s="180">
        <f>SUM(M668:M713)</f>
        <v>119973720</v>
      </c>
      <c r="N715" s="198" t="s">
        <v>742</v>
      </c>
    </row>
    <row r="716" spans="1:83" ht="12.65" customHeight="1" x14ac:dyDescent="0.3">
      <c r="C716" s="180">
        <f>CE71</f>
        <v>429650560</v>
      </c>
      <c r="D716" s="180">
        <f>D615</f>
        <v>10577335</v>
      </c>
      <c r="E716" s="180">
        <f>E623</f>
        <v>37040479.67826692</v>
      </c>
      <c r="F716" s="180">
        <f>F624</f>
        <v>1518257.8236127936</v>
      </c>
      <c r="G716" s="180">
        <f>G625</f>
        <v>3232683.6813981398</v>
      </c>
      <c r="H716" s="180">
        <f>H628</f>
        <v>3548295.8158343239</v>
      </c>
      <c r="I716" s="180">
        <f>I629</f>
        <v>3168777.474960593</v>
      </c>
      <c r="J716" s="180">
        <f>J630</f>
        <v>1177938.0612895885</v>
      </c>
      <c r="K716" s="180">
        <f>K644</f>
        <v>66465890.095289022</v>
      </c>
      <c r="L716" s="180">
        <f>L647</f>
        <v>4803523.3354233839</v>
      </c>
      <c r="M716" s="180">
        <f>C648</f>
        <v>119973722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">
      <c r="A722" s="202" t="str">
        <f>RIGHT(C83,3)&amp;"*"&amp;RIGHT(C82,4)&amp;"*"&amp;"A"</f>
        <v>207*2021*A</v>
      </c>
      <c r="B722" s="279">
        <f>ROUND(C165,0)</f>
        <v>13837346</v>
      </c>
      <c r="C722" s="279">
        <f>ROUND(C166,0)</f>
        <v>532854</v>
      </c>
      <c r="D722" s="279">
        <f>ROUND(C167,0)</f>
        <v>2063706</v>
      </c>
      <c r="E722" s="279">
        <f>ROUND(C168,0)</f>
        <v>19370267</v>
      </c>
      <c r="F722" s="279">
        <f>ROUND(C169,0)</f>
        <v>373436</v>
      </c>
      <c r="G722" s="279">
        <f>ROUND(C170,0)</f>
        <v>9039936</v>
      </c>
      <c r="H722" s="279">
        <f>ROUND(C171+C172,0)</f>
        <v>5367639</v>
      </c>
      <c r="I722" s="279">
        <f>ROUND(C175,0)</f>
        <v>7067749</v>
      </c>
      <c r="J722" s="279">
        <f>ROUND(C176,0)</f>
        <v>2047145</v>
      </c>
      <c r="K722" s="279">
        <f>ROUND(C179,0)</f>
        <v>5022994</v>
      </c>
      <c r="L722" s="279">
        <f>ROUND(C180,0)</f>
        <v>1374364</v>
      </c>
      <c r="M722" s="279">
        <f>ROUND(C183,0)</f>
        <v>1793462</v>
      </c>
      <c r="N722" s="279">
        <f>ROUND(C184,0)</f>
        <v>2768515</v>
      </c>
      <c r="O722" s="279">
        <f>ROUND(C185,0)</f>
        <v>0</v>
      </c>
      <c r="P722" s="279">
        <f>ROUND(C188,0)</f>
        <v>0</v>
      </c>
      <c r="Q722" s="279">
        <f>ROUND(C189,0)</f>
        <v>6057214</v>
      </c>
      <c r="R722" s="279">
        <f>ROUND(B195,0)</f>
        <v>11712330</v>
      </c>
      <c r="S722" s="279">
        <f>ROUND(C195,0)</f>
        <v>0</v>
      </c>
      <c r="T722" s="279">
        <f>ROUND(D195,0)</f>
        <v>0</v>
      </c>
      <c r="U722" s="279">
        <f>ROUND(B196,0)</f>
        <v>7334055</v>
      </c>
      <c r="V722" s="279">
        <f>ROUND(C196,0)</f>
        <v>0</v>
      </c>
      <c r="W722" s="279">
        <f>ROUND(D196,0)</f>
        <v>0</v>
      </c>
      <c r="X722" s="279">
        <f>ROUND(B197,0)</f>
        <v>135168837</v>
      </c>
      <c r="Y722" s="279">
        <f>ROUND(C197,0)</f>
        <v>578253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23227544</v>
      </c>
      <c r="AE722" s="279">
        <f>ROUND(C199,0)</f>
        <v>32640</v>
      </c>
      <c r="AF722" s="279">
        <f>ROUND(D199,0)</f>
        <v>31163</v>
      </c>
      <c r="AG722" s="279">
        <f>ROUND(B200,0)</f>
        <v>130227537</v>
      </c>
      <c r="AH722" s="279">
        <f>ROUND(C200,0)</f>
        <v>5371460</v>
      </c>
      <c r="AI722" s="279">
        <f>ROUND(D200,0)</f>
        <v>5105267</v>
      </c>
      <c r="AJ722" s="279">
        <f>ROUND(B201,0)</f>
        <v>2165698</v>
      </c>
      <c r="AK722" s="279">
        <f>ROUND(C201,0)</f>
        <v>0</v>
      </c>
      <c r="AL722" s="279">
        <f>ROUND(D201,0)</f>
        <v>5596</v>
      </c>
      <c r="AM722" s="279">
        <f>ROUND(B202,0)</f>
        <v>10265615</v>
      </c>
      <c r="AN722" s="279">
        <f>ROUND(C202,0)</f>
        <v>6081</v>
      </c>
      <c r="AO722" s="279">
        <f>ROUND(D202,0)</f>
        <v>0</v>
      </c>
      <c r="AP722" s="279">
        <f>ROUND(B203,0)</f>
        <v>811001</v>
      </c>
      <c r="AQ722" s="279">
        <f>ROUND(C203,0)</f>
        <v>-60668</v>
      </c>
      <c r="AR722" s="279">
        <f>ROUND(D203,0)</f>
        <v>0</v>
      </c>
      <c r="AS722" s="279"/>
      <c r="AT722" s="279"/>
      <c r="AU722" s="279"/>
      <c r="AV722" s="279">
        <f>ROUND(B209,0)</f>
        <v>4238290</v>
      </c>
      <c r="AW722" s="279">
        <f>ROUND(C209,0)</f>
        <v>263671</v>
      </c>
      <c r="AX722" s="279">
        <f>ROUND(D209,0)</f>
        <v>0</v>
      </c>
      <c r="AY722" s="279">
        <f>ROUND(B210,0)</f>
        <v>71802517</v>
      </c>
      <c r="AZ722" s="279">
        <f>ROUND(C210,0)</f>
        <v>4939928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19664355</v>
      </c>
      <c r="BF722" s="279">
        <f>ROUND(C212,0)</f>
        <v>526790</v>
      </c>
      <c r="BG722" s="279">
        <f>ROUND(D212,0)</f>
        <v>31163</v>
      </c>
      <c r="BH722" s="279">
        <f>ROUND(B213,0)</f>
        <v>81338541</v>
      </c>
      <c r="BI722" s="279">
        <f>ROUND(C213,0)</f>
        <v>10110651</v>
      </c>
      <c r="BJ722" s="279">
        <f>ROUND(D213,0)</f>
        <v>5049980</v>
      </c>
      <c r="BK722" s="279">
        <f>ROUND(B214,0)</f>
        <v>2165698</v>
      </c>
      <c r="BL722" s="279">
        <f>ROUND(C214,0)</f>
        <v>0</v>
      </c>
      <c r="BM722" s="279">
        <f>ROUND(D214,0)</f>
        <v>0</v>
      </c>
      <c r="BN722" s="279">
        <f>ROUND(B215,0)</f>
        <v>6178558</v>
      </c>
      <c r="BO722" s="279">
        <f>ROUND(C215,0)</f>
        <v>671852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524213944</v>
      </c>
      <c r="BU722" s="279">
        <f>ROUND(C224,0)</f>
        <v>208596819</v>
      </c>
      <c r="BV722" s="279">
        <f>ROUND(C225,0)</f>
        <v>10732026</v>
      </c>
      <c r="BW722" s="279">
        <f>ROUND(C226,0)</f>
        <v>53592993</v>
      </c>
      <c r="BX722" s="279">
        <f>ROUND(C227,0)</f>
        <v>194170465</v>
      </c>
      <c r="BY722" s="279">
        <f>ROUND(C228,0)</f>
        <v>1650378</v>
      </c>
      <c r="BZ722" s="279">
        <f>ROUND(C231,0)</f>
        <v>4145</v>
      </c>
      <c r="CA722" s="279">
        <f>ROUND(C233,0)</f>
        <v>3317686</v>
      </c>
      <c r="CB722" s="279">
        <f>ROUND(C234,0)</f>
        <v>7785092</v>
      </c>
      <c r="CC722" s="279">
        <f>ROUND(C238+C239,0)</f>
        <v>0</v>
      </c>
      <c r="CD722" s="279">
        <f>D221</f>
        <v>7364012</v>
      </c>
      <c r="CE722" s="279"/>
    </row>
    <row r="723" spans="1:84" ht="12.65" customHeight="1" x14ac:dyDescent="0.3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207*2021*A</v>
      </c>
      <c r="B726" s="279">
        <f>ROUND(C111,0)</f>
        <v>7167</v>
      </c>
      <c r="C726" s="279">
        <f>ROUND(C112,0)</f>
        <v>0</v>
      </c>
      <c r="D726" s="279">
        <f>ROUND(C113,0)</f>
        <v>0</v>
      </c>
      <c r="E726" s="279">
        <f>ROUND(C114,0)</f>
        <v>861</v>
      </c>
      <c r="F726" s="279">
        <f>ROUND(D111,0)</f>
        <v>37201</v>
      </c>
      <c r="G726" s="279">
        <f>ROUND(D112,0)</f>
        <v>0</v>
      </c>
      <c r="H726" s="279">
        <f>ROUND(D113,0)</f>
        <v>0</v>
      </c>
      <c r="I726" s="279">
        <f>ROUND(D114,0)</f>
        <v>2012</v>
      </c>
      <c r="J726" s="279">
        <f>ROUND(C116,0)</f>
        <v>12</v>
      </c>
      <c r="K726" s="279">
        <f>ROUND(C117,0)</f>
        <v>0</v>
      </c>
      <c r="L726" s="279">
        <f>ROUND(C118,0)</f>
        <v>89</v>
      </c>
      <c r="M726" s="279">
        <f>ROUND(C119,0)</f>
        <v>0</v>
      </c>
      <c r="N726" s="279">
        <f>ROUND(C120,0)</f>
        <v>21</v>
      </c>
      <c r="O726" s="279">
        <f>ROUND(C121,0)</f>
        <v>0</v>
      </c>
      <c r="P726" s="279">
        <f>ROUND(C122,0)</f>
        <v>15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137</v>
      </c>
      <c r="W726" s="279">
        <f>ROUND(C129,0)</f>
        <v>21</v>
      </c>
      <c r="X726" s="279">
        <f>ROUND(B138,0)</f>
        <v>3616</v>
      </c>
      <c r="Y726" s="279">
        <f>ROUND(B139,0)</f>
        <v>21329</v>
      </c>
      <c r="Z726" s="279">
        <f>ROUND(B140,0)</f>
        <v>220241</v>
      </c>
      <c r="AA726" s="279">
        <f>ROUND(B141,0)</f>
        <v>230340691</v>
      </c>
      <c r="AB726" s="279">
        <f>ROUND(B142,0)</f>
        <v>456379086</v>
      </c>
      <c r="AC726" s="279">
        <f>ROUND(C138,0)</f>
        <v>2094</v>
      </c>
      <c r="AD726" s="279">
        <f>ROUND(C139,0)</f>
        <v>9616</v>
      </c>
      <c r="AE726" s="279">
        <f>ROUND(C140,0)</f>
        <v>124031</v>
      </c>
      <c r="AF726" s="279">
        <f>ROUND(C141,0)</f>
        <v>84118862</v>
      </c>
      <c r="AG726" s="279">
        <f>ROUND(C142,0)</f>
        <v>181587008</v>
      </c>
      <c r="AH726" s="279">
        <f>ROUND(D138,0)</f>
        <v>2293</v>
      </c>
      <c r="AI726" s="279">
        <f>ROUND(D139,0)</f>
        <v>8554</v>
      </c>
      <c r="AJ726" s="279">
        <f>ROUND(D140,0)</f>
        <v>139307</v>
      </c>
      <c r="AK726" s="279">
        <f>ROUND(D141,0)</f>
        <v>103505715</v>
      </c>
      <c r="AL726" s="279">
        <f>ROUND(D142,0)</f>
        <v>350621375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5571980</v>
      </c>
      <c r="BR726" s="279">
        <f>ROUND(C157,0)</f>
        <v>11420463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207*2021*A</v>
      </c>
      <c r="B730" s="279">
        <f>ROUND(C250,0)</f>
        <v>23307776</v>
      </c>
      <c r="C730" s="279">
        <f>ROUND(C251,0)</f>
        <v>38764855</v>
      </c>
      <c r="D730" s="279">
        <f>ROUND(C252,0)</f>
        <v>168020360</v>
      </c>
      <c r="E730" s="279">
        <f>ROUND(C253,0)</f>
        <v>124565745</v>
      </c>
      <c r="F730" s="279">
        <f>ROUND(C254,0)</f>
        <v>0</v>
      </c>
      <c r="G730" s="279">
        <f>ROUND(C255,0)</f>
        <v>3623136</v>
      </c>
      <c r="H730" s="279">
        <f>ROUND(C256,0)</f>
        <v>0</v>
      </c>
      <c r="I730" s="279">
        <f>ROUND(C257,0)</f>
        <v>6367977</v>
      </c>
      <c r="J730" s="279">
        <f>ROUND(C258,0)</f>
        <v>6541821</v>
      </c>
      <c r="K730" s="279">
        <f>ROUND(C259,0)</f>
        <v>0</v>
      </c>
      <c r="L730" s="279">
        <f>ROUND(C262,0)</f>
        <v>0</v>
      </c>
      <c r="M730" s="279">
        <f>ROUND(C263,0)</f>
        <v>123174336</v>
      </c>
      <c r="N730" s="279">
        <f>ROUND(C264,0)</f>
        <v>0</v>
      </c>
      <c r="O730" s="279">
        <f>ROUND(C267,0)</f>
        <v>11712330</v>
      </c>
      <c r="P730" s="279">
        <f>ROUND(C268,0)</f>
        <v>7334055</v>
      </c>
      <c r="Q730" s="279">
        <f>ROUND(C269,0)</f>
        <v>135747090</v>
      </c>
      <c r="R730" s="279">
        <f>ROUND(C270,0)</f>
        <v>0</v>
      </c>
      <c r="S730" s="279">
        <f>ROUND(C271,0)</f>
        <v>23229021</v>
      </c>
      <c r="T730" s="279">
        <f>ROUND(C272,0)</f>
        <v>132653832</v>
      </c>
      <c r="U730" s="279">
        <f>ROUND(C273,0)</f>
        <v>10271695</v>
      </c>
      <c r="V730" s="279">
        <f>ROUND(C274,0)</f>
        <v>750333</v>
      </c>
      <c r="W730" s="279">
        <f>ROUND(C275,0)</f>
        <v>0</v>
      </c>
      <c r="X730" s="279">
        <f>ROUND(C276,0)</f>
        <v>196713666</v>
      </c>
      <c r="Y730" s="279">
        <f>ROUND(C279,0)</f>
        <v>0</v>
      </c>
      <c r="Z730" s="279">
        <f>ROUND(C280,0)</f>
        <v>0</v>
      </c>
      <c r="AA730" s="279">
        <f>ROUND(C281,0)</f>
        <v>13361605</v>
      </c>
      <c r="AB730" s="279">
        <f>ROUND(C282,0)</f>
        <v>5193818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17456367</v>
      </c>
      <c r="AI730" s="279">
        <f>ROUND(C306,0)</f>
        <v>34271595</v>
      </c>
      <c r="AJ730" s="279">
        <f>ROUND(C307,0)</f>
        <v>419040</v>
      </c>
      <c r="AK730" s="279">
        <f>ROUND(C308,0)</f>
        <v>0</v>
      </c>
      <c r="AL730" s="279">
        <f>ROUND(C309,0)</f>
        <v>8325501</v>
      </c>
      <c r="AM730" s="279">
        <f>ROUND(C310,0)</f>
        <v>0</v>
      </c>
      <c r="AN730" s="279">
        <f>ROUND(C311,0)</f>
        <v>0</v>
      </c>
      <c r="AO730" s="279">
        <f>ROUND(C312,0)</f>
        <v>6783026</v>
      </c>
      <c r="AP730" s="279">
        <f>ROUND(C313,0)</f>
        <v>9533008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465205</v>
      </c>
      <c r="AW730" s="279">
        <f>ROUND(C324,0)</f>
        <v>1143832</v>
      </c>
      <c r="AX730" s="279">
        <f>ROUND(C325,0)</f>
        <v>148167763</v>
      </c>
      <c r="AY730" s="279">
        <f>ROUND(C326,0)</f>
        <v>0</v>
      </c>
      <c r="AZ730" s="279">
        <f>ROUND(C327,0)</f>
        <v>0</v>
      </c>
      <c r="BA730" s="279">
        <f>ROUND(C328,0)</f>
        <v>0</v>
      </c>
      <c r="BB730" s="279">
        <f>ROUND(C332,0)</f>
        <v>171742300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1794.32</v>
      </c>
      <c r="BJ730" s="279">
        <f>ROUND(C359,0)</f>
        <v>417965268</v>
      </c>
      <c r="BK730" s="279">
        <f>ROUND(C360,0)</f>
        <v>988587469</v>
      </c>
      <c r="BL730" s="279">
        <f>ROUND(C364,0)</f>
        <v>992956625</v>
      </c>
      <c r="BM730" s="279">
        <f>ROUND(C365,0)</f>
        <v>11102778</v>
      </c>
      <c r="BN730" s="279">
        <f>ROUND(C366,0)</f>
        <v>0</v>
      </c>
      <c r="BO730" s="279">
        <f>ROUND(C370,0)</f>
        <v>30706562</v>
      </c>
      <c r="BP730" s="279">
        <f>ROUND(C371,0)</f>
        <v>0</v>
      </c>
      <c r="BQ730" s="279">
        <f>ROUND(C378,0)</f>
        <v>202648730</v>
      </c>
      <c r="BR730" s="279">
        <f>ROUND(C379,0)</f>
        <v>50585184</v>
      </c>
      <c r="BS730" s="279">
        <f>ROUND(C380,0)</f>
        <v>17904807</v>
      </c>
      <c r="BT730" s="279">
        <f>ROUND(C381,0)</f>
        <v>74230547</v>
      </c>
      <c r="BU730" s="279">
        <f>ROUND(C382,0)</f>
        <v>3210781</v>
      </c>
      <c r="BV730" s="279">
        <f>ROUND(C383,0)</f>
        <v>51599267</v>
      </c>
      <c r="BW730" s="279">
        <f>ROUND(C384,0)</f>
        <v>16412448</v>
      </c>
      <c r="BX730" s="279">
        <f>ROUND(C385,0)</f>
        <v>9114894</v>
      </c>
      <c r="BY730" s="279">
        <f>ROUND(C386,0)</f>
        <v>6397358</v>
      </c>
      <c r="BZ730" s="279">
        <f>ROUND(C387,0)</f>
        <v>4561977</v>
      </c>
      <c r="CA730" s="279">
        <f>ROUND(C388,0)</f>
        <v>6057214</v>
      </c>
      <c r="CB730" s="279">
        <f>C363</f>
        <v>7364012</v>
      </c>
      <c r="CC730" s="279">
        <f>ROUND(C389,0)</f>
        <v>3943903</v>
      </c>
      <c r="CD730" s="279">
        <f>ROUND(C392,0)</f>
        <v>35847798</v>
      </c>
      <c r="CE730" s="279">
        <f>ROUND(C394,0)</f>
        <v>0</v>
      </c>
      <c r="CF730" s="201">
        <f>ROUND(C395,0)</f>
        <v>0</v>
      </c>
    </row>
    <row r="731" spans="1:84" ht="12.65" customHeight="1" x14ac:dyDescent="0.3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207*2021*6010*A</v>
      </c>
      <c r="B734" s="279">
        <f>ROUND(C59,0)</f>
        <v>3166</v>
      </c>
      <c r="C734" s="279">
        <f>ROUND(C60,2)</f>
        <v>31.09</v>
      </c>
      <c r="D734" s="279">
        <f>ROUND(C61,0)</f>
        <v>3468398</v>
      </c>
      <c r="E734" s="279">
        <f>ROUND(C62,0)</f>
        <v>865782</v>
      </c>
      <c r="F734" s="279">
        <f>ROUND(C63,0)</f>
        <v>227783</v>
      </c>
      <c r="G734" s="279">
        <f>ROUND(C64,0)</f>
        <v>672311</v>
      </c>
      <c r="H734" s="279">
        <f>ROUND(C65,0)</f>
        <v>0</v>
      </c>
      <c r="I734" s="279">
        <f>ROUND(C66,0)</f>
        <v>1128</v>
      </c>
      <c r="J734" s="279">
        <f>ROUND(C67,0)</f>
        <v>80976</v>
      </c>
      <c r="K734" s="279">
        <f>ROUND(C68,0)</f>
        <v>0</v>
      </c>
      <c r="L734" s="279">
        <f>ROUND(C69,0)</f>
        <v>0</v>
      </c>
      <c r="M734" s="279">
        <f>ROUND(C70,0)</f>
        <v>0</v>
      </c>
      <c r="N734" s="279">
        <f>ROUND(C75,0)</f>
        <v>24740998</v>
      </c>
      <c r="O734" s="279">
        <f>ROUND(C73,0)</f>
        <v>24536957</v>
      </c>
      <c r="P734" s="279">
        <f>IF(C76&gt;0,ROUND(C76,0),0)</f>
        <v>3919</v>
      </c>
      <c r="Q734" s="279">
        <f>IF(C77&gt;0,ROUND(C77,0),0)</f>
        <v>8865</v>
      </c>
      <c r="R734" s="279">
        <f>IF(C78&gt;0,ROUND(C78,0),0)</f>
        <v>1481</v>
      </c>
      <c r="S734" s="279">
        <f>IF(C79&gt;0,ROUND(C79,0),0)</f>
        <v>29091</v>
      </c>
      <c r="T734" s="279">
        <f>IF(C80&gt;0,ROUND(C80,2),0)</f>
        <v>28.2</v>
      </c>
      <c r="U734" s="279"/>
      <c r="V734" s="279"/>
      <c r="W734" s="279"/>
      <c r="X734" s="279"/>
      <c r="Y734" s="279">
        <f>IF(M668&lt;&gt;0,ROUND(M668,0),0)</f>
        <v>2542382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">
      <c r="A735" s="209" t="str">
        <f>RIGHT($C$83,3)&amp;"*"&amp;RIGHT($C$82,4)&amp;"*"&amp;D$55&amp;"*"&amp;"A"</f>
        <v>207*2021*6030*A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3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">
      <c r="A736" s="209" t="str">
        <f>RIGHT($C$83,3)&amp;"*"&amp;RIGHT($C$82,4)&amp;"*"&amp;E$55&amp;"*"&amp;"A"</f>
        <v>207*2021*6070*A</v>
      </c>
      <c r="B736" s="279">
        <f>ROUND(E59,0)</f>
        <v>28355</v>
      </c>
      <c r="C736" s="281">
        <f>ROUND(E60,2)</f>
        <v>202.75</v>
      </c>
      <c r="D736" s="279">
        <f>ROUND(E61,0)</f>
        <v>16716393</v>
      </c>
      <c r="E736" s="279">
        <f>ROUND(E62,0)</f>
        <v>4172747</v>
      </c>
      <c r="F736" s="279">
        <f>ROUND(E63,0)</f>
        <v>9855</v>
      </c>
      <c r="G736" s="279">
        <f>ROUND(E64,0)</f>
        <v>1505507</v>
      </c>
      <c r="H736" s="279">
        <f>ROUND(E65,0)</f>
        <v>0</v>
      </c>
      <c r="I736" s="279">
        <f>ROUND(E66,0)</f>
        <v>4329778</v>
      </c>
      <c r="J736" s="279">
        <f>ROUND(E67,0)</f>
        <v>781267</v>
      </c>
      <c r="K736" s="279">
        <f>ROUND(E68,0)</f>
        <v>10981</v>
      </c>
      <c r="L736" s="279">
        <f>ROUND(E69,0)</f>
        <v>13</v>
      </c>
      <c r="M736" s="279">
        <f>ROUND(E70,0)</f>
        <v>0</v>
      </c>
      <c r="N736" s="279">
        <f>ROUND(E75,0)</f>
        <v>128210454</v>
      </c>
      <c r="O736" s="279">
        <f>ROUND(E73,0)</f>
        <v>103673561</v>
      </c>
      <c r="P736" s="279">
        <f>IF(E76&gt;0,ROUND(E76,0),0)</f>
        <v>37811</v>
      </c>
      <c r="Q736" s="279">
        <f>IF(E77&gt;0,ROUND(E77,0),0)</f>
        <v>79394</v>
      </c>
      <c r="R736" s="279">
        <f>IF(E78&gt;0,ROUND(E78,0),0)</f>
        <v>14289</v>
      </c>
      <c r="S736" s="279">
        <f>IF(E79&gt;0,ROUND(E79,0),0)</f>
        <v>218583</v>
      </c>
      <c r="T736" s="281">
        <f>IF(E80&gt;0,ROUND(E80,2),0)</f>
        <v>125.15</v>
      </c>
      <c r="U736" s="279"/>
      <c r="V736" s="280"/>
      <c r="W736" s="279"/>
      <c r="X736" s="279"/>
      <c r="Y736" s="279">
        <f t="shared" si="23"/>
        <v>14699828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">
      <c r="A737" s="209" t="str">
        <f>RIGHT($C$83,3)&amp;"*"&amp;RIGHT($C$82,4)&amp;"*"&amp;F$55&amp;"*"&amp;"A"</f>
        <v>207*2021*6100*A</v>
      </c>
      <c r="B737" s="279">
        <f>ROUND(F59,0)</f>
        <v>1696</v>
      </c>
      <c r="C737" s="281">
        <f>ROUND(F60,2)</f>
        <v>26.57</v>
      </c>
      <c r="D737" s="279">
        <f>ROUND(F61,0)</f>
        <v>2922279</v>
      </c>
      <c r="E737" s="279">
        <f>ROUND(F62,0)</f>
        <v>729459</v>
      </c>
      <c r="F737" s="279">
        <f>ROUND(F63,0)</f>
        <v>475840</v>
      </c>
      <c r="G737" s="279">
        <f>ROUND(F64,0)</f>
        <v>263273</v>
      </c>
      <c r="H737" s="279">
        <f>ROUND(F65,0)</f>
        <v>0</v>
      </c>
      <c r="I737" s="279">
        <f>ROUND(F66,0)</f>
        <v>185087</v>
      </c>
      <c r="J737" s="279">
        <f>ROUND(F67,0)</f>
        <v>274851</v>
      </c>
      <c r="K737" s="279">
        <f>ROUND(F68,0)</f>
        <v>4074</v>
      </c>
      <c r="L737" s="279">
        <f>ROUND(F69,0)</f>
        <v>7778</v>
      </c>
      <c r="M737" s="279">
        <f>ROUND(F70,0)</f>
        <v>0</v>
      </c>
      <c r="N737" s="279">
        <f>ROUND(F75,0)</f>
        <v>7535545</v>
      </c>
      <c r="O737" s="279">
        <f>ROUND(F73,0)</f>
        <v>6450627</v>
      </c>
      <c r="P737" s="279">
        <f>IF(F76&gt;0,ROUND(F76,0),0)</f>
        <v>13302</v>
      </c>
      <c r="Q737" s="279">
        <f>IF(F77&gt;0,ROUND(F77,0),0)</f>
        <v>4749</v>
      </c>
      <c r="R737" s="279">
        <f>IF(F78&gt;0,ROUND(F78,0),0)</f>
        <v>5027</v>
      </c>
      <c r="S737" s="279">
        <f>IF(F79&gt;0,ROUND(F79,0),0)</f>
        <v>74545</v>
      </c>
      <c r="T737" s="281">
        <f>IF(F80&gt;0,ROUND(F80,2),0)</f>
        <v>17.52</v>
      </c>
      <c r="U737" s="279"/>
      <c r="V737" s="280"/>
      <c r="W737" s="279"/>
      <c r="X737" s="279"/>
      <c r="Y737" s="279">
        <f t="shared" si="23"/>
        <v>1791173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">
      <c r="A738" s="209" t="str">
        <f>RIGHT($C$83,3)&amp;"*"&amp;RIGHT($C$82,4)&amp;"*"&amp;G$55&amp;"*"&amp;"A"</f>
        <v>207*2021*6120*A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3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">
      <c r="A739" s="209" t="str">
        <f>RIGHT($C$83,3)&amp;"*"&amp;RIGHT($C$82,4)&amp;"*"&amp;H$55&amp;"*"&amp;"A"</f>
        <v>207*2021*6140*A</v>
      </c>
      <c r="B739" s="279">
        <f>ROUND(H59,0)</f>
        <v>3904</v>
      </c>
      <c r="C739" s="281">
        <f>ROUND(H60,2)</f>
        <v>22.79</v>
      </c>
      <c r="D739" s="279">
        <f>ROUND(H61,0)</f>
        <v>2365061</v>
      </c>
      <c r="E739" s="279">
        <f>ROUND(H62,0)</f>
        <v>590367</v>
      </c>
      <c r="F739" s="279">
        <f>ROUND(H63,0)</f>
        <v>0</v>
      </c>
      <c r="G739" s="279">
        <f>ROUND(H64,0)</f>
        <v>33017</v>
      </c>
      <c r="H739" s="279">
        <f>ROUND(H65,0)</f>
        <v>0</v>
      </c>
      <c r="I739" s="279">
        <f>ROUND(H66,0)</f>
        <v>0</v>
      </c>
      <c r="J739" s="279">
        <f>ROUND(H67,0)</f>
        <v>143996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15873622</v>
      </c>
      <c r="O739" s="279">
        <f>ROUND(H73,0)</f>
        <v>15225536</v>
      </c>
      <c r="P739" s="279">
        <f>IF(H76&gt;0,ROUND(H76,0),0)</f>
        <v>6969</v>
      </c>
      <c r="Q739" s="279">
        <f>IF(H77&gt;0,ROUND(H77,0),0)</f>
        <v>10931</v>
      </c>
      <c r="R739" s="279">
        <f>IF(H78&gt;0,ROUND(H78,0),0)</f>
        <v>2634</v>
      </c>
      <c r="S739" s="279">
        <f>IF(H79&gt;0,ROUND(H79,0),0)</f>
        <v>12232</v>
      </c>
      <c r="T739" s="281">
        <f>IF(H80&gt;0,ROUND(H80,2),0)</f>
        <v>8.7799999999999994</v>
      </c>
      <c r="U739" s="279"/>
      <c r="V739" s="280"/>
      <c r="W739" s="279"/>
      <c r="X739" s="279"/>
      <c r="Y739" s="279">
        <f t="shared" si="23"/>
        <v>1802668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">
      <c r="A740" s="209" t="str">
        <f>RIGHT($C$83,3)&amp;"*"&amp;RIGHT($C$82,4)&amp;"*"&amp;I$55&amp;"*"&amp;"A"</f>
        <v>207*2021*6150*A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3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">
      <c r="A741" s="209" t="str">
        <f>RIGHT($C$83,3)&amp;"*"&amp;RIGHT($C$82,4)&amp;"*"&amp;J$55&amp;"*"&amp;"A"</f>
        <v>207*2021*6170*A</v>
      </c>
      <c r="B741" s="279">
        <f>ROUND(J59,0)</f>
        <v>2012</v>
      </c>
      <c r="C741" s="281">
        <f>ROUND(J60,2)</f>
        <v>5.78</v>
      </c>
      <c r="D741" s="279">
        <f>ROUND(J61,0)</f>
        <v>667687</v>
      </c>
      <c r="E741" s="279">
        <f>ROUND(J62,0)</f>
        <v>166668</v>
      </c>
      <c r="F741" s="279">
        <f>ROUND(J63,0)</f>
        <v>766020</v>
      </c>
      <c r="G741" s="279">
        <f>ROUND(J64,0)</f>
        <v>42458</v>
      </c>
      <c r="H741" s="279">
        <f>ROUND(J65,0)</f>
        <v>0</v>
      </c>
      <c r="I741" s="279">
        <f>ROUND(J66,0)</f>
        <v>14823</v>
      </c>
      <c r="J741" s="279">
        <f>ROUND(J67,0)</f>
        <v>16695</v>
      </c>
      <c r="K741" s="279">
        <f>ROUND(J68,0)</f>
        <v>0</v>
      </c>
      <c r="L741" s="279">
        <f>ROUND(J69,0)</f>
        <v>26</v>
      </c>
      <c r="M741" s="279">
        <f>ROUND(J70,0)</f>
        <v>0</v>
      </c>
      <c r="N741" s="279">
        <f>ROUND(J75,0)</f>
        <v>5287372</v>
      </c>
      <c r="O741" s="279">
        <f>ROUND(J73,0)</f>
        <v>5277322</v>
      </c>
      <c r="P741" s="279">
        <f>IF(J76&gt;0,ROUND(J76,0),0)</f>
        <v>808</v>
      </c>
      <c r="Q741" s="279">
        <f>IF(J77&gt;0,ROUND(J77,0),0)</f>
        <v>0</v>
      </c>
      <c r="R741" s="279">
        <f>IF(J78&gt;0,ROUND(J78,0),0)</f>
        <v>305</v>
      </c>
      <c r="S741" s="279">
        <f>IF(J79&gt;0,ROUND(J79,0),0)</f>
        <v>0</v>
      </c>
      <c r="T741" s="281">
        <f>IF(J80&gt;0,ROUND(J80,2),0)</f>
        <v>5.77</v>
      </c>
      <c r="U741" s="279"/>
      <c r="V741" s="280"/>
      <c r="W741" s="279"/>
      <c r="X741" s="279"/>
      <c r="Y741" s="279">
        <f t="shared" si="23"/>
        <v>520205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">
      <c r="A742" s="209" t="str">
        <f>RIGHT($C$83,3)&amp;"*"&amp;RIGHT($C$82,4)&amp;"*"&amp;K$55&amp;"*"&amp;"A"</f>
        <v>207*2021*6200*A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3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">
      <c r="A743" s="209" t="str">
        <f>RIGHT($C$83,3)&amp;"*"&amp;RIGHT($C$82,4)&amp;"*"&amp;L$55&amp;"*"&amp;"A"</f>
        <v>207*2021*6210*A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3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">
      <c r="A744" s="209" t="str">
        <f>RIGHT($C$83,3)&amp;"*"&amp;RIGHT($C$82,4)&amp;"*"&amp;M$55&amp;"*"&amp;"A"</f>
        <v>207*2021*6330*A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3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">
      <c r="A745" s="209" t="str">
        <f>RIGHT($C$83,3)&amp;"*"&amp;RIGHT($C$82,4)&amp;"*"&amp;N$55&amp;"*"&amp;"A"</f>
        <v>207*2021*6400*A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3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">
      <c r="A746" s="209" t="str">
        <f>RIGHT($C$83,3)&amp;"*"&amp;RIGHT($C$82,4)&amp;"*"&amp;O$55&amp;"*"&amp;"A"</f>
        <v>207*2021*7010*A</v>
      </c>
      <c r="B746" s="279">
        <f>ROUND(O59,0)</f>
        <v>860</v>
      </c>
      <c r="C746" s="281">
        <f>ROUND(O60,2)</f>
        <v>18.84</v>
      </c>
      <c r="D746" s="279">
        <f>ROUND(O61,0)</f>
        <v>2022448</v>
      </c>
      <c r="E746" s="279">
        <f>ROUND(O62,0)</f>
        <v>504844</v>
      </c>
      <c r="F746" s="279">
        <f>ROUND(O63,0)</f>
        <v>350211</v>
      </c>
      <c r="G746" s="279">
        <f>ROUND(O64,0)</f>
        <v>192147</v>
      </c>
      <c r="H746" s="279">
        <f>ROUND(O65,0)</f>
        <v>0</v>
      </c>
      <c r="I746" s="279">
        <f>ROUND(O66,0)</f>
        <v>4562</v>
      </c>
      <c r="J746" s="279">
        <f>ROUND(O67,0)</f>
        <v>30622</v>
      </c>
      <c r="K746" s="279">
        <f>ROUND(O68,0)</f>
        <v>0</v>
      </c>
      <c r="L746" s="279">
        <f>ROUND(O69,0)</f>
        <v>1260</v>
      </c>
      <c r="M746" s="279">
        <f>ROUND(O70,0)</f>
        <v>0</v>
      </c>
      <c r="N746" s="279">
        <f>ROUND(O75,0)</f>
        <v>13129780</v>
      </c>
      <c r="O746" s="279">
        <f>ROUND(O73,0)</f>
        <v>12280953</v>
      </c>
      <c r="P746" s="279">
        <f>IF(O76&gt;0,ROUND(O76,0),0)</f>
        <v>1482</v>
      </c>
      <c r="Q746" s="279">
        <f>IF(O77&gt;0,ROUND(O77,0),0)</f>
        <v>0</v>
      </c>
      <c r="R746" s="279">
        <f>IF(O78&gt;0,ROUND(O78,0),0)</f>
        <v>560</v>
      </c>
      <c r="S746" s="279">
        <f>IF(O79&gt;0,ROUND(O79,0),0)</f>
        <v>0</v>
      </c>
      <c r="T746" s="281">
        <f>IF(O80&gt;0,ROUND(O80,2),0)</f>
        <v>15.71</v>
      </c>
      <c r="U746" s="279"/>
      <c r="V746" s="280"/>
      <c r="W746" s="279"/>
      <c r="X746" s="279"/>
      <c r="Y746" s="279">
        <f t="shared" si="23"/>
        <v>1202495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">
      <c r="A747" s="209" t="str">
        <f>RIGHT($C$83,3)&amp;"*"&amp;RIGHT($C$82,4)&amp;"*"&amp;P$55&amp;"*"&amp;"A"</f>
        <v>207*2021*7020*A</v>
      </c>
      <c r="B747" s="279">
        <f>ROUND(P59,0)</f>
        <v>594429</v>
      </c>
      <c r="C747" s="281">
        <f>ROUND(P60,2)</f>
        <v>36.35</v>
      </c>
      <c r="D747" s="279">
        <f>ROUND(P61,0)</f>
        <v>3620629</v>
      </c>
      <c r="E747" s="279">
        <f>ROUND(P62,0)</f>
        <v>903782</v>
      </c>
      <c r="F747" s="279">
        <f>ROUND(P63,0)</f>
        <v>201425</v>
      </c>
      <c r="G747" s="279">
        <f>ROUND(P64,0)</f>
        <v>12038627</v>
      </c>
      <c r="H747" s="279">
        <f>ROUND(P65,0)</f>
        <v>0</v>
      </c>
      <c r="I747" s="279">
        <f>ROUND(P66,0)</f>
        <v>620450</v>
      </c>
      <c r="J747" s="279">
        <f>ROUND(P67,0)</f>
        <v>313346</v>
      </c>
      <c r="K747" s="279">
        <f>ROUND(P68,0)</f>
        <v>120263</v>
      </c>
      <c r="L747" s="279">
        <f>ROUND(P69,0)</f>
        <v>4382</v>
      </c>
      <c r="M747" s="279">
        <f>ROUND(P70,0)</f>
        <v>0</v>
      </c>
      <c r="N747" s="279">
        <f>ROUND(P75,0)</f>
        <v>132895234</v>
      </c>
      <c r="O747" s="279">
        <f>ROUND(P73,0)</f>
        <v>36755180</v>
      </c>
      <c r="P747" s="279">
        <f>IF(P76&gt;0,ROUND(P76,0),0)</f>
        <v>15165</v>
      </c>
      <c r="Q747" s="279">
        <f>IF(P77&gt;0,ROUND(P77,0),0)</f>
        <v>0</v>
      </c>
      <c r="R747" s="279">
        <f>IF(P78&gt;0,ROUND(P78,0),0)</f>
        <v>5731</v>
      </c>
      <c r="S747" s="279">
        <f>IF(P79&gt;0,ROUND(P79,0),0)</f>
        <v>83091</v>
      </c>
      <c r="T747" s="281">
        <f>IF(P80&gt;0,ROUND(P80,2),0)</f>
        <v>20.8</v>
      </c>
      <c r="U747" s="279"/>
      <c r="V747" s="280"/>
      <c r="W747" s="279"/>
      <c r="X747" s="279"/>
      <c r="Y747" s="279">
        <f t="shared" si="23"/>
        <v>9171224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">
      <c r="A748" s="209" t="str">
        <f>RIGHT($C$83,3)&amp;"*"&amp;RIGHT($C$82,4)&amp;"*"&amp;Q$55&amp;"*"&amp;"A"</f>
        <v>207*2021*7030*A</v>
      </c>
      <c r="B748" s="279">
        <f>ROUND(Q59,0)</f>
        <v>278867</v>
      </c>
      <c r="C748" s="281">
        <f>ROUND(Q60,2)</f>
        <v>19.47</v>
      </c>
      <c r="D748" s="279">
        <f>ROUND(Q61,0)</f>
        <v>2077007</v>
      </c>
      <c r="E748" s="279">
        <f>ROUND(Q62,0)</f>
        <v>518463</v>
      </c>
      <c r="F748" s="279">
        <f>ROUND(Q63,0)</f>
        <v>0</v>
      </c>
      <c r="G748" s="279">
        <f>ROUND(Q64,0)</f>
        <v>265407</v>
      </c>
      <c r="H748" s="279">
        <f>ROUND(Q65,0)</f>
        <v>0</v>
      </c>
      <c r="I748" s="279">
        <f>ROUND(Q66,0)</f>
        <v>1187</v>
      </c>
      <c r="J748" s="279">
        <f>ROUND(Q67,0)</f>
        <v>119305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16070159</v>
      </c>
      <c r="O748" s="279">
        <f>ROUND(Q73,0)</f>
        <v>4458948</v>
      </c>
      <c r="P748" s="279">
        <f>IF(Q76&gt;0,ROUND(Q76,0),0)</f>
        <v>5774</v>
      </c>
      <c r="Q748" s="279">
        <f>IF(Q77&gt;0,ROUND(Q77,0),0)</f>
        <v>0</v>
      </c>
      <c r="R748" s="279">
        <f>IF(Q78&gt;0,ROUND(Q78,0),0)</f>
        <v>2182</v>
      </c>
      <c r="S748" s="279">
        <f>IF(Q79&gt;0,ROUND(Q79,0),0)</f>
        <v>30787</v>
      </c>
      <c r="T748" s="281">
        <f>IF(Q80&gt;0,ROUND(Q80,2),0)</f>
        <v>16.36</v>
      </c>
      <c r="U748" s="279"/>
      <c r="V748" s="280"/>
      <c r="W748" s="279"/>
      <c r="X748" s="279"/>
      <c r="Y748" s="279">
        <f t="shared" si="23"/>
        <v>1525830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">
      <c r="A749" s="209" t="str">
        <f>RIGHT($C$83,3)&amp;"*"&amp;RIGHT($C$82,4)&amp;"*"&amp;R$55&amp;"*"&amp;"A"</f>
        <v>207*2021*7040*A</v>
      </c>
      <c r="B749" s="279">
        <f>ROUND(R59,0)</f>
        <v>793686</v>
      </c>
      <c r="C749" s="281">
        <f>ROUND(R60,2)</f>
        <v>2.69</v>
      </c>
      <c r="D749" s="279">
        <f>ROUND(R61,0)</f>
        <v>141685</v>
      </c>
      <c r="E749" s="279">
        <f>ROUND(R62,0)</f>
        <v>35367</v>
      </c>
      <c r="F749" s="279">
        <f>ROUND(R63,0)</f>
        <v>1541938</v>
      </c>
      <c r="G749" s="279">
        <f>ROUND(R64,0)</f>
        <v>375030</v>
      </c>
      <c r="H749" s="279">
        <f>ROUND(R65,0)</f>
        <v>0</v>
      </c>
      <c r="I749" s="279">
        <f>ROUND(R66,0)</f>
        <v>1380</v>
      </c>
      <c r="J749" s="279">
        <f>ROUND(R67,0)</f>
        <v>6426</v>
      </c>
      <c r="K749" s="279">
        <f>ROUND(R68,0)</f>
        <v>14968</v>
      </c>
      <c r="L749" s="279">
        <f>ROUND(R69,0)</f>
        <v>40</v>
      </c>
      <c r="M749" s="279">
        <f>ROUND(R70,0)</f>
        <v>0</v>
      </c>
      <c r="N749" s="279">
        <f>ROUND(R75,0)</f>
        <v>32255208</v>
      </c>
      <c r="O749" s="279">
        <f>ROUND(R73,0)</f>
        <v>8957954</v>
      </c>
      <c r="P749" s="279">
        <f>IF(R76&gt;0,ROUND(R76,0),0)</f>
        <v>311</v>
      </c>
      <c r="Q749" s="279">
        <f>IF(R77&gt;0,ROUND(R77,0),0)</f>
        <v>0</v>
      </c>
      <c r="R749" s="279">
        <f>IF(R78&gt;0,ROUND(R78,0),0)</f>
        <v>118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3"/>
        <v>1748572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">
      <c r="A750" s="209" t="str">
        <f>RIGHT($C$83,3)&amp;"*"&amp;RIGHT($C$82,4)&amp;"*"&amp;S$55&amp;"*"&amp;"A"</f>
        <v>207*2021*7050*A</v>
      </c>
      <c r="B750" s="279"/>
      <c r="C750" s="281">
        <f>ROUND(S60,2)</f>
        <v>21.7</v>
      </c>
      <c r="D750" s="279">
        <f>ROUND(S61,0)</f>
        <v>1082586</v>
      </c>
      <c r="E750" s="279">
        <f>ROUND(S62,0)</f>
        <v>270235</v>
      </c>
      <c r="F750" s="279">
        <f>ROUND(S63,0)</f>
        <v>155754</v>
      </c>
      <c r="G750" s="279">
        <f>ROUND(S64,0)</f>
        <v>379031</v>
      </c>
      <c r="H750" s="279">
        <f>ROUND(S65,0)</f>
        <v>0</v>
      </c>
      <c r="I750" s="279">
        <f>ROUND(S66,0)</f>
        <v>34287</v>
      </c>
      <c r="J750" s="279">
        <f>ROUND(S67,0)</f>
        <v>118623</v>
      </c>
      <c r="K750" s="279">
        <f>ROUND(S68,0)</f>
        <v>178392</v>
      </c>
      <c r="L750" s="279">
        <f>ROUND(S69,0)</f>
        <v>399</v>
      </c>
      <c r="M750" s="279">
        <f>ROUND(S70,0)</f>
        <v>0</v>
      </c>
      <c r="N750" s="279">
        <f>ROUND(S75,0)</f>
        <v>33845358</v>
      </c>
      <c r="O750" s="279">
        <f>ROUND(S73,0)</f>
        <v>7461689</v>
      </c>
      <c r="P750" s="279">
        <f>IF(S76&gt;0,ROUND(S76,0),0)</f>
        <v>5741</v>
      </c>
      <c r="Q750" s="279">
        <f>IF(S77&gt;0,ROUND(S77,0),0)</f>
        <v>0</v>
      </c>
      <c r="R750" s="279">
        <f>IF(S78&gt;0,ROUND(S78,0),0)</f>
        <v>2170</v>
      </c>
      <c r="S750" s="279">
        <f>IF(S79&gt;0,ROUND(S79,0),0)</f>
        <v>6079</v>
      </c>
      <c r="T750" s="281">
        <f>IF(S80&gt;0,ROUND(S80,2),0)</f>
        <v>0.06</v>
      </c>
      <c r="U750" s="279"/>
      <c r="V750" s="280"/>
      <c r="W750" s="279"/>
      <c r="X750" s="279"/>
      <c r="Y750" s="279">
        <f t="shared" si="23"/>
        <v>2074188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">
      <c r="A751" s="209" t="str">
        <f>RIGHT($C$83,3)&amp;"*"&amp;RIGHT($C$82,4)&amp;"*"&amp;T$55&amp;"*"&amp;"A"</f>
        <v>207*2021*7060*A</v>
      </c>
      <c r="B751" s="279"/>
      <c r="C751" s="281">
        <f>ROUND(T60,2)</f>
        <v>4.78</v>
      </c>
      <c r="D751" s="279">
        <f>ROUND(T61,0)</f>
        <v>600717</v>
      </c>
      <c r="E751" s="279">
        <f>ROUND(T62,0)</f>
        <v>149951</v>
      </c>
      <c r="F751" s="279">
        <f>ROUND(T63,0)</f>
        <v>0</v>
      </c>
      <c r="G751" s="279">
        <f>ROUND(T64,0)</f>
        <v>202020</v>
      </c>
      <c r="H751" s="279">
        <f>ROUND(T65,0)</f>
        <v>0</v>
      </c>
      <c r="I751" s="279">
        <f>ROUND(T66,0)</f>
        <v>178</v>
      </c>
      <c r="J751" s="279">
        <f>ROUND(T67,0)</f>
        <v>3885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3431308</v>
      </c>
      <c r="O751" s="279">
        <f>ROUND(T73,0)</f>
        <v>1825040</v>
      </c>
      <c r="P751" s="279">
        <f>IF(T76&gt;0,ROUND(T76,0),0)</f>
        <v>188</v>
      </c>
      <c r="Q751" s="279">
        <f>IF(T77&gt;0,ROUND(T77,0),0)</f>
        <v>0</v>
      </c>
      <c r="R751" s="279">
        <f>IF(T78&gt;0,ROUND(T78,0),0)</f>
        <v>71</v>
      </c>
      <c r="S751" s="279">
        <f>IF(T79&gt;0,ROUND(T79,0),0)</f>
        <v>0</v>
      </c>
      <c r="T751" s="281">
        <f>IF(T80&gt;0,ROUND(T80,2),0)</f>
        <v>4.78</v>
      </c>
      <c r="U751" s="279"/>
      <c r="V751" s="280"/>
      <c r="W751" s="279"/>
      <c r="X751" s="279"/>
      <c r="Y751" s="279">
        <f t="shared" si="23"/>
        <v>331960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">
      <c r="A752" s="209" t="str">
        <f>RIGHT($C$83,3)&amp;"*"&amp;RIGHT($C$82,4)&amp;"*"&amp;U$55&amp;"*"&amp;"A"</f>
        <v>207*2021*7070*A</v>
      </c>
      <c r="B752" s="279">
        <f>ROUND(U59,0)</f>
        <v>868719</v>
      </c>
      <c r="C752" s="281">
        <f>ROUND(U60,2)</f>
        <v>49.04</v>
      </c>
      <c r="D752" s="279">
        <f>ROUND(U61,0)</f>
        <v>3402032</v>
      </c>
      <c r="E752" s="279">
        <f>ROUND(U62,0)</f>
        <v>849215</v>
      </c>
      <c r="F752" s="279">
        <f>ROUND(U63,0)</f>
        <v>790538</v>
      </c>
      <c r="G752" s="279">
        <f>ROUND(U64,0)</f>
        <v>5612253</v>
      </c>
      <c r="H752" s="279">
        <f>ROUND(U65,0)</f>
        <v>0</v>
      </c>
      <c r="I752" s="279">
        <f>ROUND(U66,0)</f>
        <v>8172236</v>
      </c>
      <c r="J752" s="279">
        <f>ROUND(U67,0)</f>
        <v>147323</v>
      </c>
      <c r="K752" s="279">
        <f>ROUND(U68,0)</f>
        <v>0</v>
      </c>
      <c r="L752" s="279">
        <f>ROUND(U69,0)</f>
        <v>1600</v>
      </c>
      <c r="M752" s="279">
        <f>ROUND(U70,0)</f>
        <v>0</v>
      </c>
      <c r="N752" s="279">
        <f>ROUND(U75,0)</f>
        <v>133496516</v>
      </c>
      <c r="O752" s="279">
        <f>ROUND(U73,0)</f>
        <v>38529295</v>
      </c>
      <c r="P752" s="279">
        <f>IF(U76&gt;0,ROUND(U76,0),0)</f>
        <v>7130</v>
      </c>
      <c r="Q752" s="279">
        <f>IF(U77&gt;0,ROUND(U77,0),0)</f>
        <v>0</v>
      </c>
      <c r="R752" s="279">
        <f>IF(U78&gt;0,ROUND(U78,0),0)</f>
        <v>2694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3"/>
        <v>8574158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">
      <c r="A753" s="209" t="str">
        <f>RIGHT($C$83,3)&amp;"*"&amp;RIGHT($C$82,4)&amp;"*"&amp;V$55&amp;"*"&amp;"A"</f>
        <v>207*2021*7110*A</v>
      </c>
      <c r="B753" s="279">
        <f>ROUND(V59,0)</f>
        <v>1709</v>
      </c>
      <c r="C753" s="281">
        <f>ROUND(V60,2)</f>
        <v>2.09</v>
      </c>
      <c r="D753" s="279">
        <f>ROUND(V61,0)</f>
        <v>156609</v>
      </c>
      <c r="E753" s="279">
        <f>ROUND(V62,0)</f>
        <v>39093</v>
      </c>
      <c r="F753" s="279">
        <f>ROUND(V63,0)</f>
        <v>0</v>
      </c>
      <c r="G753" s="279">
        <f>ROUND(V64,0)</f>
        <v>58187</v>
      </c>
      <c r="H753" s="279">
        <f>ROUND(V65,0)</f>
        <v>0</v>
      </c>
      <c r="I753" s="279">
        <f>ROUND(V66,0)</f>
        <v>11684</v>
      </c>
      <c r="J753" s="279">
        <f>ROUND(V67,0)</f>
        <v>0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2416492</v>
      </c>
      <c r="O753" s="279">
        <f>ROUND(V73,0)</f>
        <v>145209</v>
      </c>
      <c r="P753" s="279">
        <f>IF(V76&gt;0,ROUND(V76,0),0)</f>
        <v>0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3"/>
        <v>145024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">
      <c r="A754" s="209" t="str">
        <f>RIGHT($C$83,3)&amp;"*"&amp;RIGHT($C$82,4)&amp;"*"&amp;W$55&amp;"*"&amp;"A"</f>
        <v>207*2021*7120*A</v>
      </c>
      <c r="B754" s="279">
        <f>ROUND(W59,0)</f>
        <v>81549</v>
      </c>
      <c r="C754" s="281">
        <f>ROUND(W60,2)</f>
        <v>5.7</v>
      </c>
      <c r="D754" s="279">
        <f>ROUND(W61,0)</f>
        <v>98825</v>
      </c>
      <c r="E754" s="279">
        <f>ROUND(W62,0)</f>
        <v>24669</v>
      </c>
      <c r="F754" s="279">
        <f>ROUND(W63,0)</f>
        <v>12600</v>
      </c>
      <c r="G754" s="279">
        <f>ROUND(W64,0)</f>
        <v>51375</v>
      </c>
      <c r="H754" s="279">
        <f>ROUND(W65,0)</f>
        <v>0</v>
      </c>
      <c r="I754" s="279">
        <f>ROUND(W66,0)</f>
        <v>2825540</v>
      </c>
      <c r="J754" s="279">
        <f>ROUND(W67,0)</f>
        <v>42213</v>
      </c>
      <c r="K754" s="279">
        <f>ROUND(W68,0)</f>
        <v>0</v>
      </c>
      <c r="L754" s="279">
        <f>ROUND(W69,0)</f>
        <v>206</v>
      </c>
      <c r="M754" s="279">
        <f>ROUND(W70,0)</f>
        <v>0</v>
      </c>
      <c r="N754" s="279">
        <f>ROUND(W75,0)</f>
        <v>37702438</v>
      </c>
      <c r="O754" s="279">
        <f>ROUND(W73,0)</f>
        <v>3708571</v>
      </c>
      <c r="P754" s="279">
        <f>IF(W76&gt;0,ROUND(W76,0),0)</f>
        <v>2043</v>
      </c>
      <c r="Q754" s="279">
        <f>IF(W77&gt;0,ROUND(W77,0),0)</f>
        <v>0</v>
      </c>
      <c r="R754" s="279">
        <f>IF(W78&gt;0,ROUND(W78,0),0)</f>
        <v>772</v>
      </c>
      <c r="S754" s="279">
        <f>IF(W79&gt;0,ROUND(W79,0),0)</f>
        <v>9023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3"/>
        <v>2165446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">
      <c r="A755" s="209" t="str">
        <f>RIGHT($C$83,3)&amp;"*"&amp;RIGHT($C$82,4)&amp;"*"&amp;X$55&amp;"*"&amp;"A"</f>
        <v>207*2021*7130*A</v>
      </c>
      <c r="B755" s="279">
        <f>ROUND(X59,0)</f>
        <v>139722</v>
      </c>
      <c r="C755" s="281">
        <f>ROUND(X60,2)</f>
        <v>7.46</v>
      </c>
      <c r="D755" s="279">
        <f>ROUND(X61,0)</f>
        <v>0</v>
      </c>
      <c r="E755" s="279">
        <f>ROUND(X62,0)</f>
        <v>0</v>
      </c>
      <c r="F755" s="279">
        <f>ROUND(X63,0)</f>
        <v>12600</v>
      </c>
      <c r="G755" s="279">
        <f>ROUND(X64,0)</f>
        <v>62339</v>
      </c>
      <c r="H755" s="279">
        <f>ROUND(X65,0)</f>
        <v>0</v>
      </c>
      <c r="I755" s="279">
        <f>ROUND(X66,0)</f>
        <v>5323769</v>
      </c>
      <c r="J755" s="279">
        <f>ROUND(X67,0)</f>
        <v>34279</v>
      </c>
      <c r="K755" s="279">
        <f>ROUND(X68,0)</f>
        <v>0</v>
      </c>
      <c r="L755" s="279">
        <f>ROUND(X69,0)</f>
        <v>0</v>
      </c>
      <c r="M755" s="279">
        <f>ROUND(X70,0)</f>
        <v>0</v>
      </c>
      <c r="N755" s="279">
        <f>ROUND(X75,0)</f>
        <v>78030414</v>
      </c>
      <c r="O755" s="279">
        <f>ROUND(X73,0)</f>
        <v>19110280</v>
      </c>
      <c r="P755" s="279">
        <f>IF(X76&gt;0,ROUND(X76,0),0)</f>
        <v>1659</v>
      </c>
      <c r="Q755" s="279">
        <f>IF(X77&gt;0,ROUND(X77,0),0)</f>
        <v>0</v>
      </c>
      <c r="R755" s="279">
        <f>IF(X78&gt;0,ROUND(X78,0),0)</f>
        <v>627</v>
      </c>
      <c r="S755" s="279">
        <f>IF(X79&gt;0,ROUND(X79,0),0)</f>
        <v>33428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3"/>
        <v>4312711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">
      <c r="A756" s="209" t="str">
        <f>RIGHT($C$83,3)&amp;"*"&amp;RIGHT($C$82,4)&amp;"*"&amp;Y$55&amp;"*"&amp;"A"</f>
        <v>207*2021*7140*A</v>
      </c>
      <c r="B756" s="279">
        <f>ROUND(Y59,0)</f>
        <v>153523</v>
      </c>
      <c r="C756" s="281">
        <f>ROUND(Y60,2)</f>
        <v>60.84</v>
      </c>
      <c r="D756" s="279">
        <f>ROUND(Y61,0)</f>
        <v>4480856</v>
      </c>
      <c r="E756" s="279">
        <f>ROUND(Y62,0)</f>
        <v>1118511</v>
      </c>
      <c r="F756" s="279">
        <f>ROUND(Y63,0)</f>
        <v>470588</v>
      </c>
      <c r="G756" s="279">
        <f>ROUND(Y64,0)</f>
        <v>7642887</v>
      </c>
      <c r="H756" s="279">
        <f>ROUND(Y65,0)</f>
        <v>0</v>
      </c>
      <c r="I756" s="279">
        <f>ROUND(Y66,0)</f>
        <v>3288069</v>
      </c>
      <c r="J756" s="279">
        <f>ROUND(Y67,0)</f>
        <v>278819</v>
      </c>
      <c r="K756" s="279">
        <f>ROUND(Y68,0)</f>
        <v>4170</v>
      </c>
      <c r="L756" s="279">
        <f>ROUND(Y69,0)</f>
        <v>11469</v>
      </c>
      <c r="M756" s="279">
        <f>ROUND(Y70,0)</f>
        <v>0</v>
      </c>
      <c r="N756" s="279">
        <f>ROUND(Y75,0)</f>
        <v>149867899</v>
      </c>
      <c r="O756" s="279">
        <f>ROUND(Y73,0)</f>
        <v>40264024</v>
      </c>
      <c r="P756" s="279">
        <f>IF(Y76&gt;0,ROUND(Y76,0),0)</f>
        <v>13494</v>
      </c>
      <c r="Q756" s="279">
        <f>IF(Y77&gt;0,ROUND(Y77,0),0)</f>
        <v>0</v>
      </c>
      <c r="R756" s="279">
        <f>IF(Y78&gt;0,ROUND(Y78,0),0)</f>
        <v>5099</v>
      </c>
      <c r="S756" s="279">
        <f>IF(Y79&gt;0,ROUND(Y79,0),0)</f>
        <v>50214</v>
      </c>
      <c r="T756" s="281">
        <f>IF(Y80&gt;0,ROUND(Y80,2),0)</f>
        <v>5.43</v>
      </c>
      <c r="U756" s="279"/>
      <c r="V756" s="280"/>
      <c r="W756" s="279"/>
      <c r="X756" s="279"/>
      <c r="Y756" s="279">
        <f t="shared" si="23"/>
        <v>9603286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">
      <c r="A757" s="209" t="str">
        <f>RIGHT($C$83,3)&amp;"*"&amp;RIGHT($C$82,4)&amp;"*"&amp;Z$55&amp;"*"&amp;"A"</f>
        <v>207*2021*7150*A</v>
      </c>
      <c r="B757" s="279">
        <f>ROUND(Z59,0)</f>
        <v>0</v>
      </c>
      <c r="C757" s="281">
        <f>ROUND(Z60,2)</f>
        <v>12.83</v>
      </c>
      <c r="D757" s="279">
        <f>ROUND(Z61,0)</f>
        <v>1330252</v>
      </c>
      <c r="E757" s="279">
        <f>ROUND(Z62,0)</f>
        <v>332058</v>
      </c>
      <c r="F757" s="279">
        <f>ROUND(Z63,0)</f>
        <v>8750</v>
      </c>
      <c r="G757" s="279">
        <f>ROUND(Z64,0)</f>
        <v>46491</v>
      </c>
      <c r="H757" s="279">
        <f>ROUND(Z65,0)</f>
        <v>0</v>
      </c>
      <c r="I757" s="279">
        <f>ROUND(Z66,0)</f>
        <v>1234983</v>
      </c>
      <c r="J757" s="279">
        <f>ROUND(Z67,0)</f>
        <v>135029</v>
      </c>
      <c r="K757" s="279">
        <f>ROUND(Z68,0)</f>
        <v>387412</v>
      </c>
      <c r="L757" s="279">
        <f>ROUND(Z69,0)</f>
        <v>36</v>
      </c>
      <c r="M757" s="279">
        <f>ROUND(Z70,0)</f>
        <v>0</v>
      </c>
      <c r="N757" s="279">
        <f>ROUND(Z75,0)</f>
        <v>38506997</v>
      </c>
      <c r="O757" s="279">
        <f>ROUND(Z73,0)</f>
        <v>349171</v>
      </c>
      <c r="P757" s="279">
        <f>IF(Z76&gt;0,ROUND(Z76,0),0)</f>
        <v>6535</v>
      </c>
      <c r="Q757" s="279">
        <f>IF(Z77&gt;0,ROUND(Z77,0),0)</f>
        <v>0</v>
      </c>
      <c r="R757" s="279">
        <f>IF(Z78&gt;0,ROUND(Z78,0),0)</f>
        <v>2470</v>
      </c>
      <c r="S757" s="279">
        <f>IF(Z79&gt;0,ROUND(Z79,0),0)</f>
        <v>27223</v>
      </c>
      <c r="T757" s="281">
        <f>IF(Z80&gt;0,ROUND(Z80,2),0)</f>
        <v>1.27</v>
      </c>
      <c r="U757" s="279"/>
      <c r="V757" s="280"/>
      <c r="W757" s="279"/>
      <c r="X757" s="279"/>
      <c r="Y757" s="279">
        <f t="shared" si="23"/>
        <v>2452613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">
      <c r="A758" s="209" t="str">
        <f>RIGHT($C$83,3)&amp;"*"&amp;RIGHT($C$82,4)&amp;"*"&amp;AA$55&amp;"*"&amp;"A"</f>
        <v>207*2021*7160*A</v>
      </c>
      <c r="B758" s="279">
        <f>ROUND(AA59,0)</f>
        <v>21248</v>
      </c>
      <c r="C758" s="281">
        <f>ROUND(AA60,2)</f>
        <v>4.34</v>
      </c>
      <c r="D758" s="279">
        <f>ROUND(AA61,0)</f>
        <v>0</v>
      </c>
      <c r="E758" s="279">
        <f>ROUND(AA62,0)</f>
        <v>0</v>
      </c>
      <c r="F758" s="279">
        <f>ROUND(AA63,0)</f>
        <v>0</v>
      </c>
      <c r="G758" s="279">
        <f>ROUND(AA64,0)</f>
        <v>135240</v>
      </c>
      <c r="H758" s="279">
        <f>ROUND(AA65,0)</f>
        <v>0</v>
      </c>
      <c r="I758" s="279">
        <f>ROUND(AA66,0)</f>
        <v>885317</v>
      </c>
      <c r="J758" s="279">
        <f>ROUND(AA67,0)</f>
        <v>38866</v>
      </c>
      <c r="K758" s="279">
        <f>ROUND(AA68,0)</f>
        <v>0</v>
      </c>
      <c r="L758" s="279">
        <f>ROUND(AA69,0)</f>
        <v>0</v>
      </c>
      <c r="M758" s="279">
        <f>ROUND(AA70,0)</f>
        <v>0</v>
      </c>
      <c r="N758" s="279">
        <f>ROUND(AA75,0)</f>
        <v>9166465</v>
      </c>
      <c r="O758" s="279">
        <f>ROUND(AA73,0)</f>
        <v>999758</v>
      </c>
      <c r="P758" s="279">
        <f>IF(AA76&gt;0,ROUND(AA76,0),0)</f>
        <v>1881</v>
      </c>
      <c r="Q758" s="279">
        <f>IF(AA77&gt;0,ROUND(AA77,0),0)</f>
        <v>0</v>
      </c>
      <c r="R758" s="279">
        <f>IF(AA78&gt;0,ROUND(AA78,0),0)</f>
        <v>711</v>
      </c>
      <c r="S758" s="279">
        <f>IF(AA79&gt;0,ROUND(AA79,0),0)</f>
        <v>12182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3"/>
        <v>625194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">
      <c r="A759" s="209" t="str">
        <f>RIGHT($C$83,3)&amp;"*"&amp;RIGHT($C$82,4)&amp;"*"&amp;AB$55&amp;"*"&amp;"A"</f>
        <v>207*2021*7170*A</v>
      </c>
      <c r="B759" s="279"/>
      <c r="C759" s="281">
        <f>ROUND(AB60,2)</f>
        <v>45.15</v>
      </c>
      <c r="D759" s="279">
        <f>ROUND(AB61,0)</f>
        <v>4947003</v>
      </c>
      <c r="E759" s="279">
        <f>ROUND(AB62,0)</f>
        <v>1234871</v>
      </c>
      <c r="F759" s="279">
        <f>ROUND(AB63,0)</f>
        <v>280140</v>
      </c>
      <c r="G759" s="279">
        <f>ROUND(AB64,0)</f>
        <v>33092397</v>
      </c>
      <c r="H759" s="279">
        <f>ROUND(AB65,0)</f>
        <v>0</v>
      </c>
      <c r="I759" s="279">
        <f>ROUND(AB66,0)</f>
        <v>149011</v>
      </c>
      <c r="J759" s="279">
        <f>ROUND(AB67,0)</f>
        <v>162634</v>
      </c>
      <c r="K759" s="279">
        <f>ROUND(AB68,0)</f>
        <v>205602</v>
      </c>
      <c r="L759" s="279">
        <f>ROUND(AB69,0)</f>
        <v>25937</v>
      </c>
      <c r="M759" s="279">
        <f>ROUND(AB70,0)</f>
        <v>0</v>
      </c>
      <c r="N759" s="279">
        <f>ROUND(AB75,0)</f>
        <v>135989160</v>
      </c>
      <c r="O759" s="279">
        <f>ROUND(AB73,0)</f>
        <v>27685545</v>
      </c>
      <c r="P759" s="279">
        <f>IF(AB76&gt;0,ROUND(AB76,0),0)</f>
        <v>7871</v>
      </c>
      <c r="Q759" s="279">
        <f>IF(AB77&gt;0,ROUND(AB77,0),0)</f>
        <v>0</v>
      </c>
      <c r="R759" s="279">
        <f>IF(AB78&gt;0,ROUND(AB78,0),0)</f>
        <v>2974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3"/>
        <v>11273412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">
      <c r="A760" s="209" t="str">
        <f>RIGHT($C$83,3)&amp;"*"&amp;RIGHT($C$82,4)&amp;"*"&amp;AC$55&amp;"*"&amp;"A"</f>
        <v>207*2021*7180*A</v>
      </c>
      <c r="B760" s="279">
        <f>ROUND(AC59,0)</f>
        <v>28213</v>
      </c>
      <c r="C760" s="281">
        <f>ROUND(AC60,2)</f>
        <v>18.84</v>
      </c>
      <c r="D760" s="279">
        <f>ROUND(AC61,0)</f>
        <v>1625307</v>
      </c>
      <c r="E760" s="279">
        <f>ROUND(AC62,0)</f>
        <v>405709</v>
      </c>
      <c r="F760" s="279">
        <f>ROUND(AC63,0)</f>
        <v>7175</v>
      </c>
      <c r="G760" s="279">
        <f>ROUND(AC64,0)</f>
        <v>256985</v>
      </c>
      <c r="H760" s="279">
        <f>ROUND(AC65,0)</f>
        <v>0</v>
      </c>
      <c r="I760" s="279">
        <f>ROUND(AC66,0)</f>
        <v>10705</v>
      </c>
      <c r="J760" s="279">
        <f>ROUND(AC67,0)</f>
        <v>35043</v>
      </c>
      <c r="K760" s="279">
        <f>ROUND(AC68,0)</f>
        <v>107974</v>
      </c>
      <c r="L760" s="279">
        <f>ROUND(AC69,0)</f>
        <v>1969</v>
      </c>
      <c r="M760" s="279">
        <f>ROUND(AC70,0)</f>
        <v>0</v>
      </c>
      <c r="N760" s="279">
        <f>ROUND(AC75,0)</f>
        <v>17073462</v>
      </c>
      <c r="O760" s="279">
        <f>ROUND(AC73,0)</f>
        <v>14498911</v>
      </c>
      <c r="P760" s="279">
        <f>IF(AC76&gt;0,ROUND(AC76,0),0)</f>
        <v>1696</v>
      </c>
      <c r="Q760" s="279">
        <f>IF(AC77&gt;0,ROUND(AC77,0),0)</f>
        <v>0</v>
      </c>
      <c r="R760" s="279">
        <f>IF(AC78&gt;0,ROUND(AC78,0),0)</f>
        <v>641</v>
      </c>
      <c r="S760" s="279">
        <f>IF(AC79&gt;0,ROUND(AC79,0),0)</f>
        <v>0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3"/>
        <v>1144451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">
      <c r="A761" s="209" t="str">
        <f>RIGHT($C$83,3)&amp;"*"&amp;RIGHT($C$82,4)&amp;"*"&amp;AD$55&amp;"*"&amp;"A"</f>
        <v>207*2021*7190*A</v>
      </c>
      <c r="B761" s="279">
        <f>ROUND(AD59,0)</f>
        <v>0</v>
      </c>
      <c r="C761" s="281">
        <f>ROUND(AD60,2)</f>
        <v>4.47</v>
      </c>
      <c r="D761" s="279">
        <f>ROUND(AD61,0)</f>
        <v>561266</v>
      </c>
      <c r="E761" s="279">
        <f>ROUND(AD62,0)</f>
        <v>140103</v>
      </c>
      <c r="F761" s="279">
        <f>ROUND(AD63,0)</f>
        <v>0</v>
      </c>
      <c r="G761" s="279">
        <f>ROUND(AD64,0)</f>
        <v>111028</v>
      </c>
      <c r="H761" s="279">
        <f>ROUND(AD65,0)</f>
        <v>0</v>
      </c>
      <c r="I761" s="279">
        <f>ROUND(AD66,0)</f>
        <v>11450</v>
      </c>
      <c r="J761" s="279">
        <f>ROUND(AD67,0)</f>
        <v>130669</v>
      </c>
      <c r="K761" s="279">
        <f>ROUND(AD68,0)</f>
        <v>0</v>
      </c>
      <c r="L761" s="279" t="e">
        <f>ROUND(#REF!,0)</f>
        <v>#REF!</v>
      </c>
      <c r="M761" s="279">
        <f>ROUND(AD69,0)</f>
        <v>3255</v>
      </c>
      <c r="N761" s="279">
        <f>ROUND(AD75,0)</f>
        <v>3628824</v>
      </c>
      <c r="O761" s="279">
        <f>ROUND(AD73,0)</f>
        <v>3234442</v>
      </c>
      <c r="P761" s="279">
        <f>IF(AD76&gt;0,ROUND(AD76,0),0)</f>
        <v>6324</v>
      </c>
      <c r="Q761" s="279">
        <f>IF(AD77&gt;0,ROUND(AD77,0),0)</f>
        <v>0</v>
      </c>
      <c r="R761" s="279">
        <f>IF(AD78&gt;0,ROUND(AD78,0),0)</f>
        <v>2390</v>
      </c>
      <c r="S761" s="279">
        <f>IF(AD79&gt;0,ROUND(AD79,0),0)</f>
        <v>0</v>
      </c>
      <c r="T761" s="281">
        <f>IF(AD80&gt;0,ROUND(AD80,2),0)</f>
        <v>3.27</v>
      </c>
      <c r="U761" s="279"/>
      <c r="V761" s="280"/>
      <c r="W761" s="279"/>
      <c r="X761" s="279"/>
      <c r="Y761" s="279">
        <f t="shared" si="23"/>
        <v>536804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">
      <c r="A762" s="209" t="str">
        <f>RIGHT($C$83,3)&amp;"*"&amp;RIGHT($C$82,4)&amp;"*"&amp;AE$55&amp;"*"&amp;"A"</f>
        <v>207*2021*7200*A</v>
      </c>
      <c r="B762" s="279">
        <f>ROUND(AE59,0)</f>
        <v>26273</v>
      </c>
      <c r="C762" s="281">
        <f>ROUND(AE60,2)</f>
        <v>15.91</v>
      </c>
      <c r="D762" s="279">
        <f>ROUND(AE61,0)</f>
        <v>1396764</v>
      </c>
      <c r="E762" s="279">
        <f>ROUND(AE62,0)</f>
        <v>348660</v>
      </c>
      <c r="F762" s="279">
        <f>ROUND(AE63,0)</f>
        <v>0</v>
      </c>
      <c r="G762" s="279">
        <f>ROUND(AE64,0)</f>
        <v>13201</v>
      </c>
      <c r="H762" s="279">
        <f>ROUND(AE65,0)</f>
        <v>0</v>
      </c>
      <c r="I762" s="279">
        <f>ROUND(AE66,0)</f>
        <v>20</v>
      </c>
      <c r="J762" s="279">
        <f>ROUND(AE67,0)</f>
        <v>44032</v>
      </c>
      <c r="K762" s="279">
        <f>ROUND(AE68,0)</f>
        <v>0</v>
      </c>
      <c r="L762" s="279">
        <f>ROUND(AE69,0)</f>
        <v>6023</v>
      </c>
      <c r="M762" s="279">
        <f>ROUND(AE70,0)</f>
        <v>0</v>
      </c>
      <c r="N762" s="279">
        <f>ROUND(AE75,0)</f>
        <v>5604584</v>
      </c>
      <c r="O762" s="279">
        <f>ROUND(AE73,0)</f>
        <v>2111825</v>
      </c>
      <c r="P762" s="279">
        <f>IF(AE76&gt;0,ROUND(AE76,0),0)</f>
        <v>2131</v>
      </c>
      <c r="Q762" s="279">
        <f>IF(AE77&gt;0,ROUND(AE77,0),0)</f>
        <v>0</v>
      </c>
      <c r="R762" s="279">
        <f>IF(AE78&gt;0,ROUND(AE78,0),0)</f>
        <v>805</v>
      </c>
      <c r="S762" s="279">
        <f>IF(AE79&gt;0,ROUND(AE79,0),0)</f>
        <v>5632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3"/>
        <v>551977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">
      <c r="A763" s="209" t="str">
        <f>RIGHT($C$83,3)&amp;"*"&amp;RIGHT($C$82,4)&amp;"*"&amp;AF$55&amp;"*"&amp;"A"</f>
        <v>207*2021*7220*A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3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">
      <c r="A764" s="209" t="str">
        <f>RIGHT($C$83,3)&amp;"*"&amp;RIGHT($C$82,4)&amp;"*"&amp;AG$55&amp;"*"&amp;"A"</f>
        <v>207*2021*7230*A</v>
      </c>
      <c r="B764" s="279">
        <f>ROUND(AG59,0)</f>
        <v>31895</v>
      </c>
      <c r="C764" s="281">
        <f>ROUND(AG60,2)</f>
        <v>61.16</v>
      </c>
      <c r="D764" s="279">
        <f>ROUND(AG61,0)</f>
        <v>5782181</v>
      </c>
      <c r="E764" s="279">
        <f>ROUND(AG62,0)</f>
        <v>1443348</v>
      </c>
      <c r="F764" s="279">
        <f>ROUND(AG63,0)</f>
        <v>1127663</v>
      </c>
      <c r="G764" s="279">
        <f>ROUND(AG64,0)</f>
        <v>1116485</v>
      </c>
      <c r="H764" s="279">
        <f>ROUND(AG65,0)</f>
        <v>0</v>
      </c>
      <c r="I764" s="279">
        <f>ROUND(AG66,0)</f>
        <v>106905</v>
      </c>
      <c r="J764" s="279">
        <f>ROUND(AG67,0)</f>
        <v>196272</v>
      </c>
      <c r="K764" s="279">
        <f>ROUND(AG68,0)</f>
        <v>4074</v>
      </c>
      <c r="L764" s="279">
        <f>ROUND(AG69,0)</f>
        <v>3707</v>
      </c>
      <c r="M764" s="279">
        <f>ROUND(AG70,0)</f>
        <v>0</v>
      </c>
      <c r="N764" s="279">
        <f>ROUND(AG75,0)</f>
        <v>115029280</v>
      </c>
      <c r="O764" s="279">
        <f>ROUND(AG73,0)</f>
        <v>34177579</v>
      </c>
      <c r="P764" s="279">
        <f>IF(AG76&gt;0,ROUND(AG76,0),0)</f>
        <v>9499</v>
      </c>
      <c r="Q764" s="279">
        <f>IF(AG77&gt;0,ROUND(AG77,0),0)</f>
        <v>0</v>
      </c>
      <c r="R764" s="279">
        <f>IF(AG78&gt;0,ROUND(AG78,0),0)</f>
        <v>3590</v>
      </c>
      <c r="S764" s="279">
        <f>IF(AG79&gt;0,ROUND(AG79,0),0)</f>
        <v>210239</v>
      </c>
      <c r="T764" s="281">
        <f>IF(AG80&gt;0,ROUND(AG80,2),0)</f>
        <v>36.700000000000003</v>
      </c>
      <c r="U764" s="279"/>
      <c r="V764" s="280"/>
      <c r="W764" s="279"/>
      <c r="X764" s="279"/>
      <c r="Y764" s="279">
        <f t="shared" si="23"/>
        <v>7528662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">
      <c r="A765" s="209" t="str">
        <f>RIGHT($C$83,3)&amp;"*"&amp;RIGHT($C$82,4)&amp;"*"&amp;AH$55&amp;"*"&amp;"A"</f>
        <v>207*2021*7240*A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3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">
      <c r="A766" s="209" t="str">
        <f>RIGHT($C$83,3)&amp;"*"&amp;RIGHT($C$82,4)&amp;"*"&amp;AI$55&amp;"*"&amp;"A"</f>
        <v>207*2021*7250*A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3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">
      <c r="A767" s="209" t="str">
        <f>RIGHT($C$83,3)&amp;"*"&amp;RIGHT($C$82,4)&amp;"*"&amp;AJ$55&amp;"*"&amp;"A"</f>
        <v>207*2021*7260*A</v>
      </c>
      <c r="B767" s="279">
        <f>ROUND(AJ59,0)</f>
        <v>18942</v>
      </c>
      <c r="C767" s="281">
        <f>ROUND(AJ60,2)</f>
        <v>35.799999999999997</v>
      </c>
      <c r="D767" s="279">
        <f>ROUND(AJ61,0)</f>
        <v>2943786</v>
      </c>
      <c r="E767" s="279">
        <f>ROUND(AJ62,0)</f>
        <v>734828</v>
      </c>
      <c r="F767" s="279">
        <f>ROUND(AJ63,0)</f>
        <v>2828658</v>
      </c>
      <c r="G767" s="279">
        <f>ROUND(AJ64,0)</f>
        <v>256348</v>
      </c>
      <c r="H767" s="279">
        <f>ROUND(AJ65,0)</f>
        <v>858</v>
      </c>
      <c r="I767" s="279">
        <f>ROUND(AJ66,0)</f>
        <v>3501</v>
      </c>
      <c r="J767" s="279">
        <f>ROUND(AJ67,0)</f>
        <v>356013</v>
      </c>
      <c r="K767" s="279">
        <f>ROUND(AJ68,0)</f>
        <v>584478</v>
      </c>
      <c r="L767" s="279">
        <f>ROUND(AJ69,0)</f>
        <v>119174</v>
      </c>
      <c r="M767" s="279">
        <f>ROUND(AJ70,0)</f>
        <v>0</v>
      </c>
      <c r="N767" s="279">
        <f>ROUND(AJ75,0)</f>
        <v>22264386</v>
      </c>
      <c r="O767" s="279">
        <f>ROUND(AJ73,0)</f>
        <v>126458</v>
      </c>
      <c r="P767" s="279">
        <f>IF(AJ76&gt;0,ROUND(AJ76,0),0)</f>
        <v>17230</v>
      </c>
      <c r="Q767" s="279">
        <f>IF(AJ77&gt;0,ROUND(AJ77,0),0)</f>
        <v>0</v>
      </c>
      <c r="R767" s="279">
        <f>IF(AJ78&gt;0,ROUND(AJ78,0),0)</f>
        <v>6511</v>
      </c>
      <c r="S767" s="279">
        <f>IF(AJ79&gt;0,ROUND(AJ79,0),0)</f>
        <v>0</v>
      </c>
      <c r="T767" s="281">
        <f>IF(AJ80&gt;0,ROUND(AJ80,2),0)</f>
        <v>12.57</v>
      </c>
      <c r="U767" s="279"/>
      <c r="V767" s="280"/>
      <c r="W767" s="279"/>
      <c r="X767" s="279"/>
      <c r="Y767" s="279">
        <f t="shared" si="23"/>
        <v>2635888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">
      <c r="A768" s="209" t="str">
        <f>RIGHT($C$83,3)&amp;"*"&amp;RIGHT($C$82,4)&amp;"*"&amp;AK$55&amp;"*"&amp;"A"</f>
        <v>207*2021*7310*A</v>
      </c>
      <c r="B768" s="279">
        <f>ROUND(AK59,0)</f>
        <v>8397</v>
      </c>
      <c r="C768" s="281">
        <f>ROUND(AK60,2)</f>
        <v>2.27</v>
      </c>
      <c r="D768" s="279">
        <f>ROUND(AK61,0)</f>
        <v>228373</v>
      </c>
      <c r="E768" s="279">
        <f>ROUND(AK62,0)</f>
        <v>57006</v>
      </c>
      <c r="F768" s="279">
        <f>ROUND(AK63,0)</f>
        <v>0</v>
      </c>
      <c r="G768" s="279">
        <f>ROUND(AK64,0)</f>
        <v>2674</v>
      </c>
      <c r="H768" s="279">
        <f>ROUND(AK65,0)</f>
        <v>0</v>
      </c>
      <c r="I768" s="279">
        <f>ROUND(AK66,0)</f>
        <v>0</v>
      </c>
      <c r="J768" s="279">
        <f>ROUND(AK67,0)</f>
        <v>5496</v>
      </c>
      <c r="K768" s="279">
        <f>ROUND(AK68,0)</f>
        <v>0</v>
      </c>
      <c r="L768" s="279">
        <f>ROUND(AK69,0)</f>
        <v>500</v>
      </c>
      <c r="M768" s="279">
        <f>ROUND(AK70,0)</f>
        <v>0</v>
      </c>
      <c r="N768" s="279">
        <f>ROUND(AK75,0)</f>
        <v>1552923</v>
      </c>
      <c r="O768" s="279">
        <f>ROUND(AK73,0)</f>
        <v>543692</v>
      </c>
      <c r="P768" s="279">
        <f>IF(AK76&gt;0,ROUND(AK76,0),0)</f>
        <v>266</v>
      </c>
      <c r="Q768" s="279">
        <f>IF(AK77&gt;0,ROUND(AK77,0),0)</f>
        <v>0</v>
      </c>
      <c r="R768" s="279">
        <f>IF(AK78&gt;0,ROUND(AK78,0),0)</f>
        <v>101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3"/>
        <v>115537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">
      <c r="A769" s="209" t="str">
        <f>RIGHT($C$83,3)&amp;"*"&amp;RIGHT($C$82,4)&amp;"*"&amp;AL$55&amp;"*"&amp;"A"</f>
        <v>207*2021*7320*A</v>
      </c>
      <c r="B769" s="279">
        <f>ROUND(AL59,0)</f>
        <v>3938</v>
      </c>
      <c r="C769" s="281">
        <f>ROUND(AL60,2)</f>
        <v>2.62</v>
      </c>
      <c r="D769" s="279">
        <f>ROUND(AL61,0)</f>
        <v>253903</v>
      </c>
      <c r="E769" s="279">
        <f>ROUND(AL62,0)</f>
        <v>63379</v>
      </c>
      <c r="F769" s="279">
        <f>ROUND(AL63,0)</f>
        <v>0</v>
      </c>
      <c r="G769" s="279">
        <f>ROUND(AL64,0)</f>
        <v>872</v>
      </c>
      <c r="H769" s="279">
        <f>ROUND(AL65,0)</f>
        <v>0</v>
      </c>
      <c r="I769" s="279">
        <f>ROUND(AL66,0)</f>
        <v>131</v>
      </c>
      <c r="J769" s="279">
        <f>ROUND(AL67,0)</f>
        <v>2603</v>
      </c>
      <c r="K769" s="279">
        <f>ROUND(AL68,0)</f>
        <v>0</v>
      </c>
      <c r="L769" s="279">
        <f>ROUND(AL69,0)</f>
        <v>2614</v>
      </c>
      <c r="M769" s="279">
        <f>ROUND(AL70,0)</f>
        <v>0</v>
      </c>
      <c r="N769" s="279">
        <f>ROUND(AL75,0)</f>
        <v>1384887</v>
      </c>
      <c r="O769" s="279">
        <f>ROUND(AL73,0)</f>
        <v>768592</v>
      </c>
      <c r="P769" s="279">
        <f>IF(AL76&gt;0,ROUND(AL76,0),0)</f>
        <v>126</v>
      </c>
      <c r="Q769" s="279">
        <f>IF(AL77&gt;0,ROUND(AL77,0),0)</f>
        <v>0</v>
      </c>
      <c r="R769" s="279">
        <f>IF(AL78&gt;0,ROUND(AL78,0),0)</f>
        <v>48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3"/>
        <v>106159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">
      <c r="A770" s="209" t="str">
        <f>RIGHT($C$83,3)&amp;"*"&amp;RIGHT($C$82,4)&amp;"*"&amp;AM$55&amp;"*"&amp;"A"</f>
        <v>207*2021*7330*A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3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">
      <c r="A771" s="209" t="str">
        <f>RIGHT($C$83,3)&amp;"*"&amp;RIGHT($C$82,4)&amp;"*"&amp;AN$55&amp;"*"&amp;"A"</f>
        <v>207*2021*7340*A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3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">
      <c r="A772" s="209" t="str">
        <f>RIGHT($C$83,3)&amp;"*"&amp;RIGHT($C$82,4)&amp;"*"&amp;AO$55&amp;"*"&amp;"A"</f>
        <v>207*2021*7350*A</v>
      </c>
      <c r="B772" s="279">
        <f>ROUND(AO59,0)</f>
        <v>7073</v>
      </c>
      <c r="C772" s="281">
        <f>ROUND(AO60,2)</f>
        <v>13.78</v>
      </c>
      <c r="D772" s="279">
        <f>ROUND(AO61,0)</f>
        <v>1444631</v>
      </c>
      <c r="E772" s="279">
        <f>ROUND(AO62,0)</f>
        <v>360609</v>
      </c>
      <c r="F772" s="279">
        <f>ROUND(AO63,0)</f>
        <v>0</v>
      </c>
      <c r="G772" s="279">
        <f>ROUND(AO64,0)</f>
        <v>167518</v>
      </c>
      <c r="H772" s="279">
        <f>ROUND(AO65,0)</f>
        <v>0</v>
      </c>
      <c r="I772" s="279">
        <f>ROUND(AO66,0)</f>
        <v>0</v>
      </c>
      <c r="J772" s="279">
        <f>ROUND(AO67,0)</f>
        <v>50499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4176982</v>
      </c>
      <c r="O772" s="279">
        <f>ROUND(AO73,0)</f>
        <v>97842</v>
      </c>
      <c r="P772" s="279">
        <f>IF(AO76&gt;0,ROUND(AO76,0),0)</f>
        <v>2444</v>
      </c>
      <c r="Q772" s="279">
        <f>IF(AO77&gt;0,ROUND(AO77,0),0)</f>
        <v>0</v>
      </c>
      <c r="R772" s="279">
        <f>IF(AO78&gt;0,ROUND(AO78,0),0)</f>
        <v>924</v>
      </c>
      <c r="S772" s="279">
        <f>IF(AO79&gt;0,ROUND(AO79,0),0)</f>
        <v>116982</v>
      </c>
      <c r="T772" s="281">
        <f>IF(AO80&gt;0,ROUND(AO80,2),0)</f>
        <v>10.75</v>
      </c>
      <c r="U772" s="279"/>
      <c r="V772" s="280"/>
      <c r="W772" s="279"/>
      <c r="X772" s="279"/>
      <c r="Y772" s="279">
        <f t="shared" si="23"/>
        <v>767498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">
      <c r="A773" s="209" t="str">
        <f>RIGHT($C$83,3)&amp;"*"&amp;RIGHT($C$82,4)&amp;"*"&amp;AP$55&amp;"*"&amp;"A"</f>
        <v>207*2021*7380*A</v>
      </c>
      <c r="B773" s="279">
        <f>ROUND(AP59,0)</f>
        <v>331836</v>
      </c>
      <c r="C773" s="281">
        <f>ROUND(AP60,2)</f>
        <v>397.07</v>
      </c>
      <c r="D773" s="279">
        <f>ROUND(AP61,0)</f>
        <v>74843434</v>
      </c>
      <c r="E773" s="279">
        <f>ROUND(AP62,0)</f>
        <v>18682421</v>
      </c>
      <c r="F773" s="279">
        <f>ROUND(AP63,0)</f>
        <v>4756534</v>
      </c>
      <c r="G773" s="279">
        <f>ROUND(AP64,0)</f>
        <v>5784057</v>
      </c>
      <c r="H773" s="279">
        <f>ROUND(AP65,0)</f>
        <v>809656</v>
      </c>
      <c r="I773" s="279">
        <f>ROUND(AP66,0)</f>
        <v>1110597</v>
      </c>
      <c r="J773" s="279">
        <f>ROUND(AP67,0)</f>
        <v>4208935</v>
      </c>
      <c r="K773" s="279">
        <f>ROUND(AP68,0)</f>
        <v>5492579</v>
      </c>
      <c r="L773" s="279">
        <f>ROUND(AP69,0)</f>
        <v>192610</v>
      </c>
      <c r="M773" s="279">
        <f>ROUND(AP70,0)</f>
        <v>0</v>
      </c>
      <c r="N773" s="279">
        <f>ROUND(AP75,0)</f>
        <v>177982289</v>
      </c>
      <c r="O773" s="279">
        <f>ROUND(AP73,0)</f>
        <v>128047</v>
      </c>
      <c r="P773" s="279">
        <f>IF(AP76&gt;0,ROUND(AP76,0),0)</f>
        <v>203700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108167</v>
      </c>
      <c r="T773" s="281">
        <f>IF(AP80&gt;0,ROUND(AP80,2),0)</f>
        <v>62.25</v>
      </c>
      <c r="U773" s="279"/>
      <c r="V773" s="280"/>
      <c r="W773" s="279"/>
      <c r="X773" s="279"/>
      <c r="Y773" s="279">
        <f t="shared" si="23"/>
        <v>25343804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">
      <c r="A774" s="209" t="str">
        <f>RIGHT($C$83,3)&amp;"*"&amp;RIGHT($C$82,4)&amp;"*"&amp;AQ$55&amp;"*"&amp;"A"</f>
        <v>207*2021*7390*A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3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">
      <c r="A775" s="209" t="str">
        <f>RIGHT($C$83,3)&amp;"*"&amp;RIGHT($C$82,4)&amp;"*"&amp;AR$55&amp;"*"&amp;"A"</f>
        <v>207*2021*7400*A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3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">
      <c r="A776" s="209" t="str">
        <f>RIGHT($C$83,3)&amp;"*"&amp;RIGHT($C$82,4)&amp;"*"&amp;AS$55&amp;"*"&amp;"A"</f>
        <v>207*2021*7410*A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3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">
      <c r="A777" s="209" t="str">
        <f>RIGHT($C$83,3)&amp;"*"&amp;RIGHT($C$82,4)&amp;"*"&amp;AT$55&amp;"*"&amp;"A"</f>
        <v>207*2021*7420*A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3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">
      <c r="A778" s="209" t="str">
        <f>RIGHT($C$83,3)&amp;"*"&amp;RIGHT($C$82,4)&amp;"*"&amp;AU$55&amp;"*"&amp;"A"</f>
        <v>207*2021*7430*A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3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">
      <c r="A779" s="209" t="str">
        <f>RIGHT($C$83,3)&amp;"*"&amp;RIGHT($C$82,4)&amp;"*"&amp;AV$55&amp;"*"&amp;"A"</f>
        <v>207*2021*7490*A</v>
      </c>
      <c r="B779" s="279"/>
      <c r="C779" s="281">
        <f>ROUND(AV60,2)</f>
        <v>40.81</v>
      </c>
      <c r="D779" s="279">
        <f>ROUND(AV61,0)</f>
        <v>3612367</v>
      </c>
      <c r="E779" s="279">
        <f>ROUND(AV62,0)</f>
        <v>901719</v>
      </c>
      <c r="F779" s="279">
        <f>ROUND(AV63,0)</f>
        <v>0</v>
      </c>
      <c r="G779" s="279">
        <f>ROUND(AV64,0)</f>
        <v>1664486</v>
      </c>
      <c r="H779" s="279">
        <f>ROUND(AV65,0)</f>
        <v>0</v>
      </c>
      <c r="I779" s="279">
        <f>ROUND(AV66,0)</f>
        <v>153458</v>
      </c>
      <c r="J779" s="279">
        <f>ROUND(AV67,0)</f>
        <v>476207</v>
      </c>
      <c r="K779" s="279">
        <f>ROUND(AV68,0)</f>
        <v>145262</v>
      </c>
      <c r="L779" s="279">
        <f>ROUND(AV69,0)</f>
        <v>3871</v>
      </c>
      <c r="M779" s="279">
        <f>ROUND(AV70,0)</f>
        <v>0</v>
      </c>
      <c r="N779" s="279">
        <f>ROUND(AV75,0)</f>
        <v>59403701</v>
      </c>
      <c r="O779" s="279">
        <f>ROUND(AV73,0)</f>
        <v>4582260</v>
      </c>
      <c r="P779" s="279">
        <f>IF(AV76&gt;0,ROUND(AV76,0),0)</f>
        <v>23047</v>
      </c>
      <c r="Q779" s="279">
        <f>IF(AV77&gt;0,ROUND(AV77,0),0)</f>
        <v>0</v>
      </c>
      <c r="R779" s="279">
        <f>IF(AV78&gt;0,ROUND(AV78,0),0)</f>
        <v>8709</v>
      </c>
      <c r="S779" s="279">
        <f>IF(AV79&gt;0,ROUND(AV79,0),0)</f>
        <v>46678</v>
      </c>
      <c r="T779" s="281">
        <f>IF(AV80&gt;0,ROUND(AV80,2),0)</f>
        <v>18.72</v>
      </c>
      <c r="U779" s="279"/>
      <c r="V779" s="280"/>
      <c r="W779" s="279"/>
      <c r="X779" s="279"/>
      <c r="Y779" s="279">
        <f t="shared" si="23"/>
        <v>4680571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">
      <c r="A780" s="209" t="str">
        <f>RIGHT($C$83,3)&amp;"*"&amp;RIGHT($C$82,4)&amp;"*"&amp;AW$55&amp;"*"&amp;"A"</f>
        <v>207*2021*8200*A</v>
      </c>
      <c r="B780" s="279"/>
      <c r="C780" s="281">
        <f>ROUND(AW60,2)</f>
        <v>49.5</v>
      </c>
      <c r="D780" s="279">
        <f>ROUND(AW61,0)</f>
        <v>5774394</v>
      </c>
      <c r="E780" s="279">
        <f>ROUND(AW62,0)</f>
        <v>1441404</v>
      </c>
      <c r="F780" s="279">
        <f>ROUND(AW63,0)</f>
        <v>167755</v>
      </c>
      <c r="G780" s="279">
        <f>ROUND(AW64,0)</f>
        <v>305393</v>
      </c>
      <c r="H780" s="279">
        <f>ROUND(AW65,0)</f>
        <v>0</v>
      </c>
      <c r="I780" s="279">
        <f>ROUND(AW66,0)</f>
        <v>50522</v>
      </c>
      <c r="J780" s="279">
        <f>ROUND(AW67,0)</f>
        <v>0</v>
      </c>
      <c r="K780" s="279">
        <f>ROUND(AW68,0)</f>
        <v>2642</v>
      </c>
      <c r="L780" s="279">
        <f>ROUND(AW69,0)</f>
        <v>129725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">
      <c r="A781" s="209" t="str">
        <f>RIGHT($C$83,3)&amp;"*"&amp;RIGHT($C$82,4)&amp;"*"&amp;AX$55&amp;"*"&amp;"A"</f>
        <v>207*2021*8310*A</v>
      </c>
      <c r="B781" s="279"/>
      <c r="C781" s="281">
        <f>ROUND(AX60,2)</f>
        <v>0.01</v>
      </c>
      <c r="D781" s="279">
        <f>ROUND(AX61,0)</f>
        <v>516</v>
      </c>
      <c r="E781" s="279">
        <f>ROUND(AX62,0)</f>
        <v>129</v>
      </c>
      <c r="F781" s="279">
        <f>ROUND(AX63,0)</f>
        <v>0</v>
      </c>
      <c r="G781" s="279">
        <f>ROUND(AX64,0)</f>
        <v>28845</v>
      </c>
      <c r="H781" s="279">
        <f>ROUND(AX65,0)</f>
        <v>0</v>
      </c>
      <c r="I781" s="279">
        <f>ROUND(AX66,0)</f>
        <v>48664</v>
      </c>
      <c r="J781" s="279">
        <f>ROUND(AX67,0)</f>
        <v>0</v>
      </c>
      <c r="K781" s="279">
        <f>ROUND(AX68,0)</f>
        <v>479709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">
      <c r="A782" s="209" t="str">
        <f>RIGHT($C$83,3)&amp;"*"&amp;RIGHT($C$82,4)&amp;"*"&amp;AY$55&amp;"*"&amp;"A"</f>
        <v>207*2021*8320*A</v>
      </c>
      <c r="B782" s="279">
        <f>ROUND(AY59,0)</f>
        <v>320815</v>
      </c>
      <c r="C782" s="281">
        <f>ROUND(AY60,2)</f>
        <v>25.94</v>
      </c>
      <c r="D782" s="279">
        <f>ROUND(AY61,0)</f>
        <v>1246467</v>
      </c>
      <c r="E782" s="279">
        <f>ROUND(AY62,0)</f>
        <v>311143</v>
      </c>
      <c r="F782" s="279">
        <f>ROUND(AY63,0)</f>
        <v>0</v>
      </c>
      <c r="G782" s="279">
        <f>ROUND(AY64,0)</f>
        <v>-360137</v>
      </c>
      <c r="H782" s="279">
        <f>ROUND(AY65,0)</f>
        <v>0</v>
      </c>
      <c r="I782" s="279">
        <f>ROUND(AY66,0)</f>
        <v>1413861</v>
      </c>
      <c r="J782" s="279">
        <f>ROUND(AY67,0)</f>
        <v>184164</v>
      </c>
      <c r="K782" s="279">
        <f>ROUND(AY68,0)</f>
        <v>5</v>
      </c>
      <c r="L782" s="279">
        <f>ROUND(AY69,0)</f>
        <v>0</v>
      </c>
      <c r="M782" s="279">
        <f>ROUND(AY70,0)</f>
        <v>0</v>
      </c>
      <c r="N782" s="279"/>
      <c r="O782" s="279"/>
      <c r="P782" s="279">
        <f>IF(AY76&gt;0,ROUND(AY76,0),0)</f>
        <v>8913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">
      <c r="A783" s="209" t="str">
        <f>RIGHT($C$83,3)&amp;"*"&amp;RIGHT($C$82,4)&amp;"*"&amp;AZ$55&amp;"*"&amp;"A"</f>
        <v>207*2021*8330*A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">
      <c r="A784" s="209" t="str">
        <f>RIGHT($C$83,3)&amp;"*"&amp;RIGHT($C$82,4)&amp;"*"&amp;BA$55&amp;"*"&amp;"A"</f>
        <v>207*2021*8350*A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7095</v>
      </c>
      <c r="H784" s="279">
        <f>ROUND(BA65,0)</f>
        <v>0</v>
      </c>
      <c r="I784" s="279">
        <f>ROUND(BA66,0)</f>
        <v>1001479</v>
      </c>
      <c r="J784" s="279">
        <f>ROUND(BA67,0)</f>
        <v>25931</v>
      </c>
      <c r="K784" s="279">
        <f>ROUND(BA68,0)</f>
        <v>1247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1255</v>
      </c>
      <c r="Q784" s="279">
        <f>IF(BA77&gt;0,ROUND(BA77,0),0)</f>
        <v>0</v>
      </c>
      <c r="R784" s="279">
        <f>IF(BA78&gt;0,ROUND(BA78,0),0)</f>
        <v>474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">
      <c r="A785" s="209" t="str">
        <f>RIGHT($C$83,3)&amp;"*"&amp;RIGHT($C$82,4)&amp;"*"&amp;BB$55&amp;"*"&amp;"A"</f>
        <v>207*2021*8360*A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0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">
      <c r="A786" s="209" t="str">
        <f>RIGHT($C$83,3)&amp;"*"&amp;RIGHT($C$82,4)&amp;"*"&amp;BC$55&amp;"*"&amp;"A"</f>
        <v>207*2021*8370*A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35556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">
      <c r="A787" s="209" t="str">
        <f>RIGHT($C$83,3)&amp;"*"&amp;RIGHT($C$82,4)&amp;"*"&amp;BD$55&amp;"*"&amp;"A"</f>
        <v>207*2021*8420*A</v>
      </c>
      <c r="B787" s="279"/>
      <c r="C787" s="281">
        <f>ROUND(BD60,2)</f>
        <v>9.5299999999999994</v>
      </c>
      <c r="D787" s="279">
        <f>ROUND(BD61,0)</f>
        <v>703803</v>
      </c>
      <c r="E787" s="279">
        <f>ROUND(BD62,0)</f>
        <v>175683</v>
      </c>
      <c r="F787" s="279">
        <f>ROUND(BD63,0)</f>
        <v>0</v>
      </c>
      <c r="G787" s="279">
        <f>ROUND(BD64,0)</f>
        <v>196282</v>
      </c>
      <c r="H787" s="279">
        <f>ROUND(BD65,0)</f>
        <v>67</v>
      </c>
      <c r="I787" s="279">
        <f>ROUND(BD66,0)</f>
        <v>5082</v>
      </c>
      <c r="J787" s="279">
        <f>ROUND(BD67,0)</f>
        <v>125421</v>
      </c>
      <c r="K787" s="279">
        <f>ROUND(BD68,0)</f>
        <v>0</v>
      </c>
      <c r="L787" s="279">
        <f>ROUND(BD69,0)</f>
        <v>68438</v>
      </c>
      <c r="M787" s="279">
        <f>ROUND(BD70,0)</f>
        <v>0</v>
      </c>
      <c r="N787" s="279"/>
      <c r="O787" s="279"/>
      <c r="P787" s="279">
        <f>IF(BD76&gt;0,ROUND(BD76,0),0)</f>
        <v>6070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">
      <c r="A788" s="209" t="str">
        <f>RIGHT($C$83,3)&amp;"*"&amp;RIGHT($C$82,4)&amp;"*"&amp;BE$55&amp;"*"&amp;"A"</f>
        <v>207*2021*8430*A</v>
      </c>
      <c r="B788" s="279">
        <f>ROUND(BE59,0)</f>
        <v>794314</v>
      </c>
      <c r="C788" s="281">
        <f>ROUND(BE60,2)</f>
        <v>31.73</v>
      </c>
      <c r="D788" s="279">
        <f>ROUND(BE61,0)</f>
        <v>2161253</v>
      </c>
      <c r="E788" s="279">
        <f>ROUND(BE62,0)</f>
        <v>539492</v>
      </c>
      <c r="F788" s="279">
        <f>ROUND(BE63,0)</f>
        <v>163067</v>
      </c>
      <c r="G788" s="279">
        <f>ROUND(BE64,0)</f>
        <v>264850</v>
      </c>
      <c r="H788" s="279">
        <f>ROUND(BE65,0)</f>
        <v>0</v>
      </c>
      <c r="I788" s="279">
        <f>ROUND(BE66,0)</f>
        <v>2767874</v>
      </c>
      <c r="J788" s="279">
        <f>ROUND(BE67,0)</f>
        <v>4629787</v>
      </c>
      <c r="K788" s="279">
        <f>ROUND(BE68,0)</f>
        <v>42857</v>
      </c>
      <c r="L788" s="279">
        <f>ROUND(BE69,0)</f>
        <v>8155</v>
      </c>
      <c r="M788" s="279">
        <f>ROUND(BE70,0)</f>
        <v>0</v>
      </c>
      <c r="N788" s="279"/>
      <c r="O788" s="279"/>
      <c r="P788" s="279">
        <f>IF(BE76&gt;0,ROUND(BE76,0),0)</f>
        <v>224068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">
      <c r="A789" s="209" t="str">
        <f>RIGHT($C$83,3)&amp;"*"&amp;RIGHT($C$82,4)&amp;"*"&amp;BF$55&amp;"*"&amp;"A"</f>
        <v>207*2021*8460*A</v>
      </c>
      <c r="B789" s="279"/>
      <c r="C789" s="281">
        <f>ROUND(BF60,2)</f>
        <v>32.64</v>
      </c>
      <c r="D789" s="279">
        <f>ROUND(BF61,0)</f>
        <v>1359618</v>
      </c>
      <c r="E789" s="279">
        <f>ROUND(BF62,0)</f>
        <v>339388</v>
      </c>
      <c r="F789" s="279">
        <f>ROUND(BF63,0)</f>
        <v>0</v>
      </c>
      <c r="G789" s="279">
        <f>ROUND(BF64,0)</f>
        <v>243395</v>
      </c>
      <c r="H789" s="279">
        <f>ROUND(BF65,0)</f>
        <v>0</v>
      </c>
      <c r="I789" s="279">
        <f>ROUND(BF66,0)</f>
        <v>750824</v>
      </c>
      <c r="J789" s="279">
        <f>ROUND(BF67,0)</f>
        <v>69839</v>
      </c>
      <c r="K789" s="279">
        <f>ROUND(BF68,0)</f>
        <v>0</v>
      </c>
      <c r="L789" s="279">
        <f>ROUND(BF69,0)</f>
        <v>0</v>
      </c>
      <c r="M789" s="279">
        <f>ROUND(BF70,0)</f>
        <v>0</v>
      </c>
      <c r="N789" s="279"/>
      <c r="O789" s="279"/>
      <c r="P789" s="279">
        <f>IF(BF76&gt;0,ROUND(BF76,0),0)</f>
        <v>3380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">
      <c r="A790" s="209" t="str">
        <f>RIGHT($C$83,3)&amp;"*"&amp;RIGHT($C$82,4)&amp;"*"&amp;BG$55&amp;"*"&amp;"A"</f>
        <v>207*2021*8470*A</v>
      </c>
      <c r="B790" s="279"/>
      <c r="C790" s="281">
        <f>ROUND(BG60,2)</f>
        <v>32.89</v>
      </c>
      <c r="D790" s="279">
        <f>ROUND(BG61,0)</f>
        <v>1520203</v>
      </c>
      <c r="E790" s="279">
        <f>ROUND(BG62,0)</f>
        <v>379473</v>
      </c>
      <c r="F790" s="279">
        <f>ROUND(BG63,0)</f>
        <v>898134</v>
      </c>
      <c r="G790" s="279">
        <f>ROUND(BG64,0)</f>
        <v>6322</v>
      </c>
      <c r="H790" s="279">
        <f>ROUND(BG65,0)</f>
        <v>0</v>
      </c>
      <c r="I790" s="279">
        <f>ROUND(BG66,0)</f>
        <v>27</v>
      </c>
      <c r="J790" s="279">
        <f>ROUND(BG67,0)</f>
        <v>0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">
      <c r="A791" s="209" t="str">
        <f>RIGHT($C$83,3)&amp;"*"&amp;RIGHT($C$82,4)&amp;"*"&amp;BH$55&amp;"*"&amp;"A"</f>
        <v>207*2021*8480*A</v>
      </c>
      <c r="B791" s="279"/>
      <c r="C791" s="281">
        <f>ROUND(BH60,2)</f>
        <v>93.98</v>
      </c>
      <c r="D791" s="279">
        <f>ROUND(BH61,0)</f>
        <v>9998742</v>
      </c>
      <c r="E791" s="279">
        <f>ROUND(BH62,0)</f>
        <v>2495886</v>
      </c>
      <c r="F791" s="279">
        <f>ROUND(BH63,0)</f>
        <v>-2</v>
      </c>
      <c r="G791" s="279">
        <f>ROUND(BH64,0)</f>
        <v>583176</v>
      </c>
      <c r="H791" s="279">
        <f>ROUND(BH65,0)</f>
        <v>9658</v>
      </c>
      <c r="I791" s="279">
        <f>ROUND(BH66,0)</f>
        <v>10261875</v>
      </c>
      <c r="J791" s="279">
        <f>ROUND(BH67,0)</f>
        <v>184143</v>
      </c>
      <c r="K791" s="279">
        <f>ROUND(BH68,0)</f>
        <v>220476</v>
      </c>
      <c r="L791" s="279">
        <f>ROUND(BH69,0)</f>
        <v>1730381</v>
      </c>
      <c r="M791" s="279">
        <f>ROUND(BH70,0)</f>
        <v>0</v>
      </c>
      <c r="N791" s="279"/>
      <c r="O791" s="279"/>
      <c r="P791" s="279">
        <f>IF(BH76&gt;0,ROUND(BH76,0),0)</f>
        <v>8912</v>
      </c>
      <c r="Q791" s="279">
        <f>IF(BH77&gt;0,ROUND(BH77,0),0)</f>
        <v>0</v>
      </c>
      <c r="R791" s="279">
        <f>IF(BH78&gt;0,ROUND(BH78,0),0)</f>
        <v>3368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">
      <c r="A792" s="209" t="str">
        <f>RIGHT($C$83,3)&amp;"*"&amp;RIGHT($C$82,4)&amp;"*"&amp;BI$55&amp;"*"&amp;"A"</f>
        <v>207*2021*8490*A</v>
      </c>
      <c r="B792" s="279"/>
      <c r="C792" s="281">
        <f>ROUND(BI60,2)</f>
        <v>15.15</v>
      </c>
      <c r="D792" s="279">
        <f>ROUND(BI61,0)</f>
        <v>1956648</v>
      </c>
      <c r="E792" s="279">
        <f>ROUND(BI62,0)</f>
        <v>488419</v>
      </c>
      <c r="F792" s="279">
        <f>ROUND(BI63,0)</f>
        <v>98805</v>
      </c>
      <c r="G792" s="279">
        <f>ROUND(BI64,0)</f>
        <v>1127</v>
      </c>
      <c r="H792" s="279">
        <f>ROUND(BI65,0)</f>
        <v>0</v>
      </c>
      <c r="I792" s="279">
        <f>ROUND(BI66,0)</f>
        <v>146457</v>
      </c>
      <c r="J792" s="279">
        <f>ROUND(BI67,0)</f>
        <v>31304</v>
      </c>
      <c r="K792" s="279">
        <f>ROUND(BI68,0)</f>
        <v>0</v>
      </c>
      <c r="L792" s="279">
        <f>ROUND(BI69,0)</f>
        <v>88262</v>
      </c>
      <c r="M792" s="279">
        <f>ROUND(BI70,0)</f>
        <v>0</v>
      </c>
      <c r="N792" s="279"/>
      <c r="O792" s="279"/>
      <c r="P792" s="279">
        <f>IF(BI76&gt;0,ROUND(BI76,0),0)</f>
        <v>1515</v>
      </c>
      <c r="Q792" s="279">
        <f>IF(BI77&gt;0,ROUND(BI77,0),0)</f>
        <v>0</v>
      </c>
      <c r="R792" s="279">
        <f>IF(BI78&gt;0,ROUND(BI78,0),0)</f>
        <v>573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">
      <c r="A793" s="209" t="str">
        <f>RIGHT($C$83,3)&amp;"*"&amp;RIGHT($C$82,4)&amp;"*"&amp;BJ$55&amp;"*"&amp;"A"</f>
        <v>207*2021*8510*A</v>
      </c>
      <c r="B793" s="279"/>
      <c r="C793" s="281">
        <f>ROUND(BJ60,2)</f>
        <v>18.579999999999998</v>
      </c>
      <c r="D793" s="279">
        <f>ROUND(BJ61,0)</f>
        <v>1772078</v>
      </c>
      <c r="E793" s="279">
        <f>ROUND(BJ62,0)</f>
        <v>442346</v>
      </c>
      <c r="F793" s="279">
        <f>ROUND(BJ63,0)</f>
        <v>113456</v>
      </c>
      <c r="G793" s="279">
        <f>ROUND(BJ64,0)</f>
        <v>8691</v>
      </c>
      <c r="H793" s="279">
        <f>ROUND(BJ65,0)</f>
        <v>3</v>
      </c>
      <c r="I793" s="279">
        <f>ROUND(BJ66,0)</f>
        <v>53707</v>
      </c>
      <c r="J793" s="279">
        <f>ROUND(BJ67,0)</f>
        <v>202512</v>
      </c>
      <c r="K793" s="279">
        <f>ROUND(BJ68,0)</f>
        <v>0</v>
      </c>
      <c r="L793" s="279">
        <f>ROUND(BJ69,0)</f>
        <v>4568</v>
      </c>
      <c r="M793" s="279">
        <f>ROUND(BJ70,0)</f>
        <v>0</v>
      </c>
      <c r="N793" s="279"/>
      <c r="O793" s="279"/>
      <c r="P793" s="279">
        <f>IF(BJ76&gt;0,ROUND(BJ76,0),0)</f>
        <v>9801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">
      <c r="A794" s="209" t="str">
        <f>RIGHT($C$83,3)&amp;"*"&amp;RIGHT($C$82,4)&amp;"*"&amp;BK$55&amp;"*"&amp;"A"</f>
        <v>207*2021*8530*A</v>
      </c>
      <c r="B794" s="279"/>
      <c r="C794" s="281">
        <f>ROUND(BK60,2)</f>
        <v>53.93</v>
      </c>
      <c r="D794" s="279">
        <f>ROUND(BK61,0)</f>
        <v>3039748</v>
      </c>
      <c r="E794" s="279">
        <f>ROUND(BK62,0)</f>
        <v>758782</v>
      </c>
      <c r="F794" s="279">
        <f>ROUND(BK63,0)</f>
        <v>152874</v>
      </c>
      <c r="G794" s="279">
        <f>ROUND(BK64,0)</f>
        <v>16610</v>
      </c>
      <c r="H794" s="279">
        <f>ROUND(BK65,0)</f>
        <v>0</v>
      </c>
      <c r="I794" s="279">
        <f>ROUND(BK66,0)</f>
        <v>674570</v>
      </c>
      <c r="J794" s="279">
        <f>ROUND(BK67,0)</f>
        <v>40271</v>
      </c>
      <c r="K794" s="279">
        <f>ROUND(BK68,0)</f>
        <v>0</v>
      </c>
      <c r="L794" s="279">
        <f>ROUND(BK69,0)</f>
        <v>2112</v>
      </c>
      <c r="M794" s="279">
        <f>ROUND(BK70,0)</f>
        <v>0</v>
      </c>
      <c r="N794" s="279"/>
      <c r="O794" s="279"/>
      <c r="P794" s="279">
        <f>IF(BK76&gt;0,ROUND(BK76,0),0)</f>
        <v>1949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">
      <c r="A795" s="209" t="str">
        <f>RIGHT($C$83,3)&amp;"*"&amp;RIGHT($C$82,4)&amp;"*"&amp;BL$55&amp;"*"&amp;"A"</f>
        <v>207*2021*8560*A</v>
      </c>
      <c r="B795" s="279"/>
      <c r="C795" s="281">
        <f>ROUND(BL60,2)</f>
        <v>54.88</v>
      </c>
      <c r="D795" s="279">
        <f>ROUND(BL61,0)</f>
        <v>2895137</v>
      </c>
      <c r="E795" s="279">
        <f>ROUND(BL62,0)</f>
        <v>722684</v>
      </c>
      <c r="F795" s="279">
        <f>ROUND(BL63,0)</f>
        <v>2000</v>
      </c>
      <c r="G795" s="279">
        <f>ROUND(BL64,0)</f>
        <v>18855</v>
      </c>
      <c r="H795" s="279">
        <f>ROUND(BL65,0)</f>
        <v>0</v>
      </c>
      <c r="I795" s="279">
        <f>ROUND(BL66,0)</f>
        <v>192129</v>
      </c>
      <c r="J795" s="279">
        <f>ROUND(BL67,0)</f>
        <v>56388</v>
      </c>
      <c r="K795" s="279">
        <f>ROUND(BL68,0)</f>
        <v>0</v>
      </c>
      <c r="L795" s="279">
        <f>ROUND(BL69,0)</f>
        <v>1673</v>
      </c>
      <c r="M795" s="279">
        <f>ROUND(BL70,0)</f>
        <v>0</v>
      </c>
      <c r="N795" s="279"/>
      <c r="O795" s="279"/>
      <c r="P795" s="279">
        <f>IF(BL76&gt;0,ROUND(BL76,0),0)</f>
        <v>2729</v>
      </c>
      <c r="Q795" s="279">
        <f>IF(BL77&gt;0,ROUND(BL77,0),0)</f>
        <v>0</v>
      </c>
      <c r="R795" s="279">
        <f>IF(BL78&gt;0,ROUND(BL78,0),0)</f>
        <v>1031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">
      <c r="A796" s="209" t="str">
        <f>RIGHT($C$83,3)&amp;"*"&amp;RIGHT($C$82,4)&amp;"*"&amp;BM$55&amp;"*"&amp;"A"</f>
        <v>207*2021*8590*A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">
      <c r="A797" s="209" t="str">
        <f>RIGHT($C$83,3)&amp;"*"&amp;RIGHT($C$82,4)&amp;"*"&amp;BN$55&amp;"*"&amp;"A"</f>
        <v>207*2021*8610*A</v>
      </c>
      <c r="B797" s="279"/>
      <c r="C797" s="281">
        <f>ROUND(BN60,2)</f>
        <v>21.02</v>
      </c>
      <c r="D797" s="279">
        <f>ROUND(BN61,0)</f>
        <v>5000364</v>
      </c>
      <c r="E797" s="279">
        <f>ROUND(BN62,0)</f>
        <v>1248191</v>
      </c>
      <c r="F797" s="279">
        <f>ROUND(BN63,0)</f>
        <v>464087</v>
      </c>
      <c r="G797" s="279">
        <f>ROUND(BN64,0)</f>
        <v>49932</v>
      </c>
      <c r="H797" s="279">
        <f>ROUND(BN65,0)</f>
        <v>0</v>
      </c>
      <c r="I797" s="279">
        <f>ROUND(BN66,0)</f>
        <v>495290</v>
      </c>
      <c r="J797" s="279">
        <f>ROUND(BN67,0)</f>
        <v>103560</v>
      </c>
      <c r="K797" s="279">
        <f>ROUND(BN68,0)</f>
        <v>0</v>
      </c>
      <c r="L797" s="279">
        <f>ROUND(BN69,0)</f>
        <v>442834</v>
      </c>
      <c r="M797" s="279">
        <f>ROUND(BN70,0)</f>
        <v>0</v>
      </c>
      <c r="N797" s="279"/>
      <c r="O797" s="279"/>
      <c r="P797" s="279">
        <f>IF(BN76&gt;0,ROUND(BN76,0),0)</f>
        <v>5012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">
      <c r="A798" s="209" t="str">
        <f>RIGHT($C$83,3)&amp;"*"&amp;RIGHT($C$82,4)&amp;"*"&amp;BO$55&amp;"*"&amp;"A"</f>
        <v>207*2021*8620*A</v>
      </c>
      <c r="B798" s="279"/>
      <c r="C798" s="281">
        <f>ROUND(BO60,2)</f>
        <v>4.49</v>
      </c>
      <c r="D798" s="279">
        <f>ROUND(BO61,0)</f>
        <v>365811</v>
      </c>
      <c r="E798" s="279">
        <f>ROUND(BO62,0)</f>
        <v>91314</v>
      </c>
      <c r="F798" s="279">
        <f>ROUND(BO63,0)</f>
        <v>0</v>
      </c>
      <c r="G798" s="279">
        <f>ROUND(BO64,0)</f>
        <v>24770</v>
      </c>
      <c r="H798" s="279">
        <f>ROUND(BO65,0)</f>
        <v>0</v>
      </c>
      <c r="I798" s="279">
        <f>ROUND(BO66,0)</f>
        <v>188</v>
      </c>
      <c r="J798" s="279">
        <f>ROUND(BO67,0)</f>
        <v>0</v>
      </c>
      <c r="K798" s="279">
        <f>ROUND(BO68,0)</f>
        <v>1517</v>
      </c>
      <c r="L798" s="279">
        <f>ROUND(BO69,0)</f>
        <v>673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">
      <c r="A799" s="209" t="str">
        <f>RIGHT($C$83,3)&amp;"*"&amp;RIGHT($C$82,4)&amp;"*"&amp;BP$55&amp;"*"&amp;"A"</f>
        <v>207*2021*8630*A</v>
      </c>
      <c r="B799" s="279"/>
      <c r="C799" s="281">
        <f>ROUND(BP60,2)</f>
        <v>4.99</v>
      </c>
      <c r="D799" s="279">
        <f>ROUND(BP61,0)</f>
        <v>484547</v>
      </c>
      <c r="E799" s="279">
        <f>ROUND(BP62,0)</f>
        <v>120953</v>
      </c>
      <c r="F799" s="279">
        <f>ROUND(BP63,0)</f>
        <v>0</v>
      </c>
      <c r="G799" s="279">
        <f>ROUND(BP64,0)</f>
        <v>15089</v>
      </c>
      <c r="H799" s="279">
        <f>ROUND(BP65,0)</f>
        <v>0</v>
      </c>
      <c r="I799" s="279">
        <f>ROUND(BP66,0)</f>
        <v>2374440</v>
      </c>
      <c r="J799" s="279">
        <f>ROUND(BP67,0)</f>
        <v>9649</v>
      </c>
      <c r="K799" s="279">
        <f>ROUND(BP68,0)</f>
        <v>0</v>
      </c>
      <c r="L799" s="279">
        <f>ROUND(BP69,0)</f>
        <v>38175</v>
      </c>
      <c r="M799" s="279">
        <f>ROUND(BP70,0)</f>
        <v>0</v>
      </c>
      <c r="N799" s="279"/>
      <c r="O799" s="279"/>
      <c r="P799" s="279">
        <f>IF(BP76&gt;0,ROUND(BP76,0),0)</f>
        <v>467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">
      <c r="A800" s="209" t="str">
        <f>RIGHT($C$83,3)&amp;"*"&amp;RIGHT($C$82,4)&amp;"*"&amp;BQ$55&amp;"*"&amp;"A"</f>
        <v>207*2021*8640*A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">
      <c r="A801" s="209" t="str">
        <f>RIGHT($C$83,3)&amp;"*"&amp;RIGHT($C$82,4)&amp;"*"&amp;BR$55&amp;"*"&amp;"A"</f>
        <v>207*2021*8650*A</v>
      </c>
      <c r="B801" s="279"/>
      <c r="C801" s="281">
        <f>ROUND(BR60,2)</f>
        <v>15.44</v>
      </c>
      <c r="D801" s="279">
        <f>ROUND(BR61,0)</f>
        <v>1409034</v>
      </c>
      <c r="E801" s="279">
        <f>ROUND(BR62,0)</f>
        <v>351723</v>
      </c>
      <c r="F801" s="279">
        <f>ROUND(BR63,0)</f>
        <v>148140</v>
      </c>
      <c r="G801" s="279">
        <f>ROUND(BR64,0)</f>
        <v>49581</v>
      </c>
      <c r="H801" s="279">
        <f>ROUND(BR65,0)</f>
        <v>0</v>
      </c>
      <c r="I801" s="279">
        <f>ROUND(BR66,0)</f>
        <v>285315</v>
      </c>
      <c r="J801" s="279">
        <f>ROUND(BR67,0)</f>
        <v>73641</v>
      </c>
      <c r="K801" s="279">
        <f>ROUND(BR68,0)</f>
        <v>0</v>
      </c>
      <c r="L801" s="279">
        <f>ROUND(BR69,0)</f>
        <v>373166</v>
      </c>
      <c r="M801" s="279">
        <f>ROUND(BR70,0)</f>
        <v>0</v>
      </c>
      <c r="N801" s="279"/>
      <c r="O801" s="279"/>
      <c r="P801" s="279">
        <f>IF(BR76&gt;0,ROUND(BR76,0),0)</f>
        <v>3564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">
      <c r="A802" s="209" t="str">
        <f>RIGHT($C$83,3)&amp;"*"&amp;RIGHT($C$82,4)&amp;"*"&amp;BS$55&amp;"*"&amp;"A"</f>
        <v>207*2021*8660*A</v>
      </c>
      <c r="B802" s="279"/>
      <c r="C802" s="281">
        <f>ROUND(BS60,2)</f>
        <v>6.43</v>
      </c>
      <c r="D802" s="279">
        <f>ROUND(BS61,0)</f>
        <v>321225</v>
      </c>
      <c r="E802" s="279">
        <f>ROUND(BS62,0)</f>
        <v>80184</v>
      </c>
      <c r="F802" s="279">
        <f>ROUND(BS63,0)</f>
        <v>0</v>
      </c>
      <c r="G802" s="279">
        <f>ROUND(BS64,0)</f>
        <v>8617</v>
      </c>
      <c r="H802" s="279">
        <f>ROUND(BS65,0)</f>
        <v>0</v>
      </c>
      <c r="I802" s="279">
        <f>ROUND(BS66,0)</f>
        <v>451</v>
      </c>
      <c r="J802" s="279">
        <f>ROUND(BS67,0)</f>
        <v>78600</v>
      </c>
      <c r="K802" s="279">
        <f>ROUND(BS68,0)</f>
        <v>0</v>
      </c>
      <c r="L802" s="279">
        <f>ROUND(BS69,0)</f>
        <v>540</v>
      </c>
      <c r="M802" s="279">
        <f>ROUND(BS70,0)</f>
        <v>0</v>
      </c>
      <c r="N802" s="279"/>
      <c r="O802" s="279"/>
      <c r="P802" s="279">
        <f>IF(BS76&gt;0,ROUND(BS76,0),0)</f>
        <v>3804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">
      <c r="A803" s="209" t="str">
        <f>RIGHT($C$83,3)&amp;"*"&amp;RIGHT($C$82,4)&amp;"*"&amp;BT$55&amp;"*"&amp;"A"</f>
        <v>207*2021*8670*A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">
      <c r="A804" s="209" t="str">
        <f>RIGHT($C$83,3)&amp;"*"&amp;RIGHT($C$82,4)&amp;"*"&amp;BU$55&amp;"*"&amp;"A"</f>
        <v>207*2021*8680*A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">
      <c r="A805" s="209" t="str">
        <f>RIGHT($C$83,3)&amp;"*"&amp;RIGHT($C$82,4)&amp;"*"&amp;BV$55&amp;"*"&amp;"A"</f>
        <v>207*2021*8690*A</v>
      </c>
      <c r="B805" s="279"/>
      <c r="C805" s="281">
        <f>ROUND(BV60,2)</f>
        <v>53.82</v>
      </c>
      <c r="D805" s="279">
        <f>ROUND(BV61,0)</f>
        <v>3089011</v>
      </c>
      <c r="E805" s="279">
        <f>ROUND(BV62,0)</f>
        <v>771079</v>
      </c>
      <c r="F805" s="279">
        <f>ROUND(BV63,0)</f>
        <v>411464</v>
      </c>
      <c r="G805" s="279">
        <f>ROUND(BV64,0)</f>
        <v>17444</v>
      </c>
      <c r="H805" s="279">
        <f>ROUND(BV65,0)</f>
        <v>0</v>
      </c>
      <c r="I805" s="279">
        <f>ROUND(BV66,0)</f>
        <v>139638</v>
      </c>
      <c r="J805" s="279">
        <f>ROUND(BV67,0)</f>
        <v>139885</v>
      </c>
      <c r="K805" s="279">
        <f>ROUND(BV68,0)</f>
        <v>0</v>
      </c>
      <c r="L805" s="279">
        <f>ROUND(BV69,0)</f>
        <v>23587</v>
      </c>
      <c r="M805" s="279">
        <f>ROUND(BV70,0)</f>
        <v>0</v>
      </c>
      <c r="N805" s="279"/>
      <c r="O805" s="279"/>
      <c r="P805" s="279">
        <f>IF(BV76&gt;0,ROUND(BV76,0),0)</f>
        <v>6770</v>
      </c>
      <c r="Q805" s="279">
        <f>IF(BV77&gt;0,ROUND(BV77,0),0)</f>
        <v>0</v>
      </c>
      <c r="R805" s="279">
        <f>IF(BV78&gt;0,ROUND(BV78,0),0)</f>
        <v>0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">
      <c r="A806" s="209" t="str">
        <f>RIGHT($C$83,3)&amp;"*"&amp;RIGHT($C$82,4)&amp;"*"&amp;BW$55&amp;"*"&amp;"A"</f>
        <v>207*2021*8700*A</v>
      </c>
      <c r="B806" s="279"/>
      <c r="C806" s="281">
        <f>ROUND(BW60,2)</f>
        <v>4.67</v>
      </c>
      <c r="D806" s="279">
        <f>ROUND(BW61,0)</f>
        <v>446170</v>
      </c>
      <c r="E806" s="279">
        <f>ROUND(BW62,0)</f>
        <v>111373</v>
      </c>
      <c r="F806" s="279">
        <f>ROUND(BW63,0)</f>
        <v>166042</v>
      </c>
      <c r="G806" s="279">
        <f>ROUND(BW64,0)</f>
        <v>7505</v>
      </c>
      <c r="H806" s="279">
        <f>ROUND(BW65,0)</f>
        <v>0</v>
      </c>
      <c r="I806" s="279">
        <f>ROUND(BW66,0)</f>
        <v>105306</v>
      </c>
      <c r="J806" s="279">
        <f>ROUND(BW67,0)</f>
        <v>20580</v>
      </c>
      <c r="K806" s="279">
        <f>ROUND(BW68,0)</f>
        <v>0</v>
      </c>
      <c r="L806" s="279">
        <f>ROUND(BW69,0)</f>
        <v>177854</v>
      </c>
      <c r="M806" s="279">
        <f>ROUND(BW70,0)</f>
        <v>0</v>
      </c>
      <c r="N806" s="279"/>
      <c r="O806" s="279"/>
      <c r="P806" s="279">
        <f>IF(BW76&gt;0,ROUND(BW76,0),0)</f>
        <v>996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">
      <c r="A807" s="209" t="str">
        <f>RIGHT($C$83,3)&amp;"*"&amp;RIGHT($C$82,4)&amp;"*"&amp;BX$55&amp;"*"&amp;"A"</f>
        <v>207*2021*8710*A</v>
      </c>
      <c r="B807" s="279"/>
      <c r="C807" s="281">
        <f>ROUND(BX60,2)</f>
        <v>50.88</v>
      </c>
      <c r="D807" s="279">
        <f>ROUND(BX61,0)</f>
        <v>5382717</v>
      </c>
      <c r="E807" s="279">
        <f>ROUND(BX62,0)</f>
        <v>1343634</v>
      </c>
      <c r="F807" s="279">
        <f>ROUND(BX63,0)</f>
        <v>201508</v>
      </c>
      <c r="G807" s="279">
        <f>ROUND(BX64,0)</f>
        <v>61935</v>
      </c>
      <c r="H807" s="279">
        <f>ROUND(BX65,0)</f>
        <v>0</v>
      </c>
      <c r="I807" s="279">
        <f>ROUND(BX66,0)</f>
        <v>1250037</v>
      </c>
      <c r="J807" s="279">
        <f>ROUND(BX67,0)</f>
        <v>45168</v>
      </c>
      <c r="K807" s="279">
        <f>ROUND(BX68,0)</f>
        <v>0</v>
      </c>
      <c r="L807" s="279">
        <f>ROUND(BX69,0)</f>
        <v>56710</v>
      </c>
      <c r="M807" s="279">
        <f>ROUND(BX70,0)</f>
        <v>0</v>
      </c>
      <c r="N807" s="279"/>
      <c r="O807" s="279"/>
      <c r="P807" s="279">
        <f>IF(BX76&gt;0,ROUND(BX76,0),0)</f>
        <v>2186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">
      <c r="A808" s="209" t="str">
        <f>RIGHT($C$83,3)&amp;"*"&amp;RIGHT($C$82,4)&amp;"*"&amp;BY$55&amp;"*"&amp;"A"</f>
        <v>207*2021*8720*A</v>
      </c>
      <c r="B808" s="279"/>
      <c r="C808" s="281">
        <f>ROUND(BY60,2)</f>
        <v>24.04</v>
      </c>
      <c r="D808" s="279">
        <f>ROUND(BY61,0)</f>
        <v>2608339</v>
      </c>
      <c r="E808" s="279">
        <f>ROUND(BY62,0)</f>
        <v>651094</v>
      </c>
      <c r="F808" s="279">
        <f>ROUND(BY63,0)</f>
        <v>0</v>
      </c>
      <c r="G808" s="279">
        <f>ROUND(BY64,0)</f>
        <v>37438</v>
      </c>
      <c r="H808" s="279">
        <f>ROUND(BY65,0)</f>
        <v>0</v>
      </c>
      <c r="I808" s="279">
        <f>ROUND(BY66,0)</f>
        <v>1999</v>
      </c>
      <c r="J808" s="279">
        <f>ROUND(BY67,0)</f>
        <v>36407</v>
      </c>
      <c r="K808" s="279">
        <f>ROUND(BY68,0)</f>
        <v>0</v>
      </c>
      <c r="L808" s="279">
        <f>ROUND(BY69,0)</f>
        <v>34814</v>
      </c>
      <c r="M808" s="279">
        <f>ROUND(BY70,0)</f>
        <v>0</v>
      </c>
      <c r="N808" s="279"/>
      <c r="O808" s="279"/>
      <c r="P808" s="279">
        <f>IF(BY76&gt;0,ROUND(BY76,0),0)</f>
        <v>1762</v>
      </c>
      <c r="Q808" s="279">
        <f>IF(BY77&gt;0,ROUND(BY77,0),0)</f>
        <v>0</v>
      </c>
      <c r="R808" s="279">
        <f>IF(BY78&gt;0,ROUND(BY78,0),0)</f>
        <v>666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">
      <c r="A809" s="209" t="str">
        <f>RIGHT($C$83,3)&amp;"*"&amp;RIGHT($C$82,4)&amp;"*"&amp;BZ$55&amp;"*"&amp;"A"</f>
        <v>207*2021*8730*A</v>
      </c>
      <c r="B809" s="279"/>
      <c r="C809" s="281">
        <f>ROUND(BZ60,2)</f>
        <v>9.9600000000000009</v>
      </c>
      <c r="D809" s="279">
        <f>ROUND(BZ61,0)</f>
        <v>714790</v>
      </c>
      <c r="E809" s="279">
        <f>ROUND(BZ62,0)</f>
        <v>178426</v>
      </c>
      <c r="F809" s="279">
        <f>ROUND(BZ63,0)</f>
        <v>0</v>
      </c>
      <c r="G809" s="279">
        <f>ROUND(BZ64,0)</f>
        <v>389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200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">
      <c r="A810" s="209" t="str">
        <f>RIGHT($C$83,3)&amp;"*"&amp;RIGHT($C$82,4)&amp;"*"&amp;CA$55&amp;"*"&amp;"A"</f>
        <v>207*2021*8740*A</v>
      </c>
      <c r="B810" s="279"/>
      <c r="C810" s="281">
        <f>ROUND(CA60,2)</f>
        <v>0</v>
      </c>
      <c r="D810" s="279">
        <f>ROUND(CA61,0)</f>
        <v>0</v>
      </c>
      <c r="E810" s="279">
        <f>ROUND(CA62,0)</f>
        <v>0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0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">
      <c r="A811" s="209" t="str">
        <f>RIGHT($C$83,3)&amp;"*"&amp;RIGHT($C$82,4)&amp;"*"&amp;CB$55&amp;"*"&amp;"A"</f>
        <v>207*2021*8770*A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">
      <c r="A812" s="209" t="str">
        <f>RIGHT($C$83,3)&amp;"*"&amp;RIGHT($C$82,4)&amp;"*"&amp;CC$55&amp;"*"&amp;"A"</f>
        <v>207*2021*8790*A</v>
      </c>
      <c r="B812" s="279"/>
      <c r="C812" s="281">
        <f>ROUND(CC60,2)</f>
        <v>6.83</v>
      </c>
      <c r="D812" s="279">
        <f>ROUND(CC61,0)</f>
        <v>7605636</v>
      </c>
      <c r="E812" s="279">
        <f>ROUND(CC62,0)</f>
        <v>1898519</v>
      </c>
      <c r="F812" s="279">
        <f>ROUND(CC63,0)</f>
        <v>893405</v>
      </c>
      <c r="G812" s="279">
        <f>ROUND(CC64,0)</f>
        <v>593692</v>
      </c>
      <c r="H812" s="279">
        <f>ROUND(CC65,0)</f>
        <v>2390539</v>
      </c>
      <c r="I812" s="279">
        <f>ROUND(CC66,0)</f>
        <v>1063740</v>
      </c>
      <c r="J812" s="279">
        <f>ROUND(CC67,0)</f>
        <v>2120274</v>
      </c>
      <c r="K812" s="279">
        <f>ROUND(CC68,0)</f>
        <v>1106212</v>
      </c>
      <c r="L812" s="279">
        <f>ROUND(CC69,0)</f>
        <v>375167</v>
      </c>
      <c r="M812" s="279">
        <f>ROUND(CC70,0)</f>
        <v>0</v>
      </c>
      <c r="N812" s="279"/>
      <c r="O812" s="279"/>
      <c r="P812" s="279">
        <f>IF(CC76&gt;0,ROUND(CC76,0),0)</f>
        <v>102615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">
      <c r="A813" s="209" t="str">
        <f>RIGHT($C$83,3)&amp;"*"&amp;RIGHT($C$82,4)&amp;"*"&amp;"9000"&amp;"*"&amp;"A"</f>
        <v>207*2021*9000*A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">
      <c r="B815" s="283" t="s">
        <v>1004</v>
      </c>
      <c r="C815" s="284">
        <f t="shared" ref="C815:K815" si="24">SUM(C734:C813)</f>
        <v>1794.3200000000004</v>
      </c>
      <c r="D815" s="280">
        <f t="shared" si="24"/>
        <v>202648730</v>
      </c>
      <c r="E815" s="280">
        <f t="shared" si="24"/>
        <v>50585183</v>
      </c>
      <c r="F815" s="280">
        <f t="shared" si="24"/>
        <v>17904807</v>
      </c>
      <c r="G815" s="280">
        <f t="shared" si="24"/>
        <v>74230547</v>
      </c>
      <c r="H815" s="280">
        <f t="shared" si="24"/>
        <v>3210781</v>
      </c>
      <c r="I815" s="280">
        <f t="shared" si="24"/>
        <v>51599267</v>
      </c>
      <c r="J815" s="280">
        <f t="shared" si="24"/>
        <v>16412448</v>
      </c>
      <c r="K815" s="280">
        <f t="shared" si="24"/>
        <v>9114894</v>
      </c>
      <c r="L815" s="280" t="e">
        <f>SUM(L734:L813)+SUM(U734:U813)</f>
        <v>#REF!</v>
      </c>
      <c r="M815" s="280">
        <f>SUM(M734:M813)+SUM(V734:V813)</f>
        <v>3255</v>
      </c>
      <c r="N815" s="280">
        <f t="shared" ref="N815:Y815" si="25">SUM(N734:N813)</f>
        <v>1406552737</v>
      </c>
      <c r="O815" s="280">
        <f t="shared" si="25"/>
        <v>417965268</v>
      </c>
      <c r="P815" s="280">
        <f t="shared" si="25"/>
        <v>794314</v>
      </c>
      <c r="Q815" s="280">
        <f t="shared" si="25"/>
        <v>103939</v>
      </c>
      <c r="R815" s="280">
        <f t="shared" si="25"/>
        <v>79746</v>
      </c>
      <c r="S815" s="280">
        <f t="shared" si="25"/>
        <v>1074176</v>
      </c>
      <c r="T815" s="284">
        <f t="shared" si="25"/>
        <v>394.09000000000003</v>
      </c>
      <c r="U815" s="280">
        <f t="shared" si="25"/>
        <v>0</v>
      </c>
      <c r="V815" s="280">
        <f t="shared" si="25"/>
        <v>0</v>
      </c>
      <c r="W815" s="280">
        <f t="shared" si="25"/>
        <v>0</v>
      </c>
      <c r="X815" s="280">
        <f t="shared" si="25"/>
        <v>0</v>
      </c>
      <c r="Y815" s="280">
        <f t="shared" si="25"/>
        <v>119973720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">
      <c r="B816" s="280" t="s">
        <v>1005</v>
      </c>
      <c r="C816" s="284">
        <f>CE60</f>
        <v>1794.3200000000002</v>
      </c>
      <c r="D816" s="280">
        <f>CE61</f>
        <v>202648730</v>
      </c>
      <c r="E816" s="280">
        <f>CE62</f>
        <v>50585183</v>
      </c>
      <c r="F816" s="280">
        <f>CE63</f>
        <v>17904807</v>
      </c>
      <c r="G816" s="280">
        <f>CE64</f>
        <v>74230547</v>
      </c>
      <c r="H816" s="283">
        <f>CE65</f>
        <v>3210781</v>
      </c>
      <c r="I816" s="283">
        <f>CE66</f>
        <v>51599267</v>
      </c>
      <c r="J816" s="283">
        <f>CE67</f>
        <v>16412448</v>
      </c>
      <c r="K816" s="283">
        <f>CE68</f>
        <v>9114894</v>
      </c>
      <c r="L816" s="283">
        <f>CE69</f>
        <v>3943903</v>
      </c>
      <c r="M816" s="283">
        <f>CE70</f>
        <v>0</v>
      </c>
      <c r="N816" s="280">
        <f>CE75</f>
        <v>1406552737</v>
      </c>
      <c r="O816" s="280">
        <f>CE73</f>
        <v>417965268</v>
      </c>
      <c r="P816" s="280">
        <f>CE76</f>
        <v>794314</v>
      </c>
      <c r="Q816" s="280">
        <f>CE77</f>
        <v>103938.8</v>
      </c>
      <c r="R816" s="280">
        <f>CE78</f>
        <v>79744.169999999984</v>
      </c>
      <c r="S816" s="280">
        <f>CE79</f>
        <v>1074175.92</v>
      </c>
      <c r="T816" s="284">
        <f>CE80</f>
        <v>394.09000000000015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119973722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202648730</v>
      </c>
      <c r="E817" s="180">
        <f>C379</f>
        <v>50585184</v>
      </c>
      <c r="F817" s="180">
        <f>C380</f>
        <v>17904807</v>
      </c>
      <c r="G817" s="243">
        <f>C381</f>
        <v>74230547</v>
      </c>
      <c r="H817" s="243">
        <f>C382</f>
        <v>3210781</v>
      </c>
      <c r="I817" s="243">
        <f>C383</f>
        <v>51599267</v>
      </c>
      <c r="J817" s="243">
        <f>C384</f>
        <v>16412448</v>
      </c>
      <c r="K817" s="243">
        <f>C385</f>
        <v>9114894</v>
      </c>
      <c r="L817" s="243">
        <f>C386+C387+C388+C389</f>
        <v>20960452</v>
      </c>
      <c r="M817" s="243">
        <f>C370</f>
        <v>30706562</v>
      </c>
      <c r="N817" s="180">
        <f>D361</f>
        <v>1406552737</v>
      </c>
      <c r="O817" s="180">
        <f>C359</f>
        <v>417965268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50" fitToHeight="3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6" transitionEvaluation="1" transitionEntry="1" codeName="Sheet10">
    <pageSetUpPr autoPageBreaks="0" fitToPage="1"/>
  </sheetPr>
  <dimension ref="A1:CF816"/>
  <sheetViews>
    <sheetView showGridLines="0" topLeftCell="A16" zoomScale="75" workbookViewId="0">
      <selection activeCell="I94" sqref="I94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1262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1255</v>
      </c>
      <c r="C16" s="236"/>
      <c r="E16" s="237" t="s">
        <v>1254</v>
      </c>
    </row>
    <row r="17" spans="1:6" ht="12.75" customHeight="1" x14ac:dyDescent="0.3">
      <c r="A17" s="180" t="s">
        <v>1230</v>
      </c>
      <c r="C17" s="237" t="s">
        <v>1254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5" customHeight="1" x14ac:dyDescent="0.3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5" customHeight="1" x14ac:dyDescent="0.3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5" customHeight="1" x14ac:dyDescent="0.3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5" customHeight="1" x14ac:dyDescent="0.3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5" customHeight="1" x14ac:dyDescent="0.3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5" customHeight="1" x14ac:dyDescent="0.3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5" customHeight="1" x14ac:dyDescent="0.3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5" customHeight="1" x14ac:dyDescent="0.3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5" customHeight="1" x14ac:dyDescent="0.3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5" customHeight="1" x14ac:dyDescent="0.3">
      <c r="A82" s="208" t="s">
        <v>253</v>
      </c>
      <c r="B82" s="208"/>
      <c r="C82" s="208"/>
      <c r="D82" s="208"/>
      <c r="E82" s="208"/>
    </row>
    <row r="83" spans="1:84" ht="12.65" customHeight="1" x14ac:dyDescent="0.3">
      <c r="A83" s="171" t="s">
        <v>254</v>
      </c>
      <c r="B83" s="172"/>
      <c r="C83" s="285" t="s">
        <v>1267</v>
      </c>
      <c r="D83" s="259"/>
      <c r="E83" s="175"/>
    </row>
    <row r="84" spans="1:84" ht="12.65" customHeight="1" x14ac:dyDescent="0.3">
      <c r="A84" s="173" t="s">
        <v>255</v>
      </c>
      <c r="B84" s="172" t="s">
        <v>256</v>
      </c>
      <c r="C84" s="227" t="s">
        <v>1268</v>
      </c>
      <c r="D84" s="259"/>
      <c r="E84" s="175"/>
    </row>
    <row r="85" spans="1:84" ht="12.65" customHeight="1" x14ac:dyDescent="0.3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">
      <c r="A86" s="173" t="s">
        <v>1251</v>
      </c>
      <c r="B86" s="172"/>
      <c r="C86" s="227"/>
      <c r="D86" s="205"/>
      <c r="E86" s="204"/>
    </row>
    <row r="87" spans="1:84" ht="12.65" customHeight="1" x14ac:dyDescent="0.3">
      <c r="A87" s="173" t="s">
        <v>1252</v>
      </c>
      <c r="B87" s="172" t="s">
        <v>256</v>
      </c>
      <c r="C87" s="227"/>
      <c r="D87" s="205"/>
      <c r="E87" s="204"/>
    </row>
    <row r="88" spans="1:84" ht="12.65" customHeight="1" x14ac:dyDescent="0.3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">
      <c r="A93" s="173" t="s">
        <v>263</v>
      </c>
      <c r="B93" s="172" t="s">
        <v>256</v>
      </c>
      <c r="C93" s="227"/>
      <c r="D93" s="259"/>
      <c r="E93" s="175"/>
    </row>
    <row r="94" spans="1:84" ht="12.65" customHeight="1" x14ac:dyDescent="0.3">
      <c r="A94" s="173" t="s">
        <v>264</v>
      </c>
      <c r="B94" s="172" t="s">
        <v>256</v>
      </c>
      <c r="C94" s="227"/>
      <c r="D94" s="259"/>
      <c r="E94" s="175"/>
    </row>
    <row r="95" spans="1:84" ht="12.65" customHeight="1" x14ac:dyDescent="0.3">
      <c r="A95" s="173"/>
      <c r="B95" s="173"/>
      <c r="C95" s="191"/>
      <c r="D95" s="175"/>
      <c r="E95" s="175"/>
    </row>
    <row r="96" spans="1:84" ht="12.65" customHeight="1" x14ac:dyDescent="0.3">
      <c r="A96" s="208" t="s">
        <v>265</v>
      </c>
      <c r="B96" s="208"/>
      <c r="C96" s="208"/>
      <c r="D96" s="208"/>
      <c r="E96" s="208"/>
    </row>
    <row r="97" spans="1:5" ht="12.65" customHeight="1" x14ac:dyDescent="0.3">
      <c r="A97" s="260" t="s">
        <v>266</v>
      </c>
      <c r="B97" s="260"/>
      <c r="C97" s="260"/>
      <c r="D97" s="260"/>
      <c r="E97" s="260"/>
    </row>
    <row r="98" spans="1:5" ht="12.65" customHeight="1" x14ac:dyDescent="0.3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">
      <c r="A101" s="260" t="s">
        <v>269</v>
      </c>
      <c r="B101" s="260"/>
      <c r="C101" s="260"/>
      <c r="D101" s="260"/>
      <c r="E101" s="260"/>
    </row>
    <row r="102" spans="1:5" ht="12.65" customHeight="1" x14ac:dyDescent="0.3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">
      <c r="A104" s="260" t="s">
        <v>271</v>
      </c>
      <c r="B104" s="260"/>
      <c r="C104" s="260"/>
      <c r="D104" s="260"/>
      <c r="E104" s="260"/>
    </row>
    <row r="105" spans="1:5" ht="12.65" customHeight="1" x14ac:dyDescent="0.3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">
      <c r="A108" s="173"/>
      <c r="B108" s="172"/>
      <c r="C108" s="190"/>
      <c r="D108" s="175"/>
      <c r="E108" s="175"/>
    </row>
    <row r="109" spans="1:5" ht="13.5" customHeight="1" x14ac:dyDescent="0.3">
      <c r="A109" s="207" t="s">
        <v>275</v>
      </c>
      <c r="B109" s="208"/>
      <c r="C109" s="208"/>
      <c r="D109" s="208"/>
      <c r="E109" s="208"/>
    </row>
    <row r="110" spans="1:5" ht="13.5" customHeight="1" x14ac:dyDescent="0.3">
      <c r="A110" s="173"/>
      <c r="B110" s="172"/>
      <c r="C110" s="190"/>
      <c r="D110" s="175"/>
      <c r="E110" s="175"/>
    </row>
    <row r="111" spans="1:5" ht="12.65" customHeight="1" x14ac:dyDescent="0.3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1239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">
      <c r="A125" s="173" t="s">
        <v>289</v>
      </c>
      <c r="B125" s="172"/>
      <c r="C125" s="189"/>
      <c r="D125" s="175"/>
      <c r="E125" s="175"/>
    </row>
    <row r="126" spans="1:5" ht="12.65" customHeight="1" x14ac:dyDescent="0.3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">
      <c r="A131" s="173"/>
      <c r="B131" s="175"/>
      <c r="C131" s="191"/>
      <c r="D131" s="175"/>
      <c r="E131" s="175"/>
    </row>
    <row r="132" spans="1:6" ht="12.65" customHeight="1" x14ac:dyDescent="0.3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2.65" customHeight="1" x14ac:dyDescent="0.3">
      <c r="A135" s="173"/>
      <c r="B135" s="173"/>
      <c r="C135" s="191"/>
      <c r="D135" s="175"/>
      <c r="E135" s="175"/>
    </row>
    <row r="136" spans="1:6" ht="18" customHeight="1" x14ac:dyDescent="0.3">
      <c r="A136" s="173"/>
      <c r="B136" s="173"/>
      <c r="C136" s="191"/>
      <c r="D136" s="175"/>
      <c r="E136" s="175"/>
    </row>
    <row r="137" spans="1:6" ht="12.65" customHeight="1" x14ac:dyDescent="0.3">
      <c r="A137" s="208" t="s">
        <v>1240</v>
      </c>
      <c r="B137" s="207"/>
      <c r="C137" s="207"/>
      <c r="D137" s="207"/>
      <c r="E137" s="207"/>
    </row>
    <row r="138" spans="1:6" ht="12.65" customHeight="1" x14ac:dyDescent="0.3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">
      <c r="A156" s="177"/>
      <c r="B156" s="177"/>
      <c r="C156" s="193"/>
      <c r="D156" s="178"/>
      <c r="E156" s="175"/>
    </row>
    <row r="157" spans="1:5" ht="12.65" customHeight="1" x14ac:dyDescent="0.3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">
      <c r="A158" s="177" t="s">
        <v>304</v>
      </c>
      <c r="B158" s="174"/>
      <c r="C158" s="174"/>
      <c r="D158" s="175"/>
      <c r="E158" s="175"/>
    </row>
    <row r="159" spans="1:5" ht="12.65" customHeight="1" x14ac:dyDescent="0.3">
      <c r="A159" s="177"/>
      <c r="B159" s="178"/>
      <c r="C159" s="193"/>
      <c r="D159" s="175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12.65" customHeight="1" x14ac:dyDescent="0.3">
      <c r="A162" s="177"/>
      <c r="B162" s="177"/>
      <c r="C162" s="193"/>
      <c r="D162" s="178"/>
      <c r="E162" s="175"/>
    </row>
    <row r="163" spans="1:5" ht="21.75" customHeight="1" x14ac:dyDescent="0.3">
      <c r="A163" s="177"/>
      <c r="B163" s="177"/>
      <c r="C163" s="193"/>
      <c r="D163" s="178"/>
      <c r="E163" s="175"/>
    </row>
    <row r="164" spans="1:5" ht="11.5" customHeight="1" x14ac:dyDescent="0.3">
      <c r="A164" s="207" t="s">
        <v>305</v>
      </c>
      <c r="B164" s="208"/>
      <c r="C164" s="208"/>
      <c r="D164" s="208"/>
      <c r="E164" s="208"/>
    </row>
    <row r="165" spans="1:5" ht="11.5" customHeight="1" x14ac:dyDescent="0.3">
      <c r="A165" s="260" t="s">
        <v>306</v>
      </c>
      <c r="B165" s="260"/>
      <c r="C165" s="260"/>
      <c r="D165" s="260"/>
      <c r="E165" s="260"/>
    </row>
    <row r="166" spans="1:5" ht="11.5" customHeight="1" x14ac:dyDescent="0.3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">
      <c r="A175" s="260" t="s">
        <v>314</v>
      </c>
      <c r="B175" s="260"/>
      <c r="C175" s="260"/>
      <c r="D175" s="260"/>
      <c r="E175" s="260"/>
    </row>
    <row r="176" spans="1:5" ht="11.5" customHeight="1" x14ac:dyDescent="0.3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">
      <c r="A179" s="260" t="s">
        <v>317</v>
      </c>
      <c r="B179" s="260"/>
      <c r="C179" s="260"/>
      <c r="D179" s="260"/>
      <c r="E179" s="260"/>
    </row>
    <row r="180" spans="1:5" ht="11.5" customHeight="1" x14ac:dyDescent="0.3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">
      <c r="A183" s="260" t="s">
        <v>320</v>
      </c>
      <c r="B183" s="260"/>
      <c r="C183" s="260"/>
      <c r="D183" s="260"/>
      <c r="E183" s="260"/>
    </row>
    <row r="184" spans="1:5" ht="11.5" customHeight="1" x14ac:dyDescent="0.3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">
      <c r="A188" s="260" t="s">
        <v>323</v>
      </c>
      <c r="B188" s="260"/>
      <c r="C188" s="260"/>
      <c r="D188" s="260"/>
      <c r="E188" s="260"/>
    </row>
    <row r="189" spans="1:5" ht="11.5" customHeight="1" x14ac:dyDescent="0.3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">
      <c r="A192" s="173"/>
      <c r="B192" s="175"/>
      <c r="C192" s="191"/>
      <c r="D192" s="175"/>
      <c r="E192" s="175"/>
    </row>
    <row r="193" spans="1:8" ht="12.65" customHeight="1" x14ac:dyDescent="0.3">
      <c r="A193" s="208" t="s">
        <v>326</v>
      </c>
      <c r="B193" s="208"/>
      <c r="C193" s="208"/>
      <c r="D193" s="208"/>
      <c r="E193" s="208"/>
    </row>
    <row r="194" spans="1:8" ht="12.65" customHeight="1" x14ac:dyDescent="0.3">
      <c r="A194" s="207" t="s">
        <v>327</v>
      </c>
      <c r="B194" s="208"/>
      <c r="C194" s="208"/>
      <c r="D194" s="208"/>
      <c r="E194" s="208"/>
    </row>
    <row r="195" spans="1:8" ht="12.65" customHeight="1" x14ac:dyDescent="0.3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">
      <c r="A206" s="173"/>
      <c r="B206" s="173"/>
      <c r="C206" s="191"/>
      <c r="D206" s="175"/>
      <c r="E206" s="175"/>
    </row>
    <row r="207" spans="1:8" ht="12.65" customHeight="1" x14ac:dyDescent="0.3">
      <c r="A207" s="207" t="s">
        <v>341</v>
      </c>
      <c r="B207" s="207"/>
      <c r="C207" s="207"/>
      <c r="D207" s="207"/>
      <c r="E207" s="207"/>
    </row>
    <row r="208" spans="1:8" ht="12.65" customHeight="1" x14ac:dyDescent="0.3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5" customHeight="1" x14ac:dyDescent="0.3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5" customHeight="1" x14ac:dyDescent="0.3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5" customHeight="1" x14ac:dyDescent="0.3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5" customHeight="1" x14ac:dyDescent="0.3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5" customHeight="1" x14ac:dyDescent="0.3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5" customHeight="1" x14ac:dyDescent="0.3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5" customHeight="1" x14ac:dyDescent="0.3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5" customHeight="1" x14ac:dyDescent="0.3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">
      <c r="A219" s="173"/>
      <c r="B219" s="175"/>
      <c r="C219" s="191"/>
      <c r="D219" s="175"/>
      <c r="E219" s="175"/>
    </row>
    <row r="220" spans="1:8" ht="12.65" customHeight="1" x14ac:dyDescent="0.3">
      <c r="A220" s="208" t="s">
        <v>342</v>
      </c>
      <c r="B220" s="208"/>
      <c r="C220" s="208"/>
      <c r="D220" s="208"/>
      <c r="E220" s="208"/>
    </row>
    <row r="221" spans="1:8" ht="12.65" customHeight="1" x14ac:dyDescent="0.3">
      <c r="A221" s="260" t="s">
        <v>343</v>
      </c>
      <c r="B221" s="260"/>
      <c r="C221" s="260"/>
      <c r="D221" s="260"/>
      <c r="E221" s="260"/>
    </row>
    <row r="222" spans="1:8" ht="12.65" customHeight="1" x14ac:dyDescent="0.3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">
      <c r="A229" s="260" t="s">
        <v>351</v>
      </c>
      <c r="B229" s="260"/>
      <c r="C229" s="260"/>
      <c r="D229" s="260"/>
      <c r="E229" s="260"/>
    </row>
    <row r="230" spans="1:5" ht="12.65" customHeight="1" x14ac:dyDescent="0.3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">
      <c r="A231" s="171"/>
      <c r="B231" s="172"/>
      <c r="C231" s="191"/>
      <c r="D231" s="175"/>
      <c r="E231" s="175"/>
    </row>
    <row r="232" spans="1:5" ht="12.65" customHeight="1" x14ac:dyDescent="0.3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">
      <c r="A234" s="173"/>
      <c r="B234" s="175"/>
      <c r="C234" s="191"/>
      <c r="D234" s="175"/>
      <c r="E234" s="175"/>
    </row>
    <row r="235" spans="1:5" ht="12.65" customHeight="1" x14ac:dyDescent="0.3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">
      <c r="A236" s="260" t="s">
        <v>356</v>
      </c>
      <c r="B236" s="260"/>
      <c r="C236" s="260"/>
      <c r="D236" s="260"/>
      <c r="E236" s="260"/>
    </row>
    <row r="237" spans="1:5" ht="12.65" customHeight="1" x14ac:dyDescent="0.3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">
      <c r="A240" s="173"/>
      <c r="B240" s="175"/>
      <c r="C240" s="191"/>
      <c r="D240" s="175"/>
      <c r="E240" s="175"/>
    </row>
    <row r="241" spans="1:5" ht="12.65" customHeight="1" x14ac:dyDescent="0.3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">
      <c r="A242" s="173"/>
      <c r="B242" s="173"/>
      <c r="C242" s="191"/>
      <c r="D242" s="175"/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21.75" customHeight="1" x14ac:dyDescent="0.3">
      <c r="A246" s="173"/>
      <c r="B246" s="173"/>
      <c r="C246" s="191"/>
      <c r="D246" s="175"/>
      <c r="E246" s="175"/>
    </row>
    <row r="247" spans="1:5" ht="12.4" customHeight="1" x14ac:dyDescent="0.3">
      <c r="A247" s="208" t="s">
        <v>360</v>
      </c>
      <c r="B247" s="208"/>
      <c r="C247" s="208"/>
      <c r="D247" s="208"/>
      <c r="E247" s="208"/>
    </row>
    <row r="248" spans="1:5" ht="11.25" customHeight="1" x14ac:dyDescent="0.3">
      <c r="A248" s="260" t="s">
        <v>361</v>
      </c>
      <c r="B248" s="260"/>
      <c r="C248" s="260"/>
      <c r="D248" s="260"/>
      <c r="E248" s="260"/>
    </row>
    <row r="249" spans="1:5" ht="12.4" customHeight="1" x14ac:dyDescent="0.3">
      <c r="A249" s="173" t="s">
        <v>362</v>
      </c>
      <c r="B249" s="172" t="s">
        <v>256</v>
      </c>
      <c r="C249" s="189"/>
      <c r="D249" s="175"/>
      <c r="E249" s="175"/>
    </row>
    <row r="250" spans="1:5" ht="12.4" customHeight="1" x14ac:dyDescent="0.3">
      <c r="A250" s="173" t="s">
        <v>363</v>
      </c>
      <c r="B250" s="172" t="s">
        <v>256</v>
      </c>
      <c r="C250" s="189"/>
      <c r="D250" s="175"/>
      <c r="E250" s="175"/>
    </row>
    <row r="251" spans="1:5" ht="12.4" customHeight="1" x14ac:dyDescent="0.3">
      <c r="A251" s="173" t="s">
        <v>364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365</v>
      </c>
      <c r="B252" s="172" t="s">
        <v>256</v>
      </c>
      <c r="C252" s="189"/>
      <c r="D252" s="175"/>
      <c r="E252" s="175"/>
    </row>
    <row r="253" spans="1:5" ht="12.4" customHeight="1" x14ac:dyDescent="0.3">
      <c r="A253" s="173" t="s">
        <v>1241</v>
      </c>
      <c r="B253" s="172" t="s">
        <v>256</v>
      </c>
      <c r="C253" s="189"/>
      <c r="D253" s="175"/>
      <c r="E253" s="175"/>
    </row>
    <row r="254" spans="1:5" ht="12.4" customHeight="1" x14ac:dyDescent="0.3">
      <c r="A254" s="173" t="s">
        <v>366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367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368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369</v>
      </c>
      <c r="B257" s="172" t="s">
        <v>256</v>
      </c>
      <c r="C257" s="189"/>
      <c r="D257" s="175"/>
      <c r="E257" s="175"/>
    </row>
    <row r="258" spans="1:5" ht="12.4" customHeight="1" x14ac:dyDescent="0.3">
      <c r="A258" s="173" t="s">
        <v>370</v>
      </c>
      <c r="B258" s="172" t="s">
        <v>256</v>
      </c>
      <c r="C258" s="189"/>
      <c r="D258" s="175"/>
      <c r="E258" s="175"/>
    </row>
    <row r="259" spans="1:5" ht="12.4" customHeight="1" x14ac:dyDescent="0.3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">
      <c r="A260" s="260" t="s">
        <v>372</v>
      </c>
      <c r="B260" s="260"/>
      <c r="C260" s="260"/>
      <c r="D260" s="260"/>
      <c r="E260" s="260"/>
    </row>
    <row r="261" spans="1:5" ht="12.4" customHeight="1" x14ac:dyDescent="0.3">
      <c r="A261" s="173" t="s">
        <v>362</v>
      </c>
      <c r="B261" s="172" t="s">
        <v>256</v>
      </c>
      <c r="C261" s="189"/>
      <c r="D261" s="175"/>
      <c r="E261" s="175"/>
    </row>
    <row r="262" spans="1:5" ht="12.4" customHeight="1" x14ac:dyDescent="0.3">
      <c r="A262" s="173" t="s">
        <v>363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373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">
      <c r="A265" s="260" t="s">
        <v>375</v>
      </c>
      <c r="B265" s="260"/>
      <c r="C265" s="260"/>
      <c r="D265" s="260"/>
      <c r="E265" s="260"/>
    </row>
    <row r="266" spans="1:5" ht="12.4" customHeight="1" x14ac:dyDescent="0.3">
      <c r="A266" s="173" t="s">
        <v>332</v>
      </c>
      <c r="B266" s="172" t="s">
        <v>256</v>
      </c>
      <c r="C266" s="189"/>
      <c r="D266" s="175"/>
      <c r="E266" s="175"/>
    </row>
    <row r="267" spans="1:5" ht="12.4" customHeight="1" x14ac:dyDescent="0.3">
      <c r="A267" s="173" t="s">
        <v>333</v>
      </c>
      <c r="B267" s="172" t="s">
        <v>256</v>
      </c>
      <c r="C267" s="189"/>
      <c r="D267" s="175"/>
      <c r="E267" s="175"/>
    </row>
    <row r="268" spans="1:5" ht="12.4" customHeight="1" x14ac:dyDescent="0.3">
      <c r="A268" s="173" t="s">
        <v>334</v>
      </c>
      <c r="B268" s="172" t="s">
        <v>256</v>
      </c>
      <c r="C268" s="189"/>
      <c r="D268" s="175"/>
      <c r="E268" s="175"/>
    </row>
    <row r="269" spans="1:5" ht="12.4" customHeight="1" x14ac:dyDescent="0.3">
      <c r="A269" s="173" t="s">
        <v>376</v>
      </c>
      <c r="B269" s="172" t="s">
        <v>256</v>
      </c>
      <c r="C269" s="189"/>
      <c r="D269" s="175"/>
      <c r="E269" s="175"/>
    </row>
    <row r="270" spans="1:5" ht="12.4" customHeight="1" x14ac:dyDescent="0.3">
      <c r="A270" s="173" t="s">
        <v>377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378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339</v>
      </c>
      <c r="B272" s="172" t="s">
        <v>256</v>
      </c>
      <c r="C272" s="189"/>
      <c r="D272" s="175"/>
      <c r="E272" s="175"/>
    </row>
    <row r="273" spans="1:5" ht="12.4" customHeight="1" x14ac:dyDescent="0.3">
      <c r="A273" s="173" t="s">
        <v>340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">
      <c r="A277" s="260" t="s">
        <v>382</v>
      </c>
      <c r="B277" s="260"/>
      <c r="C277" s="260"/>
      <c r="D277" s="260"/>
      <c r="E277" s="260"/>
    </row>
    <row r="278" spans="1:5" ht="12.65" customHeight="1" x14ac:dyDescent="0.3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">
      <c r="A283" s="173"/>
      <c r="B283" s="175"/>
      <c r="C283" s="191"/>
      <c r="D283" s="175"/>
      <c r="E283" s="175"/>
    </row>
    <row r="284" spans="1:5" ht="12.65" customHeight="1" x14ac:dyDescent="0.3">
      <c r="A284" s="260" t="s">
        <v>387</v>
      </c>
      <c r="B284" s="260"/>
      <c r="C284" s="260"/>
      <c r="D284" s="260"/>
      <c r="E284" s="260"/>
    </row>
    <row r="285" spans="1:5" ht="12.65" customHeight="1" x14ac:dyDescent="0.3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">
      <c r="A290" s="173"/>
      <c r="B290" s="175"/>
      <c r="C290" s="191"/>
      <c r="D290" s="175"/>
      <c r="E290" s="175"/>
    </row>
    <row r="291" spans="1:5" ht="12.65" customHeight="1" x14ac:dyDescent="0.3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">
      <c r="A292" s="173"/>
      <c r="B292" s="173"/>
      <c r="C292" s="191"/>
      <c r="D292" s="175"/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20.25" customHeight="1" x14ac:dyDescent="0.3">
      <c r="A300" s="173"/>
      <c r="B300" s="173"/>
      <c r="C300" s="191"/>
      <c r="D300" s="175"/>
      <c r="E300" s="175"/>
    </row>
    <row r="301" spans="1:5" ht="12.65" customHeight="1" x14ac:dyDescent="0.3">
      <c r="A301" s="208" t="s">
        <v>394</v>
      </c>
      <c r="B301" s="208"/>
      <c r="C301" s="208"/>
      <c r="D301" s="208"/>
      <c r="E301" s="208"/>
    </row>
    <row r="302" spans="1:5" ht="14.25" customHeight="1" x14ac:dyDescent="0.3">
      <c r="A302" s="260" t="s">
        <v>395</v>
      </c>
      <c r="B302" s="260"/>
      <c r="C302" s="260"/>
      <c r="D302" s="260"/>
      <c r="E302" s="260"/>
    </row>
    <row r="303" spans="1:5" ht="12.65" customHeight="1" x14ac:dyDescent="0.3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1242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">
      <c r="A314" s="260" t="s">
        <v>406</v>
      </c>
      <c r="B314" s="260"/>
      <c r="C314" s="260"/>
      <c r="D314" s="260"/>
      <c r="E314" s="260"/>
    </row>
    <row r="315" spans="1:5" ht="12.65" customHeight="1" x14ac:dyDescent="0.3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">
      <c r="A319" s="260" t="s">
        <v>411</v>
      </c>
      <c r="B319" s="260"/>
      <c r="C319" s="260"/>
      <c r="D319" s="260"/>
      <c r="E319" s="260"/>
    </row>
    <row r="320" spans="1:5" ht="12.65" customHeight="1" x14ac:dyDescent="0.3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">
      <c r="A330" s="173"/>
      <c r="B330" s="175"/>
      <c r="C330" s="191"/>
      <c r="D330" s="175"/>
      <c r="E330" s="175"/>
    </row>
    <row r="331" spans="1:5" ht="12.65" customHeight="1" x14ac:dyDescent="0.3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">
      <c r="A332" s="173"/>
      <c r="B332" s="172"/>
      <c r="C332" s="232"/>
      <c r="D332" s="175"/>
      <c r="E332" s="175"/>
    </row>
    <row r="333" spans="1:5" ht="12.65" customHeight="1" x14ac:dyDescent="0.3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">
      <c r="A337" s="173" t="s">
        <v>1253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">
      <c r="A339" s="173"/>
      <c r="B339" s="175"/>
      <c r="C339" s="191"/>
      <c r="D339" s="175"/>
      <c r="E339" s="175"/>
    </row>
    <row r="340" spans="1:5" ht="12.65" customHeight="1" x14ac:dyDescent="0.3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">
      <c r="A341" s="173"/>
      <c r="B341" s="173"/>
      <c r="C341" s="191"/>
      <c r="D341" s="175"/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20.25" customHeight="1" x14ac:dyDescent="0.3">
      <c r="A355" s="173"/>
      <c r="B355" s="173"/>
      <c r="C355" s="191"/>
      <c r="D355" s="175"/>
      <c r="E355" s="175"/>
    </row>
    <row r="356" spans="1:5" ht="12.65" customHeight="1" x14ac:dyDescent="0.3">
      <c r="A356" s="208" t="s">
        <v>426</v>
      </c>
      <c r="B356" s="208"/>
      <c r="C356" s="208"/>
      <c r="D356" s="208"/>
      <c r="E356" s="208"/>
    </row>
    <row r="357" spans="1:5" ht="12.65" customHeight="1" x14ac:dyDescent="0.3">
      <c r="A357" s="260" t="s">
        <v>427</v>
      </c>
      <c r="B357" s="260"/>
      <c r="C357" s="260"/>
      <c r="D357" s="260"/>
      <c r="E357" s="260"/>
    </row>
    <row r="358" spans="1:5" ht="12.65" customHeight="1" x14ac:dyDescent="0.3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">
      <c r="A361" s="260" t="s">
        <v>431</v>
      </c>
      <c r="B361" s="260"/>
      <c r="C361" s="260"/>
      <c r="D361" s="260"/>
      <c r="E361" s="260"/>
    </row>
    <row r="362" spans="1:5" ht="12.65" customHeight="1" x14ac:dyDescent="0.3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">
      <c r="A367" s="260" t="s">
        <v>436</v>
      </c>
      <c r="B367" s="260"/>
      <c r="C367" s="260"/>
      <c r="D367" s="260"/>
      <c r="E367" s="260"/>
    </row>
    <row r="368" spans="1:5" ht="12.65" customHeight="1" x14ac:dyDescent="0.3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">
      <c r="A372" s="173"/>
      <c r="B372" s="175"/>
      <c r="C372" s="191"/>
      <c r="D372" s="175"/>
      <c r="E372" s="175"/>
    </row>
    <row r="373" spans="1:5" ht="12.65" customHeight="1" x14ac:dyDescent="0.3">
      <c r="A373" s="173"/>
      <c r="B373" s="175"/>
      <c r="C373" s="191"/>
      <c r="D373" s="175"/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260" t="s">
        <v>441</v>
      </c>
      <c r="B375" s="260"/>
      <c r="C375" s="260"/>
      <c r="D375" s="260"/>
      <c r="E375" s="260"/>
    </row>
    <row r="376" spans="1:5" ht="12.65" customHeight="1" x14ac:dyDescent="0.3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">
      <c r="A387" s="171" t="s">
        <v>450</v>
      </c>
      <c r="B387" s="172"/>
      <c r="C387" s="189"/>
      <c r="D387" s="175"/>
      <c r="E387" s="175"/>
    </row>
    <row r="388" spans="1:6" ht="12.65" customHeight="1" x14ac:dyDescent="0.3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">
      <c r="A396" s="179"/>
      <c r="B396" s="179"/>
    </row>
    <row r="397" spans="1:6" ht="12.6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.65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  <c r="C410" s="181" t="s">
        <v>459</v>
      </c>
      <c r="D410" s="179"/>
      <c r="E410" s="263"/>
    </row>
    <row r="411" spans="1:5" ht="12.65" customHeight="1" x14ac:dyDescent="0.3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5" customHeight="1" x14ac:dyDescent="0.3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">
      <c r="A415" s="179"/>
      <c r="B415" s="179"/>
      <c r="C415" s="194"/>
      <c r="D415" s="179"/>
    </row>
    <row r="416" spans="1:5" ht="12.65" customHeight="1" x14ac:dyDescent="0.3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">
      <c r="A418" s="179"/>
      <c r="B418" s="179"/>
      <c r="C418" s="194"/>
      <c r="D418" s="179"/>
    </row>
    <row r="419" spans="1:7" ht="12.65" customHeight="1" x14ac:dyDescent="0.3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">
      <c r="A421" s="206"/>
      <c r="B421" s="206"/>
      <c r="C421" s="181"/>
      <c r="D421" s="179"/>
    </row>
    <row r="422" spans="1:7" ht="12.65" customHeight="1" x14ac:dyDescent="0.3">
      <c r="A422" s="180" t="s">
        <v>469</v>
      </c>
      <c r="B422" s="180">
        <f>C115</f>
        <v>0</v>
      </c>
    </row>
    <row r="423" spans="1:7" ht="12.65" customHeight="1" x14ac:dyDescent="0.3">
      <c r="A423" s="179" t="s">
        <v>1244</v>
      </c>
      <c r="B423" s="179">
        <f>D115</f>
        <v>0</v>
      </c>
      <c r="D423" s="179">
        <f>J59</f>
        <v>0</v>
      </c>
    </row>
    <row r="424" spans="1:7" ht="12.65" customHeight="1" x14ac:dyDescent="0.3">
      <c r="A424" s="206"/>
      <c r="B424" s="206"/>
      <c r="C424" s="206"/>
      <c r="D424" s="206"/>
      <c r="F424" s="206"/>
      <c r="G424" s="206"/>
    </row>
    <row r="425" spans="1:7" ht="12.65" customHeight="1" x14ac:dyDescent="0.3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">
      <c r="A438" s="179" t="s">
        <v>1263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">
      <c r="A448" s="206"/>
      <c r="B448" s="206"/>
      <c r="C448" s="206"/>
      <c r="D448" s="206"/>
      <c r="F448" s="206"/>
      <c r="G448" s="206"/>
    </row>
    <row r="449" spans="1:7" ht="12.65" customHeight="1" x14ac:dyDescent="0.3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">
      <c r="B450" s="181" t="s">
        <v>483</v>
      </c>
    </row>
    <row r="451" spans="1:7" ht="12.65" customHeight="1" x14ac:dyDescent="0.3">
      <c r="B451" s="181" t="s">
        <v>472</v>
      </c>
    </row>
    <row r="452" spans="1:7" ht="12.65" customHeight="1" x14ac:dyDescent="0.3">
      <c r="A452" s="199" t="s">
        <v>484</v>
      </c>
      <c r="B452" s="180">
        <f>C230</f>
        <v>0</v>
      </c>
    </row>
    <row r="453" spans="1:7" ht="12.65" customHeight="1" x14ac:dyDescent="0.3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">
      <c r="A455" s="206"/>
      <c r="B455" s="206"/>
      <c r="C455" s="206"/>
      <c r="D455" s="206"/>
      <c r="F455" s="206"/>
      <c r="G455" s="206"/>
    </row>
    <row r="456" spans="1:7" ht="12.65" customHeight="1" x14ac:dyDescent="0.3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">
      <c r="A459" s="206"/>
      <c r="B459" s="206"/>
      <c r="C459" s="206"/>
      <c r="D459" s="206"/>
      <c r="F459" s="206"/>
      <c r="G459" s="206"/>
    </row>
    <row r="460" spans="1:7" ht="12.65" customHeight="1" x14ac:dyDescent="0.3">
      <c r="A460" s="179" t="s">
        <v>488</v>
      </c>
      <c r="B460" s="181"/>
      <c r="C460" s="181"/>
      <c r="D460" s="181" t="s">
        <v>1245</v>
      </c>
    </row>
    <row r="461" spans="1:7" ht="12.65" customHeight="1" x14ac:dyDescent="0.3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">
      <c r="A465" s="206"/>
      <c r="B465" s="206"/>
      <c r="C465" s="206"/>
      <c r="D465" s="206"/>
      <c r="F465" s="206"/>
      <c r="G465" s="206"/>
    </row>
    <row r="466" spans="1:7" ht="12.65" customHeight="1" x14ac:dyDescent="0.3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">
      <c r="A476" s="179"/>
      <c r="B476" s="179"/>
      <c r="C476" s="179"/>
      <c r="D476" s="179"/>
    </row>
    <row r="477" spans="1:7" ht="12.65" customHeight="1" x14ac:dyDescent="0.3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">
      <c r="A479" s="180" t="s">
        <v>497</v>
      </c>
    </row>
    <row r="480" spans="1:7" ht="12.65" customHeight="1" x14ac:dyDescent="0.3">
      <c r="A480" s="180" t="s">
        <v>498</v>
      </c>
      <c r="C480" s="180">
        <f>D340</f>
        <v>0</v>
      </c>
    </row>
    <row r="481" spans="1:12" ht="12.65" customHeight="1" x14ac:dyDescent="0.3">
      <c r="A481" s="180" t="s">
        <v>499</v>
      </c>
      <c r="C481" s="180">
        <f>D338</f>
        <v>0</v>
      </c>
    </row>
    <row r="484" spans="1:12" ht="12.65" customHeight="1" x14ac:dyDescent="0.3">
      <c r="A484" s="199" t="s">
        <v>500</v>
      </c>
    </row>
    <row r="485" spans="1:12" ht="12.65" customHeight="1" x14ac:dyDescent="0.3">
      <c r="A485" s="199" t="s">
        <v>501</v>
      </c>
    </row>
    <row r="486" spans="1:12" ht="12.65" customHeight="1" x14ac:dyDescent="0.3">
      <c r="A486" s="199" t="s">
        <v>502</v>
      </c>
    </row>
    <row r="487" spans="1:12" ht="12.65" customHeight="1" x14ac:dyDescent="0.3">
      <c r="A487" s="199"/>
    </row>
    <row r="488" spans="1:12" ht="12.65" customHeight="1" x14ac:dyDescent="0.3">
      <c r="A488" s="198" t="s">
        <v>503</v>
      </c>
    </row>
    <row r="489" spans="1:12" ht="12.65" customHeight="1" x14ac:dyDescent="0.3">
      <c r="A489" s="199" t="s">
        <v>504</v>
      </c>
    </row>
    <row r="490" spans="1:12" ht="12.65" customHeight="1" x14ac:dyDescent="0.3">
      <c r="A490" s="199"/>
    </row>
    <row r="492" spans="1:12" ht="12.65" customHeight="1" x14ac:dyDescent="0.3">
      <c r="A492" s="180">
        <f>C85</f>
        <v>0</v>
      </c>
      <c r="B492" s="264" t="s">
        <v>1265</v>
      </c>
      <c r="C492" s="264" t="str">
        <f>RIGHT(C83,4)</f>
        <v>2015</v>
      </c>
      <c r="D492" s="264" t="s">
        <v>1265</v>
      </c>
      <c r="E492" s="264" t="str">
        <f>RIGHT(C83,4)</f>
        <v>2015</v>
      </c>
      <c r="F492" s="264" t="s">
        <v>1265</v>
      </c>
      <c r="G492" s="264" t="str">
        <f>RIGHT(C83,4)</f>
        <v>2015</v>
      </c>
      <c r="H492" s="264"/>
      <c r="K492" s="264"/>
      <c r="L492" s="264"/>
    </row>
    <row r="493" spans="1:12" ht="12.65" customHeight="1" x14ac:dyDescent="0.3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5" customHeight="1" x14ac:dyDescent="0.3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5" customHeight="1" x14ac:dyDescent="0.3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5" customHeight="1" x14ac:dyDescent="0.3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5" customHeight="1" x14ac:dyDescent="0.3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5" customHeight="1" x14ac:dyDescent="0.3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5" customHeight="1" x14ac:dyDescent="0.3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5" customHeight="1" x14ac:dyDescent="0.3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5" customHeight="1" x14ac:dyDescent="0.3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5" customHeight="1" x14ac:dyDescent="0.3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5" customHeight="1" x14ac:dyDescent="0.3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5" customHeight="1" x14ac:dyDescent="0.3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5" customHeight="1" x14ac:dyDescent="0.3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5" customHeight="1" x14ac:dyDescent="0.3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5" customHeight="1" x14ac:dyDescent="0.3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5" customHeight="1" x14ac:dyDescent="0.3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5" customHeight="1" x14ac:dyDescent="0.3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5" customHeight="1" x14ac:dyDescent="0.3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5" customHeight="1" x14ac:dyDescent="0.3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5" customHeight="1" x14ac:dyDescent="0.3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5" customHeight="1" x14ac:dyDescent="0.3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5" customHeight="1" x14ac:dyDescent="0.3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5" customHeight="1" x14ac:dyDescent="0.3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5" customHeight="1" x14ac:dyDescent="0.3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5" customHeight="1" x14ac:dyDescent="0.3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5" customHeight="1" x14ac:dyDescent="0.3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5" customHeight="1" x14ac:dyDescent="0.3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5" customHeight="1" x14ac:dyDescent="0.3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5" customHeight="1" x14ac:dyDescent="0.3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5" customHeight="1" x14ac:dyDescent="0.3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5" customHeight="1" x14ac:dyDescent="0.3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5" customHeight="1" x14ac:dyDescent="0.3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5" customHeight="1" x14ac:dyDescent="0.3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5" customHeight="1" x14ac:dyDescent="0.3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5" customHeight="1" x14ac:dyDescent="0.3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5" customHeight="1" x14ac:dyDescent="0.3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5" customHeight="1" x14ac:dyDescent="0.3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5" customHeight="1" x14ac:dyDescent="0.3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5" customHeight="1" x14ac:dyDescent="0.3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5" customHeight="1" x14ac:dyDescent="0.3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5" customHeight="1" x14ac:dyDescent="0.3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5" customHeight="1" x14ac:dyDescent="0.3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5" customHeight="1" x14ac:dyDescent="0.3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5" customHeight="1" x14ac:dyDescent="0.3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5" customHeight="1" x14ac:dyDescent="0.3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5" customHeight="1" x14ac:dyDescent="0.3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5" customHeight="1" x14ac:dyDescent="0.3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5" customHeight="1" x14ac:dyDescent="0.3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5" customHeight="1" x14ac:dyDescent="0.3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">
      <c r="M575" s="268"/>
    </row>
    <row r="576" spans="1:13" ht="12.65" customHeight="1" x14ac:dyDescent="0.3">
      <c r="M576" s="268"/>
    </row>
    <row r="577" spans="13:13" ht="12.65" customHeight="1" x14ac:dyDescent="0.3">
      <c r="M577" s="268"/>
    </row>
    <row r="611" spans="1:14" ht="12.65" customHeight="1" x14ac:dyDescent="0.3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5" customHeight="1" x14ac:dyDescent="0.3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">
      <c r="A647" s="196"/>
      <c r="B647" s="196"/>
      <c r="C647" s="180" t="e">
        <f>SUM(C613:C646)</f>
        <v>#DIV/0!</v>
      </c>
      <c r="L647" s="269"/>
    </row>
    <row r="665" spans="1:14" ht="12.65" customHeight="1" x14ac:dyDescent="0.3">
      <c r="C665" s="181" t="s">
        <v>660</v>
      </c>
      <c r="M665" s="181" t="s">
        <v>661</v>
      </c>
    </row>
    <row r="666" spans="1:14" ht="12.65" customHeight="1" x14ac:dyDescent="0.3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">
      <c r="O716" s="198"/>
    </row>
    <row r="717" spans="1:82" ht="12.65" customHeight="1" x14ac:dyDescent="0.3">
      <c r="O717" s="198"/>
    </row>
    <row r="718" spans="1:82" ht="12.65" customHeight="1" x14ac:dyDescent="0.3">
      <c r="O718" s="198"/>
    </row>
    <row r="719" spans="1:82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8" t="str">
        <f>RIGHT(C84,3)&amp;"*"&amp;RIGHT(C83,4)&amp;"*"&amp;"A"</f>
        <v>043*2015*A</v>
      </c>
      <c r="B721" s="286">
        <f>ROUND(C166,0)</f>
        <v>0</v>
      </c>
      <c r="C721" s="286">
        <f>ROUND(C167,0)</f>
        <v>0</v>
      </c>
      <c r="D721" s="286">
        <f>ROUND(C168,0)</f>
        <v>0</v>
      </c>
      <c r="E721" s="286">
        <f>ROUND(C169,0)</f>
        <v>0</v>
      </c>
      <c r="F721" s="286">
        <f>ROUND(C170,0)</f>
        <v>0</v>
      </c>
      <c r="G721" s="286">
        <f>ROUND(C171,0)</f>
        <v>0</v>
      </c>
      <c r="H721" s="286">
        <f>ROUND(C172+C173,0)</f>
        <v>0</v>
      </c>
      <c r="I721" s="286">
        <f>ROUND(C176,0)</f>
        <v>0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0</v>
      </c>
      <c r="N721" s="286">
        <f>ROUND(C185,0)</f>
        <v>0</v>
      </c>
      <c r="O721" s="286">
        <f>ROUND(C186,0)</f>
        <v>0</v>
      </c>
      <c r="P721" s="286">
        <f>ROUND(C189,0)</f>
        <v>0</v>
      </c>
      <c r="Q721" s="286">
        <f>ROUND(C190,0)</f>
        <v>0</v>
      </c>
      <c r="R721" s="286">
        <f>ROUND(B196,0)</f>
        <v>0</v>
      </c>
      <c r="S721" s="286">
        <f>ROUND(C196,0)</f>
        <v>0</v>
      </c>
      <c r="T721" s="286">
        <f>ROUND(D196,0)</f>
        <v>0</v>
      </c>
      <c r="U721" s="286">
        <f>ROUND(B197,0)</f>
        <v>0</v>
      </c>
      <c r="V721" s="286">
        <f>ROUND(C197,0)</f>
        <v>0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0</v>
      </c>
      <c r="AQ721" s="286">
        <f>ROUND(C204,0)</f>
        <v>0</v>
      </c>
      <c r="AR721" s="286">
        <f>ROUND(D204,0)</f>
        <v>0</v>
      </c>
      <c r="AS721" s="286"/>
      <c r="AT721" s="286"/>
      <c r="AU721" s="286"/>
      <c r="AV721" s="286">
        <f>ROUND(B210,0)</f>
        <v>0</v>
      </c>
      <c r="AW721" s="286">
        <f>ROUND(C210,0)</f>
        <v>0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0</v>
      </c>
      <c r="BU721" s="286">
        <f>ROUND(C223,0)</f>
        <v>0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0</v>
      </c>
      <c r="BZ721" s="286">
        <f>ROUND(C230,0)</f>
        <v>0</v>
      </c>
      <c r="CA721" s="286">
        <f>ROUND(C232,0)</f>
        <v>0</v>
      </c>
      <c r="CB721" s="286">
        <f>ROUND(C233,0)</f>
        <v>0</v>
      </c>
      <c r="CC721" s="286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8" t="str">
        <f>RIGHT(C84,3)&amp;"*"&amp;RIGHT(C83,4)&amp;"*"&amp;"A"</f>
        <v>043*2015*A</v>
      </c>
      <c r="B725" s="286">
        <f>ROUND(C112,0)</f>
        <v>0</v>
      </c>
      <c r="C725" s="286">
        <f>ROUND(C113,0)</f>
        <v>0</v>
      </c>
      <c r="D725" s="286">
        <f>ROUND(C114,0)</f>
        <v>0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0</v>
      </c>
      <c r="I725" s="286">
        <f>ROUND(D115,0)</f>
        <v>0</v>
      </c>
      <c r="J725" s="286">
        <f>ROUND(C117,0)</f>
        <v>0</v>
      </c>
      <c r="K725" s="286">
        <f>ROUND(C118,0)</f>
        <v>0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0</v>
      </c>
      <c r="Y725" s="286">
        <f>ROUND(B140,0)</f>
        <v>0</v>
      </c>
      <c r="Z725" s="286">
        <f>ROUND(B141,0)</f>
        <v>0</v>
      </c>
      <c r="AA725" s="286">
        <f>ROUND(B142,0)</f>
        <v>0</v>
      </c>
      <c r="AB725" s="286">
        <f>ROUND(B143,0)</f>
        <v>0</v>
      </c>
      <c r="AC725" s="286">
        <f>ROUND(C139,0)</f>
        <v>0</v>
      </c>
      <c r="AD725" s="286">
        <f>ROUND(C140,0)</f>
        <v>0</v>
      </c>
      <c r="AE725" s="286">
        <f>ROUND(C141,0)</f>
        <v>0</v>
      </c>
      <c r="AF725" s="286">
        <f>ROUND(C142,0)</f>
        <v>0</v>
      </c>
      <c r="AG725" s="286">
        <f>ROUND(C143,0)</f>
        <v>0</v>
      </c>
      <c r="AH725" s="286">
        <f>ROUND(D139,0)</f>
        <v>0</v>
      </c>
      <c r="AI725" s="286">
        <f>ROUND(D140,0)</f>
        <v>0</v>
      </c>
      <c r="AJ725" s="286">
        <f>ROUND(D141,0)</f>
        <v>0</v>
      </c>
      <c r="AK725" s="286">
        <f>ROUND(D142,0)</f>
        <v>0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8" t="str">
        <f>RIGHT(C84,3)&amp;"*"&amp;RIGHT(C83,4)&amp;"*"&amp;"A"</f>
        <v>043*2015*A</v>
      </c>
      <c r="B729" s="286">
        <f>ROUND(C249,0)</f>
        <v>0</v>
      </c>
      <c r="C729" s="286">
        <f>ROUND(C250,0)</f>
        <v>0</v>
      </c>
      <c r="D729" s="286">
        <f>ROUND(C251,0)</f>
        <v>0</v>
      </c>
      <c r="E729" s="286">
        <f>ROUND(C252,0)</f>
        <v>0</v>
      </c>
      <c r="F729" s="286">
        <f>ROUND(C253,0)</f>
        <v>0</v>
      </c>
      <c r="G729" s="286">
        <f>ROUND(C254,0)</f>
        <v>0</v>
      </c>
      <c r="H729" s="286">
        <f>ROUND(C255,0)</f>
        <v>0</v>
      </c>
      <c r="I729" s="286">
        <f>ROUND(C256,0)</f>
        <v>0</v>
      </c>
      <c r="J729" s="286">
        <f>ROUND(C257,0)</f>
        <v>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0</v>
      </c>
      <c r="P729" s="286">
        <f>ROUND(C267,0)</f>
        <v>0</v>
      </c>
      <c r="Q729" s="286">
        <f>ROUND(C268,0)</f>
        <v>0</v>
      </c>
      <c r="R729" s="286">
        <f>ROUND(C269,0)</f>
        <v>0</v>
      </c>
      <c r="S729" s="286">
        <f>ROUND(C270,0)</f>
        <v>0</v>
      </c>
      <c r="T729" s="286">
        <f>ROUND(C271,0)</f>
        <v>0</v>
      </c>
      <c r="U729" s="286">
        <f>ROUND(C272,0)</f>
        <v>0</v>
      </c>
      <c r="V729" s="286">
        <f>ROUND(C273,0)</f>
        <v>0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0</v>
      </c>
      <c r="AJ729" s="286">
        <f>ROUND(C306,0)</f>
        <v>0</v>
      </c>
      <c r="AK729" s="286">
        <f>ROUND(C307,0)</f>
        <v>0</v>
      </c>
      <c r="AL729" s="286">
        <f>ROUND(C308,0)</f>
        <v>0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0</v>
      </c>
      <c r="BJ729" s="286">
        <f>ROUND(C358,0)</f>
        <v>0</v>
      </c>
      <c r="BK729" s="286">
        <f>ROUND(C359,0)</f>
        <v>0</v>
      </c>
      <c r="BL729" s="286">
        <f>ROUND(C362,0)</f>
        <v>0</v>
      </c>
      <c r="BM729" s="286">
        <f>ROUND(C363,0)</f>
        <v>0</v>
      </c>
      <c r="BN729" s="286">
        <f>ROUND(C364,0)</f>
        <v>0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0</v>
      </c>
      <c r="BT729" s="286">
        <f>ROUND(C379,0)</f>
        <v>0</v>
      </c>
      <c r="BU729" s="286">
        <f>ROUND(C380,0)</f>
        <v>0</v>
      </c>
      <c r="BV729" s="286">
        <f>ROUND(C381,0)</f>
        <v>0</v>
      </c>
      <c r="BW729" s="286">
        <f>ROUND(C382,0)</f>
        <v>0</v>
      </c>
      <c r="BX729" s="286">
        <f>ROUND(C383,0)</f>
        <v>0</v>
      </c>
      <c r="BY729" s="286">
        <f>ROUND(C384,0)</f>
        <v>0</v>
      </c>
      <c r="BZ729" s="286">
        <f>ROUND(C385,0)</f>
        <v>0</v>
      </c>
      <c r="CA729" s="286">
        <f>ROUND(C386,0)</f>
        <v>0</v>
      </c>
      <c r="CB729" s="286">
        <f>ROUND(C387,0)</f>
        <v>0</v>
      </c>
      <c r="CC729" s="286">
        <f>ROUND(C388,0)</f>
        <v>0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043*2015*6010*A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 t="e">
        <f>ROUND(C62,0)</f>
        <v>#DIV/0!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 t="e">
        <f>ROUND(C67,0)</f>
        <v>#DIV/0!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 t="e">
        <f>IF(M667&lt;&gt;0,ROUND(M667,0),0)</f>
        <v>#DIV/0!</v>
      </c>
    </row>
    <row r="734" spans="1:84" ht="12.65" customHeight="1" x14ac:dyDescent="0.3">
      <c r="A734" s="209" t="str">
        <f>RIGHT($C$84,3)&amp;"*"&amp;RIGHT($C$83,4)&amp;"*"&amp;D$55&amp;"*"&amp;"A"</f>
        <v>043*2015*6030*A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 t="e">
        <f>ROUND(D62,0)</f>
        <v>#DIV/0!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 t="e">
        <f>ROUND(D67,0)</f>
        <v>#DIV/0!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 t="e">
        <f t="shared" ref="Z734:Z778" si="20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>043*2015*6070*A</v>
      </c>
      <c r="B735" s="286">
        <f>ROUND(E59,0)</f>
        <v>0</v>
      </c>
      <c r="C735" s="289">
        <f>ROUND(E60,2)</f>
        <v>0</v>
      </c>
      <c r="D735" s="286">
        <f>ROUND(E61,0)</f>
        <v>0</v>
      </c>
      <c r="E735" s="286" t="e">
        <f>ROUND(E62,0)</f>
        <v>#DIV/0!</v>
      </c>
      <c r="F735" s="286">
        <f>ROUND(E63,0)</f>
        <v>0</v>
      </c>
      <c r="G735" s="286">
        <f>ROUND(E64,0)</f>
        <v>0</v>
      </c>
      <c r="H735" s="286">
        <f>ROUND(E65,0)</f>
        <v>0</v>
      </c>
      <c r="I735" s="286">
        <f>ROUND(E66,0)</f>
        <v>0</v>
      </c>
      <c r="J735" s="286" t="e">
        <f>ROUND(E67,0)</f>
        <v>#DIV/0!</v>
      </c>
      <c r="K735" s="286">
        <f>ROUND(E68,0)</f>
        <v>0</v>
      </c>
      <c r="L735" s="286">
        <f>ROUND(E70,0)</f>
        <v>0</v>
      </c>
      <c r="M735" s="286">
        <f>ROUND(E71,0)</f>
        <v>0</v>
      </c>
      <c r="N735" s="286">
        <f>ROUND(E76,0)</f>
        <v>0</v>
      </c>
      <c r="O735" s="286">
        <f>ROUND(E74,0)</f>
        <v>0</v>
      </c>
      <c r="P735" s="286">
        <f>IF(E77&gt;0,ROUND(E77,0),0)</f>
        <v>0</v>
      </c>
      <c r="Q735" s="286">
        <f>IF(E78&gt;0,ROUND(E78,0),0)</f>
        <v>0</v>
      </c>
      <c r="R735" s="286">
        <f>IF(E79&gt;0,ROUND(E79,0),0)</f>
        <v>0</v>
      </c>
      <c r="S735" s="286">
        <f>IF(E80&gt;0,ROUND(E80,0),0)</f>
        <v>0</v>
      </c>
      <c r="T735" s="289">
        <f>IF(E81&gt;0,ROUND(E81,2),0)</f>
        <v>0</v>
      </c>
      <c r="U735" s="286"/>
      <c r="X735" s="286"/>
      <c r="Y735" s="286"/>
      <c r="Z735" s="286" t="e">
        <f t="shared" si="20"/>
        <v>#DIV/0!</v>
      </c>
    </row>
    <row r="736" spans="1:84" ht="12.65" customHeight="1" x14ac:dyDescent="0.3">
      <c r="A736" s="209" t="str">
        <f>RIGHT($C$84,3)&amp;"*"&amp;RIGHT($C$83,4)&amp;"*"&amp;F$55&amp;"*"&amp;"A"</f>
        <v>043*2015*6100*A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 t="e">
        <f>ROUND(F62,0)</f>
        <v>#DIV/0!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 t="e">
        <f>ROUND(F67,0)</f>
        <v>#DIV/0!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 t="e">
        <f t="shared" si="20"/>
        <v>#DIV/0!</v>
      </c>
    </row>
    <row r="737" spans="1:26" ht="12.65" customHeight="1" x14ac:dyDescent="0.3">
      <c r="A737" s="209" t="str">
        <f>RIGHT($C$84,3)&amp;"*"&amp;RIGHT($C$83,4)&amp;"*"&amp;G$55&amp;"*"&amp;"A"</f>
        <v>043*2015*6120*A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 t="e">
        <f>ROUND(G62,0)</f>
        <v>#DIV/0!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 t="e">
        <f>ROUND(G67,0)</f>
        <v>#DIV/0!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 t="e">
        <f t="shared" si="20"/>
        <v>#DIV/0!</v>
      </c>
    </row>
    <row r="738" spans="1:26" ht="12.65" customHeight="1" x14ac:dyDescent="0.3">
      <c r="A738" s="209" t="str">
        <f>RIGHT($C$84,3)&amp;"*"&amp;RIGHT($C$83,4)&amp;"*"&amp;H$55&amp;"*"&amp;"A"</f>
        <v>043*2015*6140*A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 t="e">
        <f>ROUND(H62,0)</f>
        <v>#DIV/0!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 t="e">
        <f>ROUND(H67,0)</f>
        <v>#DIV/0!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 t="e">
        <f t="shared" si="20"/>
        <v>#DIV/0!</v>
      </c>
    </row>
    <row r="739" spans="1:26" ht="12.65" customHeight="1" x14ac:dyDescent="0.3">
      <c r="A739" s="209" t="str">
        <f>RIGHT($C$84,3)&amp;"*"&amp;RIGHT($C$83,4)&amp;"*"&amp;I$55&amp;"*"&amp;"A"</f>
        <v>043*2015*6150*A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 t="e">
        <f>ROUND(I62,0)</f>
        <v>#DIV/0!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 t="e">
        <f>ROUND(I67,0)</f>
        <v>#DIV/0!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 t="e">
        <f t="shared" si="20"/>
        <v>#DIV/0!</v>
      </c>
    </row>
    <row r="740" spans="1:26" ht="12.65" customHeight="1" x14ac:dyDescent="0.3">
      <c r="A740" s="209" t="str">
        <f>RIGHT($C$84,3)&amp;"*"&amp;RIGHT($C$83,4)&amp;"*"&amp;J$55&amp;"*"&amp;"A"</f>
        <v>043*2015*6170*A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 t="e">
        <f>ROUND(J62,0)</f>
        <v>#DIV/0!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 t="e">
        <f>ROUND(J67,0)</f>
        <v>#DIV/0!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 t="e">
        <f t="shared" si="20"/>
        <v>#DIV/0!</v>
      </c>
    </row>
    <row r="741" spans="1:26" ht="12.65" customHeight="1" x14ac:dyDescent="0.3">
      <c r="A741" s="209" t="str">
        <f>RIGHT($C$84,3)&amp;"*"&amp;RIGHT($C$83,4)&amp;"*"&amp;K$55&amp;"*"&amp;"A"</f>
        <v>043*2015*6200*A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 t="e">
        <f>ROUND(K62,0)</f>
        <v>#DIV/0!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 t="e">
        <f>ROUND(K67,0)</f>
        <v>#DIV/0!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 t="e">
        <f t="shared" si="20"/>
        <v>#DIV/0!</v>
      </c>
    </row>
    <row r="742" spans="1:26" ht="12.65" customHeight="1" x14ac:dyDescent="0.3">
      <c r="A742" s="209" t="str">
        <f>RIGHT($C$84,3)&amp;"*"&amp;RIGHT($C$83,4)&amp;"*"&amp;L$55&amp;"*"&amp;"A"</f>
        <v>043*2015*6210*A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 t="e">
        <f>ROUND(L62,0)</f>
        <v>#DIV/0!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 t="e">
        <f>ROUND(L67,0)</f>
        <v>#DIV/0!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 t="e">
        <f t="shared" si="20"/>
        <v>#DIV/0!</v>
      </c>
    </row>
    <row r="743" spans="1:26" ht="12.65" customHeight="1" x14ac:dyDescent="0.3">
      <c r="A743" s="209" t="str">
        <f>RIGHT($C$84,3)&amp;"*"&amp;RIGHT($C$83,4)&amp;"*"&amp;M$55&amp;"*"&amp;"A"</f>
        <v>043*2015*6330*A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 t="e">
        <f>ROUND(M62,0)</f>
        <v>#DIV/0!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 t="e">
        <f>ROUND(M67,0)</f>
        <v>#DIV/0!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 t="e">
        <f t="shared" si="20"/>
        <v>#DIV/0!</v>
      </c>
    </row>
    <row r="744" spans="1:26" ht="12.65" customHeight="1" x14ac:dyDescent="0.3">
      <c r="A744" s="209" t="str">
        <f>RIGHT($C$84,3)&amp;"*"&amp;RIGHT($C$83,4)&amp;"*"&amp;N$55&amp;"*"&amp;"A"</f>
        <v>043*2015*6400*A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 t="e">
        <f>ROUND(N62,0)</f>
        <v>#DIV/0!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 t="e">
        <f>ROUND(N67,0)</f>
        <v>#DIV/0!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 t="e">
        <f t="shared" si="20"/>
        <v>#DIV/0!</v>
      </c>
    </row>
    <row r="745" spans="1:26" ht="12.65" customHeight="1" x14ac:dyDescent="0.3">
      <c r="A745" s="209" t="str">
        <f>RIGHT($C$84,3)&amp;"*"&amp;RIGHT($C$83,4)&amp;"*"&amp;O$55&amp;"*"&amp;"A"</f>
        <v>043*2015*7010*A</v>
      </c>
      <c r="B745" s="286">
        <f>ROUND(O59,0)</f>
        <v>0</v>
      </c>
      <c r="C745" s="289">
        <f>ROUND(O60,2)</f>
        <v>0</v>
      </c>
      <c r="D745" s="286">
        <f>ROUND(O61,0)</f>
        <v>0</v>
      </c>
      <c r="E745" s="286" t="e">
        <f>ROUND(O62,0)</f>
        <v>#DIV/0!</v>
      </c>
      <c r="F745" s="286">
        <f>ROUND(O63,0)</f>
        <v>0</v>
      </c>
      <c r="G745" s="286">
        <f>ROUND(O64,0)</f>
        <v>0</v>
      </c>
      <c r="H745" s="286">
        <f>ROUND(O65,0)</f>
        <v>0</v>
      </c>
      <c r="I745" s="286">
        <f>ROUND(O66,0)</f>
        <v>0</v>
      </c>
      <c r="J745" s="286" t="e">
        <f>ROUND(O67,0)</f>
        <v>#DIV/0!</v>
      </c>
      <c r="K745" s="286">
        <f>ROUND(O68,0)</f>
        <v>0</v>
      </c>
      <c r="L745" s="286">
        <f>ROUND(O70,0)</f>
        <v>0</v>
      </c>
      <c r="M745" s="286">
        <f>ROUND(O71,0)</f>
        <v>0</v>
      </c>
      <c r="N745" s="286">
        <f>ROUND(O76,0)</f>
        <v>0</v>
      </c>
      <c r="O745" s="286">
        <f>ROUND(O74,0)</f>
        <v>0</v>
      </c>
      <c r="P745" s="286">
        <f>IF(O77&gt;0,ROUND(O77,0),0)</f>
        <v>0</v>
      </c>
      <c r="Q745" s="286">
        <f>IF(O78&gt;0,ROUND(O78,0),0)</f>
        <v>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 t="e">
        <f t="shared" si="20"/>
        <v>#DIV/0!</v>
      </c>
    </row>
    <row r="746" spans="1:26" ht="12.65" customHeight="1" x14ac:dyDescent="0.3">
      <c r="A746" s="209" t="str">
        <f>RIGHT($C$84,3)&amp;"*"&amp;RIGHT($C$83,4)&amp;"*"&amp;P$55&amp;"*"&amp;"A"</f>
        <v>043*2015*7020*A</v>
      </c>
      <c r="B746" s="286">
        <f>ROUND(P59,0)</f>
        <v>0</v>
      </c>
      <c r="C746" s="289">
        <f>ROUND(P60,2)</f>
        <v>0</v>
      </c>
      <c r="D746" s="286">
        <f>ROUND(P61,0)</f>
        <v>0</v>
      </c>
      <c r="E746" s="286" t="e">
        <f>ROUND(P62,0)</f>
        <v>#DIV/0!</v>
      </c>
      <c r="F746" s="286">
        <f>ROUND(P63,0)</f>
        <v>0</v>
      </c>
      <c r="G746" s="286">
        <f>ROUND(P64,0)</f>
        <v>0</v>
      </c>
      <c r="H746" s="286">
        <f>ROUND(P65,0)</f>
        <v>0</v>
      </c>
      <c r="I746" s="286">
        <f>ROUND(P66,0)</f>
        <v>0</v>
      </c>
      <c r="J746" s="286" t="e">
        <f>ROUND(P67,0)</f>
        <v>#DIV/0!</v>
      </c>
      <c r="K746" s="286">
        <f>ROUND(P68,0)</f>
        <v>0</v>
      </c>
      <c r="L746" s="286">
        <f>ROUND(P70,0)</f>
        <v>0</v>
      </c>
      <c r="M746" s="286">
        <f>ROUND(P71,0)</f>
        <v>0</v>
      </c>
      <c r="N746" s="286">
        <f>ROUND(P76,0)</f>
        <v>0</v>
      </c>
      <c r="O746" s="286">
        <f>ROUND(P74,0)</f>
        <v>0</v>
      </c>
      <c r="P746" s="286">
        <f>IF(P77&gt;0,ROUND(P77,0),0)</f>
        <v>0</v>
      </c>
      <c r="Q746" s="286">
        <f>IF(P78&gt;0,ROUND(P78,0),0)</f>
        <v>0</v>
      </c>
      <c r="R746" s="286">
        <f>IF(P79&gt;0,ROUND(P79,0),0)</f>
        <v>0</v>
      </c>
      <c r="S746" s="286">
        <f>IF(P80&gt;0,ROUND(P80,0),0)</f>
        <v>0</v>
      </c>
      <c r="T746" s="289">
        <f>IF(P81&gt;0,ROUND(P81,2),0)</f>
        <v>0</v>
      </c>
      <c r="U746" s="286"/>
      <c r="X746" s="286"/>
      <c r="Y746" s="286"/>
      <c r="Z746" s="286" t="e">
        <f t="shared" si="20"/>
        <v>#DIV/0!</v>
      </c>
    </row>
    <row r="747" spans="1:26" ht="12.65" customHeight="1" x14ac:dyDescent="0.3">
      <c r="A747" s="209" t="str">
        <f>RIGHT($C$84,3)&amp;"*"&amp;RIGHT($C$83,4)&amp;"*"&amp;Q$55&amp;"*"&amp;"A"</f>
        <v>043*2015*7030*A</v>
      </c>
      <c r="B747" s="286">
        <f>ROUND(Q59,0)</f>
        <v>0</v>
      </c>
      <c r="C747" s="289">
        <f>ROUND(Q60,2)</f>
        <v>0</v>
      </c>
      <c r="D747" s="286">
        <f>ROUND(Q61,0)</f>
        <v>0</v>
      </c>
      <c r="E747" s="286" t="e">
        <f>ROUND(Q62,0)</f>
        <v>#DIV/0!</v>
      </c>
      <c r="F747" s="286">
        <f>ROUND(Q63,0)</f>
        <v>0</v>
      </c>
      <c r="G747" s="286">
        <f>ROUND(Q64,0)</f>
        <v>0</v>
      </c>
      <c r="H747" s="286">
        <f>ROUND(Q65,0)</f>
        <v>0</v>
      </c>
      <c r="I747" s="286">
        <f>ROUND(Q66,0)</f>
        <v>0</v>
      </c>
      <c r="J747" s="286" t="e">
        <f>ROUND(Q67,0)</f>
        <v>#DIV/0!</v>
      </c>
      <c r="K747" s="286">
        <f>ROUND(Q68,0)</f>
        <v>0</v>
      </c>
      <c r="L747" s="286">
        <f>ROUND(Q70,0)</f>
        <v>0</v>
      </c>
      <c r="M747" s="286">
        <f>ROUND(Q71,0)</f>
        <v>0</v>
      </c>
      <c r="N747" s="286">
        <f>ROUND(Q76,0)</f>
        <v>0</v>
      </c>
      <c r="O747" s="286">
        <f>ROUND(Q74,0)</f>
        <v>0</v>
      </c>
      <c r="P747" s="286">
        <f>IF(Q77&gt;0,ROUND(Q77,0),0)</f>
        <v>0</v>
      </c>
      <c r="Q747" s="286">
        <f>IF(Q78&gt;0,ROUND(Q78,0),0)</f>
        <v>0</v>
      </c>
      <c r="R747" s="286">
        <f>IF(Q79&gt;0,ROUND(Q79,0),0)</f>
        <v>0</v>
      </c>
      <c r="S747" s="286">
        <f>IF(Q80&gt;0,ROUND(Q80,0),0)</f>
        <v>0</v>
      </c>
      <c r="T747" s="289">
        <f>IF(Q81&gt;0,ROUND(Q81,2),0)</f>
        <v>0</v>
      </c>
      <c r="U747" s="286"/>
      <c r="X747" s="286"/>
      <c r="Y747" s="286"/>
      <c r="Z747" s="286" t="e">
        <f t="shared" si="20"/>
        <v>#DIV/0!</v>
      </c>
    </row>
    <row r="748" spans="1:26" ht="12.65" customHeight="1" x14ac:dyDescent="0.3">
      <c r="A748" s="209" t="str">
        <f>RIGHT($C$84,3)&amp;"*"&amp;RIGHT($C$83,4)&amp;"*"&amp;R$55&amp;"*"&amp;"A"</f>
        <v>043*2015*7040*A</v>
      </c>
      <c r="B748" s="286">
        <f>ROUND(R59,0)</f>
        <v>0</v>
      </c>
      <c r="C748" s="289">
        <f>ROUND(R60,2)</f>
        <v>0</v>
      </c>
      <c r="D748" s="286">
        <f>ROUND(R61,0)</f>
        <v>0</v>
      </c>
      <c r="E748" s="286" t="e">
        <f>ROUND(R62,0)</f>
        <v>#DIV/0!</v>
      </c>
      <c r="F748" s="286">
        <f>ROUND(R63,0)</f>
        <v>0</v>
      </c>
      <c r="G748" s="286">
        <f>ROUND(R64,0)</f>
        <v>0</v>
      </c>
      <c r="H748" s="286">
        <f>ROUND(R65,0)</f>
        <v>0</v>
      </c>
      <c r="I748" s="286">
        <f>ROUND(R66,0)</f>
        <v>0</v>
      </c>
      <c r="J748" s="286" t="e">
        <f>ROUND(R67,0)</f>
        <v>#DIV/0!</v>
      </c>
      <c r="K748" s="286">
        <f>ROUND(R68,0)</f>
        <v>0</v>
      </c>
      <c r="L748" s="286">
        <f>ROUND(R70,0)</f>
        <v>0</v>
      </c>
      <c r="M748" s="286">
        <f>ROUND(R71,0)</f>
        <v>0</v>
      </c>
      <c r="N748" s="286">
        <f>ROUND(R76,0)</f>
        <v>0</v>
      </c>
      <c r="O748" s="286">
        <f>ROUND(R74,0)</f>
        <v>0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 t="e">
        <f t="shared" si="20"/>
        <v>#DIV/0!</v>
      </c>
    </row>
    <row r="749" spans="1:26" ht="12.65" customHeight="1" x14ac:dyDescent="0.3">
      <c r="A749" s="209" t="str">
        <f>RIGHT($C$84,3)&amp;"*"&amp;RIGHT($C$83,4)&amp;"*"&amp;S$55&amp;"*"&amp;"A"</f>
        <v>043*2015*7050*A</v>
      </c>
      <c r="B749" s="286"/>
      <c r="C749" s="289">
        <f>ROUND(S60,2)</f>
        <v>0</v>
      </c>
      <c r="D749" s="286">
        <f>ROUND(S61,0)</f>
        <v>0</v>
      </c>
      <c r="E749" s="286" t="e">
        <f>ROUND(S62,0)</f>
        <v>#DIV/0!</v>
      </c>
      <c r="F749" s="286">
        <f>ROUND(S63,0)</f>
        <v>0</v>
      </c>
      <c r="G749" s="286">
        <f>ROUND(S64,0)</f>
        <v>0</v>
      </c>
      <c r="H749" s="286">
        <f>ROUND(S65,0)</f>
        <v>0</v>
      </c>
      <c r="I749" s="286">
        <f>ROUND(S66,0)</f>
        <v>0</v>
      </c>
      <c r="J749" s="286" t="e">
        <f>ROUND(S67,0)</f>
        <v>#DIV/0!</v>
      </c>
      <c r="K749" s="286">
        <f>ROUND(S68,0)</f>
        <v>0</v>
      </c>
      <c r="L749" s="286">
        <f>ROUND(S70,0)</f>
        <v>0</v>
      </c>
      <c r="M749" s="286">
        <f>ROUND(S71,0)</f>
        <v>0</v>
      </c>
      <c r="N749" s="286">
        <f>ROUND(S76,0)</f>
        <v>0</v>
      </c>
      <c r="O749" s="286">
        <f>ROUND(S74,0)</f>
        <v>0</v>
      </c>
      <c r="P749" s="286">
        <f>IF(S77&gt;0,ROUND(S77,0),0)</f>
        <v>0</v>
      </c>
      <c r="Q749" s="286">
        <f>IF(S78&gt;0,ROUND(S78,0),0)</f>
        <v>0</v>
      </c>
      <c r="R749" s="286">
        <f>IF(S79&gt;0,ROUND(S79,0),0)</f>
        <v>0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 t="e">
        <f t="shared" si="20"/>
        <v>#DIV/0!</v>
      </c>
    </row>
    <row r="750" spans="1:26" ht="12.65" customHeight="1" x14ac:dyDescent="0.3">
      <c r="A750" s="209" t="str">
        <f>RIGHT($C$84,3)&amp;"*"&amp;RIGHT($C$83,4)&amp;"*"&amp;T$55&amp;"*"&amp;"A"</f>
        <v>043*2015*7060*A</v>
      </c>
      <c r="B750" s="286"/>
      <c r="C750" s="289">
        <f>ROUND(T60,2)</f>
        <v>0</v>
      </c>
      <c r="D750" s="286">
        <f>ROUND(T61,0)</f>
        <v>0</v>
      </c>
      <c r="E750" s="286" t="e">
        <f>ROUND(T62,0)</f>
        <v>#DIV/0!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 t="e">
        <f>ROUND(T67,0)</f>
        <v>#DIV/0!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 t="e">
        <f t="shared" si="20"/>
        <v>#DIV/0!</v>
      </c>
    </row>
    <row r="751" spans="1:26" ht="12.65" customHeight="1" x14ac:dyDescent="0.3">
      <c r="A751" s="209" t="str">
        <f>RIGHT($C$84,3)&amp;"*"&amp;RIGHT($C$83,4)&amp;"*"&amp;U$55&amp;"*"&amp;"A"</f>
        <v>043*2015*7070*A</v>
      </c>
      <c r="B751" s="286">
        <f>ROUND(U59,0)</f>
        <v>0</v>
      </c>
      <c r="C751" s="289">
        <f>ROUND(U60,2)</f>
        <v>0</v>
      </c>
      <c r="D751" s="286">
        <f>ROUND(U61,0)</f>
        <v>0</v>
      </c>
      <c r="E751" s="286" t="e">
        <f>ROUND(U62,0)</f>
        <v>#DIV/0!</v>
      </c>
      <c r="F751" s="286">
        <f>ROUND(U63,0)</f>
        <v>0</v>
      </c>
      <c r="G751" s="286">
        <f>ROUND(U64,0)</f>
        <v>0</v>
      </c>
      <c r="H751" s="286">
        <f>ROUND(U65,0)</f>
        <v>0</v>
      </c>
      <c r="I751" s="286">
        <f>ROUND(U66,0)</f>
        <v>0</v>
      </c>
      <c r="J751" s="286" t="e">
        <f>ROUND(U67,0)</f>
        <v>#DIV/0!</v>
      </c>
      <c r="K751" s="286">
        <f>ROUND(U68,0)</f>
        <v>0</v>
      </c>
      <c r="L751" s="286">
        <f>ROUND(U70,0)</f>
        <v>0</v>
      </c>
      <c r="M751" s="286">
        <f>ROUND(U71,0)</f>
        <v>0</v>
      </c>
      <c r="N751" s="286">
        <f>ROUND(U76,0)</f>
        <v>0</v>
      </c>
      <c r="O751" s="286">
        <f>ROUND(U74,0)</f>
        <v>0</v>
      </c>
      <c r="P751" s="286">
        <f>IF(U77&gt;0,ROUND(U77,0),0)</f>
        <v>0</v>
      </c>
      <c r="Q751" s="286">
        <f>IF(U78&gt;0,ROUND(U78,0),0)</f>
        <v>0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 t="e">
        <f t="shared" si="20"/>
        <v>#DIV/0!</v>
      </c>
    </row>
    <row r="752" spans="1:26" ht="12.65" customHeight="1" x14ac:dyDescent="0.3">
      <c r="A752" s="209" t="str">
        <f>RIGHT($C$84,3)&amp;"*"&amp;RIGHT($C$83,4)&amp;"*"&amp;V$55&amp;"*"&amp;"A"</f>
        <v>043*2015*7110*A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 t="e">
        <f>ROUND(V62,0)</f>
        <v>#DIV/0!</v>
      </c>
      <c r="F752" s="286">
        <f>ROUND(V63,0)</f>
        <v>0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 t="e">
        <f>ROUND(V67,0)</f>
        <v>#DIV/0!</v>
      </c>
      <c r="K752" s="286">
        <f>ROUND(V68,0)</f>
        <v>0</v>
      </c>
      <c r="L752" s="286">
        <f>ROUND(V70,0)</f>
        <v>0</v>
      </c>
      <c r="M752" s="286">
        <f>ROUND(V71,0)</f>
        <v>0</v>
      </c>
      <c r="N752" s="286">
        <f>ROUND(V76,0)</f>
        <v>0</v>
      </c>
      <c r="O752" s="286">
        <f>ROUND(V74,0)</f>
        <v>0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 t="e">
        <f t="shared" si="20"/>
        <v>#DIV/0!</v>
      </c>
    </row>
    <row r="753" spans="1:26" ht="12.65" customHeight="1" x14ac:dyDescent="0.3">
      <c r="A753" s="209" t="str">
        <f>RIGHT($C$84,3)&amp;"*"&amp;RIGHT($C$83,4)&amp;"*"&amp;W$55&amp;"*"&amp;"A"</f>
        <v>043*2015*7120*A</v>
      </c>
      <c r="B753" s="286">
        <f>ROUND(W59,0)</f>
        <v>0</v>
      </c>
      <c r="C753" s="289">
        <f>ROUND(W60,2)</f>
        <v>0</v>
      </c>
      <c r="D753" s="286">
        <f>ROUND(W61,0)</f>
        <v>0</v>
      </c>
      <c r="E753" s="286" t="e">
        <f>ROUND(W62,0)</f>
        <v>#DIV/0!</v>
      </c>
      <c r="F753" s="286">
        <f>ROUND(W63,0)</f>
        <v>0</v>
      </c>
      <c r="G753" s="286">
        <f>ROUND(W64,0)</f>
        <v>0</v>
      </c>
      <c r="H753" s="286">
        <f>ROUND(W65,0)</f>
        <v>0</v>
      </c>
      <c r="I753" s="286">
        <f>ROUND(W66,0)</f>
        <v>0</v>
      </c>
      <c r="J753" s="286" t="e">
        <f>ROUND(W67,0)</f>
        <v>#DIV/0!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0</v>
      </c>
      <c r="O753" s="286">
        <f>ROUND(W74,0)</f>
        <v>0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0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 t="e">
        <f t="shared" si="20"/>
        <v>#DIV/0!</v>
      </c>
    </row>
    <row r="754" spans="1:26" ht="12.65" customHeight="1" x14ac:dyDescent="0.3">
      <c r="A754" s="209" t="str">
        <f>RIGHT($C$84,3)&amp;"*"&amp;RIGHT($C$83,4)&amp;"*"&amp;X$55&amp;"*"&amp;"A"</f>
        <v>043*2015*7130*A</v>
      </c>
      <c r="B754" s="286">
        <f>ROUND(X59,0)</f>
        <v>0</v>
      </c>
      <c r="C754" s="289">
        <f>ROUND(X60,2)</f>
        <v>0</v>
      </c>
      <c r="D754" s="286">
        <f>ROUND(X61,0)</f>
        <v>0</v>
      </c>
      <c r="E754" s="286" t="e">
        <f>ROUND(X62,0)</f>
        <v>#DIV/0!</v>
      </c>
      <c r="F754" s="286">
        <f>ROUND(X63,0)</f>
        <v>0</v>
      </c>
      <c r="G754" s="286">
        <f>ROUND(X64,0)</f>
        <v>0</v>
      </c>
      <c r="H754" s="286">
        <f>ROUND(X65,0)</f>
        <v>0</v>
      </c>
      <c r="I754" s="286">
        <f>ROUND(X66,0)</f>
        <v>0</v>
      </c>
      <c r="J754" s="286" t="e">
        <f>ROUND(X67,0)</f>
        <v>#DIV/0!</v>
      </c>
      <c r="K754" s="286">
        <f>ROUND(X68,0)</f>
        <v>0</v>
      </c>
      <c r="L754" s="286">
        <f>ROUND(X70,0)</f>
        <v>0</v>
      </c>
      <c r="M754" s="286">
        <f>ROUND(X71,0)</f>
        <v>0</v>
      </c>
      <c r="N754" s="286">
        <f>ROUND(X76,0)</f>
        <v>0</v>
      </c>
      <c r="O754" s="286">
        <f>ROUND(X74,0)</f>
        <v>0</v>
      </c>
      <c r="P754" s="286">
        <f>IF(X77&gt;0,ROUND(X77,0),0)</f>
        <v>0</v>
      </c>
      <c r="Q754" s="286">
        <f>IF(X78&gt;0,ROUND(X78,0),0)</f>
        <v>0</v>
      </c>
      <c r="R754" s="286">
        <f>IF(X79&gt;0,ROUND(X79,0),0)</f>
        <v>0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 t="e">
        <f t="shared" si="20"/>
        <v>#DIV/0!</v>
      </c>
    </row>
    <row r="755" spans="1:26" ht="12.65" customHeight="1" x14ac:dyDescent="0.3">
      <c r="A755" s="209" t="str">
        <f>RIGHT($C$84,3)&amp;"*"&amp;RIGHT($C$83,4)&amp;"*"&amp;Y$55&amp;"*"&amp;"A"</f>
        <v>043*2015*7140*A</v>
      </c>
      <c r="B755" s="286">
        <f>ROUND(Y59,0)</f>
        <v>0</v>
      </c>
      <c r="C755" s="289">
        <f>ROUND(Y60,2)</f>
        <v>0</v>
      </c>
      <c r="D755" s="286">
        <f>ROUND(Y61,0)</f>
        <v>0</v>
      </c>
      <c r="E755" s="286" t="e">
        <f>ROUND(Y62,0)</f>
        <v>#DIV/0!</v>
      </c>
      <c r="F755" s="286">
        <f>ROUND(Y63,0)</f>
        <v>0</v>
      </c>
      <c r="G755" s="286">
        <f>ROUND(Y64,0)</f>
        <v>0</v>
      </c>
      <c r="H755" s="286">
        <f>ROUND(Y65,0)</f>
        <v>0</v>
      </c>
      <c r="I755" s="286">
        <f>ROUND(Y66,0)</f>
        <v>0</v>
      </c>
      <c r="J755" s="286" t="e">
        <f>ROUND(Y67,0)</f>
        <v>#DIV/0!</v>
      </c>
      <c r="K755" s="286">
        <f>ROUND(Y68,0)</f>
        <v>0</v>
      </c>
      <c r="L755" s="286">
        <f>ROUND(Y70,0)</f>
        <v>0</v>
      </c>
      <c r="M755" s="286">
        <f>ROUND(Y71,0)</f>
        <v>0</v>
      </c>
      <c r="N755" s="286">
        <f>ROUND(Y76,0)</f>
        <v>0</v>
      </c>
      <c r="O755" s="286">
        <f>ROUND(Y74,0)</f>
        <v>0</v>
      </c>
      <c r="P755" s="286">
        <f>IF(Y77&gt;0,ROUND(Y77,0),0)</f>
        <v>0</v>
      </c>
      <c r="Q755" s="286">
        <f>IF(Y78&gt;0,ROUND(Y78,0),0)</f>
        <v>0</v>
      </c>
      <c r="R755" s="286">
        <f>IF(Y79&gt;0,ROUND(Y79,0),0)</f>
        <v>0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 t="e">
        <f t="shared" si="20"/>
        <v>#DIV/0!</v>
      </c>
    </row>
    <row r="756" spans="1:26" ht="12.65" customHeight="1" x14ac:dyDescent="0.3">
      <c r="A756" s="209" t="str">
        <f>RIGHT($C$84,3)&amp;"*"&amp;RIGHT($C$83,4)&amp;"*"&amp;Z$55&amp;"*"&amp;"A"</f>
        <v>043*2015*7150*A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 t="e">
        <f>ROUND(Z62,0)</f>
        <v>#DIV/0!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 t="e">
        <f>ROUND(Z67,0)</f>
        <v>#DIV/0!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 t="e">
        <f t="shared" si="20"/>
        <v>#DIV/0!</v>
      </c>
    </row>
    <row r="757" spans="1:26" ht="12.65" customHeight="1" x14ac:dyDescent="0.3">
      <c r="A757" s="209" t="str">
        <f>RIGHT($C$84,3)&amp;"*"&amp;RIGHT($C$83,4)&amp;"*"&amp;AA$55&amp;"*"&amp;"A"</f>
        <v>043*2015*7160*A</v>
      </c>
      <c r="B757" s="286">
        <f>ROUND(AA59,0)</f>
        <v>0</v>
      </c>
      <c r="C757" s="289">
        <f>ROUND(AA60,2)</f>
        <v>0</v>
      </c>
      <c r="D757" s="286">
        <f>ROUND(AA61,0)</f>
        <v>0</v>
      </c>
      <c r="E757" s="286" t="e">
        <f>ROUND(AA62,0)</f>
        <v>#DIV/0!</v>
      </c>
      <c r="F757" s="286">
        <f>ROUND(AA63,0)</f>
        <v>0</v>
      </c>
      <c r="G757" s="286">
        <f>ROUND(AA64,0)</f>
        <v>0</v>
      </c>
      <c r="H757" s="286">
        <f>ROUND(AA65,0)</f>
        <v>0</v>
      </c>
      <c r="I757" s="286">
        <f>ROUND(AA66,0)</f>
        <v>0</v>
      </c>
      <c r="J757" s="286" t="e">
        <f>ROUND(AA67,0)</f>
        <v>#DIV/0!</v>
      </c>
      <c r="K757" s="286">
        <f>ROUND(AA68,0)</f>
        <v>0</v>
      </c>
      <c r="L757" s="286">
        <f>ROUND(AA70,0)</f>
        <v>0</v>
      </c>
      <c r="M757" s="286">
        <f>ROUND(AA71,0)</f>
        <v>0</v>
      </c>
      <c r="N757" s="286">
        <f>ROUND(AA76,0)</f>
        <v>0</v>
      </c>
      <c r="O757" s="286">
        <f>ROUND(AA74,0)</f>
        <v>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 t="e">
        <f t="shared" si="20"/>
        <v>#DIV/0!</v>
      </c>
    </row>
    <row r="758" spans="1:26" ht="12.65" customHeight="1" x14ac:dyDescent="0.3">
      <c r="A758" s="209" t="str">
        <f>RIGHT($C$84,3)&amp;"*"&amp;RIGHT($C$83,4)&amp;"*"&amp;AB$55&amp;"*"&amp;"A"</f>
        <v>043*2015*7170*A</v>
      </c>
      <c r="B758" s="286"/>
      <c r="C758" s="289">
        <f>ROUND(AB60,2)</f>
        <v>0</v>
      </c>
      <c r="D758" s="286">
        <f>ROUND(AB61,0)</f>
        <v>0</v>
      </c>
      <c r="E758" s="286" t="e">
        <f>ROUND(AB62,0)</f>
        <v>#DIV/0!</v>
      </c>
      <c r="F758" s="286">
        <f>ROUND(AB63,0)</f>
        <v>0</v>
      </c>
      <c r="G758" s="286">
        <f>ROUND(AB64,0)</f>
        <v>0</v>
      </c>
      <c r="H758" s="286">
        <f>ROUND(AB65,0)</f>
        <v>0</v>
      </c>
      <c r="I758" s="286">
        <f>ROUND(AB66,0)</f>
        <v>0</v>
      </c>
      <c r="J758" s="286" t="e">
        <f>ROUND(AB67,0)</f>
        <v>#DIV/0!</v>
      </c>
      <c r="K758" s="286">
        <f>ROUND(AB68,0)</f>
        <v>0</v>
      </c>
      <c r="L758" s="286">
        <f>ROUND(AB70,0)</f>
        <v>0</v>
      </c>
      <c r="M758" s="286">
        <f>ROUND(AB71,0)</f>
        <v>0</v>
      </c>
      <c r="N758" s="286">
        <f>ROUND(AB76,0)</f>
        <v>0</v>
      </c>
      <c r="O758" s="286">
        <f>ROUND(AB74,0)</f>
        <v>0</v>
      </c>
      <c r="P758" s="286">
        <f>IF(AB77&gt;0,ROUND(AB77,0),0)</f>
        <v>0</v>
      </c>
      <c r="Q758" s="286">
        <f>IF(AB78&gt;0,ROUND(AB78,0),0)</f>
        <v>0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 t="e">
        <f t="shared" si="20"/>
        <v>#DIV/0!</v>
      </c>
    </row>
    <row r="759" spans="1:26" ht="12.65" customHeight="1" x14ac:dyDescent="0.3">
      <c r="A759" s="209" t="str">
        <f>RIGHT($C$84,3)&amp;"*"&amp;RIGHT($C$83,4)&amp;"*"&amp;AC$55&amp;"*"&amp;"A"</f>
        <v>043*2015*7180*A</v>
      </c>
      <c r="B759" s="286">
        <f>ROUND(AC59,0)</f>
        <v>0</v>
      </c>
      <c r="C759" s="289">
        <f>ROUND(AC60,2)</f>
        <v>0</v>
      </c>
      <c r="D759" s="286">
        <f>ROUND(AC61,0)</f>
        <v>0</v>
      </c>
      <c r="E759" s="286" t="e">
        <f>ROUND(AC62,0)</f>
        <v>#DIV/0!</v>
      </c>
      <c r="F759" s="286">
        <f>ROUND(AC63,0)</f>
        <v>0</v>
      </c>
      <c r="G759" s="286">
        <f>ROUND(AC64,0)</f>
        <v>0</v>
      </c>
      <c r="H759" s="286">
        <f>ROUND(AC65,0)</f>
        <v>0</v>
      </c>
      <c r="I759" s="286">
        <f>ROUND(AC66,0)</f>
        <v>0</v>
      </c>
      <c r="J759" s="286" t="e">
        <f>ROUND(AC67,0)</f>
        <v>#DIV/0!</v>
      </c>
      <c r="K759" s="286">
        <f>ROUND(AC68,0)</f>
        <v>0</v>
      </c>
      <c r="L759" s="286">
        <f>ROUND(AC70,0)</f>
        <v>0</v>
      </c>
      <c r="M759" s="286">
        <f>ROUND(AC71,0)</f>
        <v>0</v>
      </c>
      <c r="N759" s="286">
        <f>ROUND(AC76,0)</f>
        <v>0</v>
      </c>
      <c r="O759" s="286">
        <f>ROUND(AC74,0)</f>
        <v>0</v>
      </c>
      <c r="P759" s="286">
        <f>IF(AC77&gt;0,ROUND(AC77,0),0)</f>
        <v>0</v>
      </c>
      <c r="Q759" s="286">
        <f>IF(AC78&gt;0,ROUND(AC78,0),0)</f>
        <v>0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 t="e">
        <f t="shared" si="20"/>
        <v>#DIV/0!</v>
      </c>
    </row>
    <row r="760" spans="1:26" ht="12.65" customHeight="1" x14ac:dyDescent="0.3">
      <c r="A760" s="209" t="str">
        <f>RIGHT($C$84,3)&amp;"*"&amp;RIGHT($C$83,4)&amp;"*"&amp;AD$55&amp;"*"&amp;"A"</f>
        <v>043*2015*7190*A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 t="e">
        <f>ROUND(AD62,0)</f>
        <v>#DIV/0!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 t="e">
        <f>ROUND(AD67,0)</f>
        <v>#DIV/0!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 t="e">
        <f t="shared" si="20"/>
        <v>#DIV/0!</v>
      </c>
    </row>
    <row r="761" spans="1:26" ht="12.65" customHeight="1" x14ac:dyDescent="0.3">
      <c r="A761" s="209" t="str">
        <f>RIGHT($C$84,3)&amp;"*"&amp;RIGHT($C$83,4)&amp;"*"&amp;AE$55&amp;"*"&amp;"A"</f>
        <v>043*2015*7200*A</v>
      </c>
      <c r="B761" s="286">
        <f>ROUND(AE59,0)</f>
        <v>0</v>
      </c>
      <c r="C761" s="289">
        <f>ROUND(AE60,2)</f>
        <v>0</v>
      </c>
      <c r="D761" s="286">
        <f>ROUND(AE61,0)</f>
        <v>0</v>
      </c>
      <c r="E761" s="286" t="e">
        <f>ROUND(AE62,0)</f>
        <v>#DIV/0!</v>
      </c>
      <c r="F761" s="286">
        <f>ROUND(AE63,0)</f>
        <v>0</v>
      </c>
      <c r="G761" s="286">
        <f>ROUND(AE64,0)</f>
        <v>0</v>
      </c>
      <c r="H761" s="286">
        <f>ROUND(AE65,0)</f>
        <v>0</v>
      </c>
      <c r="I761" s="286">
        <f>ROUND(AE66,0)</f>
        <v>0</v>
      </c>
      <c r="J761" s="286" t="e">
        <f>ROUND(AE67,0)</f>
        <v>#DIV/0!</v>
      </c>
      <c r="K761" s="286">
        <f>ROUND(AE68,0)</f>
        <v>0</v>
      </c>
      <c r="L761" s="286">
        <f>ROUND(AE70,0)</f>
        <v>0</v>
      </c>
      <c r="M761" s="286">
        <f>ROUND(AE71,0)</f>
        <v>0</v>
      </c>
      <c r="N761" s="286">
        <f>ROUND(AE76,0)</f>
        <v>0</v>
      </c>
      <c r="O761" s="286">
        <f>ROUND(AE74,0)</f>
        <v>0</v>
      </c>
      <c r="P761" s="286">
        <f>IF(AE77&gt;0,ROUND(AE77,0),0)</f>
        <v>0</v>
      </c>
      <c r="Q761" s="286">
        <f>IF(AE78&gt;0,ROUND(AE78,0),0)</f>
        <v>0</v>
      </c>
      <c r="R761" s="286">
        <f>IF(AE79&gt;0,ROUND(AE79,0),0)</f>
        <v>0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 t="e">
        <f t="shared" si="20"/>
        <v>#DIV/0!</v>
      </c>
    </row>
    <row r="762" spans="1:26" ht="12.65" customHeight="1" x14ac:dyDescent="0.3">
      <c r="A762" s="209" t="str">
        <f>RIGHT($C$84,3)&amp;"*"&amp;RIGHT($C$83,4)&amp;"*"&amp;AF$55&amp;"*"&amp;"A"</f>
        <v>043*2015*7220*A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 t="e">
        <f>ROUND(AF62,0)</f>
        <v>#DIV/0!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 t="e">
        <f>ROUND(AF67,0)</f>
        <v>#DIV/0!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 t="e">
        <f t="shared" si="20"/>
        <v>#DIV/0!</v>
      </c>
    </row>
    <row r="763" spans="1:26" ht="12.65" customHeight="1" x14ac:dyDescent="0.3">
      <c r="A763" s="209" t="str">
        <f>RIGHT($C$84,3)&amp;"*"&amp;RIGHT($C$83,4)&amp;"*"&amp;AG$55&amp;"*"&amp;"A"</f>
        <v>043*2015*7230*A</v>
      </c>
      <c r="B763" s="286">
        <f>ROUND(AG59,0)</f>
        <v>0</v>
      </c>
      <c r="C763" s="289">
        <f>ROUND(AG60,2)</f>
        <v>0</v>
      </c>
      <c r="D763" s="286">
        <f>ROUND(AG61,0)</f>
        <v>0</v>
      </c>
      <c r="E763" s="286" t="e">
        <f>ROUND(AG62,0)</f>
        <v>#DIV/0!</v>
      </c>
      <c r="F763" s="286">
        <f>ROUND(AG63,0)</f>
        <v>0</v>
      </c>
      <c r="G763" s="286">
        <f>ROUND(AG64,0)</f>
        <v>0</v>
      </c>
      <c r="H763" s="286">
        <f>ROUND(AG65,0)</f>
        <v>0</v>
      </c>
      <c r="I763" s="286">
        <f>ROUND(AG66,0)</f>
        <v>0</v>
      </c>
      <c r="J763" s="286" t="e">
        <f>ROUND(AG67,0)</f>
        <v>#DIV/0!</v>
      </c>
      <c r="K763" s="286">
        <f>ROUND(AG68,0)</f>
        <v>0</v>
      </c>
      <c r="L763" s="286">
        <f>ROUND(AG70,0)</f>
        <v>0</v>
      </c>
      <c r="M763" s="286">
        <f>ROUND(AG71,0)</f>
        <v>0</v>
      </c>
      <c r="N763" s="286">
        <f>ROUND(AG76,0)</f>
        <v>0</v>
      </c>
      <c r="O763" s="286">
        <f>ROUND(AG74,0)</f>
        <v>0</v>
      </c>
      <c r="P763" s="286">
        <f>IF(AG77&gt;0,ROUND(AG77,0),0)</f>
        <v>0</v>
      </c>
      <c r="Q763" s="286">
        <f>IF(AG78&gt;0,ROUND(AG78,0),0)</f>
        <v>0</v>
      </c>
      <c r="R763" s="286">
        <f>IF(AG79&gt;0,ROUND(AG79,0),0)</f>
        <v>0</v>
      </c>
      <c r="S763" s="286">
        <f>IF(AG80&gt;0,ROUND(AG80,0),0)</f>
        <v>0</v>
      </c>
      <c r="T763" s="289">
        <f>IF(AG81&gt;0,ROUND(AG81,2),0)</f>
        <v>0</v>
      </c>
      <c r="U763" s="286"/>
      <c r="X763" s="286"/>
      <c r="Y763" s="286"/>
      <c r="Z763" s="286" t="e">
        <f t="shared" si="20"/>
        <v>#DIV/0!</v>
      </c>
    </row>
    <row r="764" spans="1:26" ht="12.65" customHeight="1" x14ac:dyDescent="0.3">
      <c r="A764" s="209" t="str">
        <f>RIGHT($C$84,3)&amp;"*"&amp;RIGHT($C$83,4)&amp;"*"&amp;AH$55&amp;"*"&amp;"A"</f>
        <v>043*2015*7240*A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 t="e">
        <f>ROUND(AH62,0)</f>
        <v>#DIV/0!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 t="e">
        <f>ROUND(AH67,0)</f>
        <v>#DIV/0!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 t="e">
        <f t="shared" si="20"/>
        <v>#DIV/0!</v>
      </c>
    </row>
    <row r="765" spans="1:26" ht="12.65" customHeight="1" x14ac:dyDescent="0.3">
      <c r="A765" s="209" t="str">
        <f>RIGHT($C$84,3)&amp;"*"&amp;RIGHT($C$83,4)&amp;"*"&amp;AI$55&amp;"*"&amp;"A"</f>
        <v>043*2015*7250*A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 t="e">
        <f>ROUND(AI62,0)</f>
        <v>#DIV/0!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 t="e">
        <f>ROUND(AI67,0)</f>
        <v>#DIV/0!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 t="e">
        <f t="shared" si="20"/>
        <v>#DIV/0!</v>
      </c>
    </row>
    <row r="766" spans="1:26" ht="12.65" customHeight="1" x14ac:dyDescent="0.3">
      <c r="A766" s="209" t="str">
        <f>RIGHT($C$84,3)&amp;"*"&amp;RIGHT($C$83,4)&amp;"*"&amp;AJ$55&amp;"*"&amp;"A"</f>
        <v>043*2015*7260*A</v>
      </c>
      <c r="B766" s="286">
        <f>ROUND(AJ59,0)</f>
        <v>0</v>
      </c>
      <c r="C766" s="289">
        <f>ROUND(AJ60,2)</f>
        <v>0</v>
      </c>
      <c r="D766" s="286">
        <f>ROUND(AJ61,0)</f>
        <v>0</v>
      </c>
      <c r="E766" s="286" t="e">
        <f>ROUND(AJ62,0)</f>
        <v>#DIV/0!</v>
      </c>
      <c r="F766" s="286">
        <f>ROUND(AJ63,0)</f>
        <v>0</v>
      </c>
      <c r="G766" s="286">
        <f>ROUND(AJ64,0)</f>
        <v>0</v>
      </c>
      <c r="H766" s="286">
        <f>ROUND(AJ65,0)</f>
        <v>0</v>
      </c>
      <c r="I766" s="286">
        <f>ROUND(AJ66,0)</f>
        <v>0</v>
      </c>
      <c r="J766" s="286" t="e">
        <f>ROUND(AJ67,0)</f>
        <v>#DIV/0!</v>
      </c>
      <c r="K766" s="286">
        <f>ROUND(AJ68,0)</f>
        <v>0</v>
      </c>
      <c r="L766" s="286">
        <f>ROUND(AJ70,0)</f>
        <v>0</v>
      </c>
      <c r="M766" s="286">
        <f>ROUND(AJ71,0)</f>
        <v>0</v>
      </c>
      <c r="N766" s="286">
        <f>ROUND(AJ76,0)</f>
        <v>0</v>
      </c>
      <c r="O766" s="286">
        <f>ROUND(AJ74,0)</f>
        <v>0</v>
      </c>
      <c r="P766" s="286">
        <f>IF(AJ77&gt;0,ROUND(AJ77,0),0)</f>
        <v>0</v>
      </c>
      <c r="Q766" s="286">
        <f>IF(AJ78&gt;0,ROUND(AJ78,0),0)</f>
        <v>0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 t="e">
        <f t="shared" si="20"/>
        <v>#DIV/0!</v>
      </c>
    </row>
    <row r="767" spans="1:26" ht="12.65" customHeight="1" x14ac:dyDescent="0.3">
      <c r="A767" s="209" t="str">
        <f>RIGHT($C$84,3)&amp;"*"&amp;RIGHT($C$83,4)&amp;"*"&amp;AK$55&amp;"*"&amp;"A"</f>
        <v>043*2015*7310*A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 t="e">
        <f>ROUND(AK62,0)</f>
        <v>#DIV/0!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 t="e">
        <f>ROUND(AK67,0)</f>
        <v>#DIV/0!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 t="e">
        <f t="shared" si="20"/>
        <v>#DIV/0!</v>
      </c>
    </row>
    <row r="768" spans="1:26" ht="12.65" customHeight="1" x14ac:dyDescent="0.3">
      <c r="A768" s="209" t="str">
        <f>RIGHT($C$84,3)&amp;"*"&amp;RIGHT($C$83,4)&amp;"*"&amp;AL$55&amp;"*"&amp;"A"</f>
        <v>043*2015*7320*A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 t="e">
        <f>ROUND(AL62,0)</f>
        <v>#DIV/0!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 t="e">
        <f>ROUND(AL67,0)</f>
        <v>#DIV/0!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 t="e">
        <f t="shared" si="20"/>
        <v>#DIV/0!</v>
      </c>
    </row>
    <row r="769" spans="1:26" ht="12.65" customHeight="1" x14ac:dyDescent="0.3">
      <c r="A769" s="209" t="str">
        <f>RIGHT($C$84,3)&amp;"*"&amp;RIGHT($C$83,4)&amp;"*"&amp;AM$55&amp;"*"&amp;"A"</f>
        <v>043*2015*7330*A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 t="e">
        <f>ROUND(AM62,0)</f>
        <v>#DIV/0!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 t="e">
        <f>ROUND(AM67,0)</f>
        <v>#DIV/0!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 t="e">
        <f t="shared" si="20"/>
        <v>#DIV/0!</v>
      </c>
    </row>
    <row r="770" spans="1:26" ht="12.65" customHeight="1" x14ac:dyDescent="0.3">
      <c r="A770" s="209" t="str">
        <f>RIGHT($C$84,3)&amp;"*"&amp;RIGHT($C$83,4)&amp;"*"&amp;AN$55&amp;"*"&amp;"A"</f>
        <v>043*2015*7340*A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 t="e">
        <f>ROUND(AN62,0)</f>
        <v>#DIV/0!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 t="e">
        <f>ROUND(AN67,0)</f>
        <v>#DIV/0!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 t="e">
        <f t="shared" si="20"/>
        <v>#DIV/0!</v>
      </c>
    </row>
    <row r="771" spans="1:26" ht="12.65" customHeight="1" x14ac:dyDescent="0.3">
      <c r="A771" s="209" t="str">
        <f>RIGHT($C$84,3)&amp;"*"&amp;RIGHT($C$83,4)&amp;"*"&amp;AO$55&amp;"*"&amp;"A"</f>
        <v>043*2015*7350*A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 t="e">
        <f>ROUND(AO62,0)</f>
        <v>#DIV/0!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 t="e">
        <f>ROUND(AO67,0)</f>
        <v>#DIV/0!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 t="e">
        <f t="shared" si="20"/>
        <v>#DIV/0!</v>
      </c>
    </row>
    <row r="772" spans="1:26" ht="12.65" customHeight="1" x14ac:dyDescent="0.3">
      <c r="A772" s="209" t="str">
        <f>RIGHT($C$84,3)&amp;"*"&amp;RIGHT($C$83,4)&amp;"*"&amp;AP$55&amp;"*"&amp;"A"</f>
        <v>043*2015*7380*A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 t="e">
        <f>ROUND(AP62,0)</f>
        <v>#DIV/0!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 t="e">
        <f>ROUND(AP67,0)</f>
        <v>#DIV/0!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 t="e">
        <f t="shared" si="20"/>
        <v>#DIV/0!</v>
      </c>
    </row>
    <row r="773" spans="1:26" ht="12.65" customHeight="1" x14ac:dyDescent="0.3">
      <c r="A773" s="209" t="str">
        <f>RIGHT($C$84,3)&amp;"*"&amp;RIGHT($C$83,4)&amp;"*"&amp;AQ$55&amp;"*"&amp;"A"</f>
        <v>043*2015*7390*A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 t="e">
        <f>ROUND(AQ62,0)</f>
        <v>#DIV/0!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 t="e">
        <f>ROUND(AQ67,0)</f>
        <v>#DIV/0!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 t="e">
        <f t="shared" si="20"/>
        <v>#DIV/0!</v>
      </c>
    </row>
    <row r="774" spans="1:26" ht="12.65" customHeight="1" x14ac:dyDescent="0.3">
      <c r="A774" s="209" t="str">
        <f>RIGHT($C$84,3)&amp;"*"&amp;RIGHT($C$83,4)&amp;"*"&amp;AR$55&amp;"*"&amp;"A"</f>
        <v>043*2015*7400*A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 t="e">
        <f>ROUND(AR62,0)</f>
        <v>#DIV/0!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 t="e">
        <f>ROUND(AR67,0)</f>
        <v>#DIV/0!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 t="e">
        <f t="shared" si="20"/>
        <v>#DIV/0!</v>
      </c>
    </row>
    <row r="775" spans="1:26" ht="12.65" customHeight="1" x14ac:dyDescent="0.3">
      <c r="A775" s="209" t="str">
        <f>RIGHT($C$84,3)&amp;"*"&amp;RIGHT($C$83,4)&amp;"*"&amp;AS$55&amp;"*"&amp;"A"</f>
        <v>043*2015*7410*A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 t="e">
        <f>ROUND(AS62,0)</f>
        <v>#DIV/0!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 t="e">
        <f>ROUND(AS67,0)</f>
        <v>#DIV/0!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 t="e">
        <f t="shared" si="20"/>
        <v>#DIV/0!</v>
      </c>
    </row>
    <row r="776" spans="1:26" ht="12.65" customHeight="1" x14ac:dyDescent="0.3">
      <c r="A776" s="209" t="str">
        <f>RIGHT($C$84,3)&amp;"*"&amp;RIGHT($C$83,4)&amp;"*"&amp;AT$55&amp;"*"&amp;"A"</f>
        <v>043*2015*7420*A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 t="e">
        <f>ROUND(AT62,0)</f>
        <v>#DIV/0!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 t="e">
        <f>ROUND(AT67,0)</f>
        <v>#DIV/0!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 t="e">
        <f t="shared" si="20"/>
        <v>#DIV/0!</v>
      </c>
    </row>
    <row r="777" spans="1:26" ht="12.65" customHeight="1" x14ac:dyDescent="0.3">
      <c r="A777" s="209" t="str">
        <f>RIGHT($C$84,3)&amp;"*"&amp;RIGHT($C$83,4)&amp;"*"&amp;AU$55&amp;"*"&amp;"A"</f>
        <v>043*2015*7430*A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 t="e">
        <f>ROUND(AU62,0)</f>
        <v>#DIV/0!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 t="e">
        <f>ROUND(AU67,0)</f>
        <v>#DIV/0!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 t="e">
        <f t="shared" si="20"/>
        <v>#DIV/0!</v>
      </c>
    </row>
    <row r="778" spans="1:26" ht="12.65" customHeight="1" x14ac:dyDescent="0.3">
      <c r="A778" s="209" t="str">
        <f>RIGHT($C$84,3)&amp;"*"&amp;RIGHT($C$83,4)&amp;"*"&amp;AV$55&amp;"*"&amp;"A"</f>
        <v>043*2015*7490*A</v>
      </c>
      <c r="B778" s="286"/>
      <c r="C778" s="289">
        <f>ROUND(AV60,2)</f>
        <v>0</v>
      </c>
      <c r="D778" s="286">
        <f>ROUND(AV61,0)</f>
        <v>0</v>
      </c>
      <c r="E778" s="286" t="e">
        <f>ROUND(AV62,0)</f>
        <v>#DIV/0!</v>
      </c>
      <c r="F778" s="286">
        <f>ROUND(AV63,0)</f>
        <v>0</v>
      </c>
      <c r="G778" s="286">
        <f>ROUND(AV64,0)</f>
        <v>0</v>
      </c>
      <c r="H778" s="286">
        <f>ROUND(AV65,0)</f>
        <v>0</v>
      </c>
      <c r="I778" s="286">
        <f>ROUND(AV66,0)</f>
        <v>0</v>
      </c>
      <c r="J778" s="286" t="e">
        <f>ROUND(AV67,0)</f>
        <v>#DIV/0!</v>
      </c>
      <c r="K778" s="286">
        <f>ROUND(AV68,0)</f>
        <v>0</v>
      </c>
      <c r="L778" s="286">
        <f>ROUND(AV70,0)</f>
        <v>0</v>
      </c>
      <c r="M778" s="286">
        <f>ROUND(AV71,0)</f>
        <v>0</v>
      </c>
      <c r="N778" s="286">
        <f>ROUND(AV76,0)</f>
        <v>0</v>
      </c>
      <c r="O778" s="286">
        <f>ROUND(AV74,0)</f>
        <v>0</v>
      </c>
      <c r="P778" s="286">
        <f>IF(AV77&gt;0,ROUND(AV77,0),0)</f>
        <v>0</v>
      </c>
      <c r="Q778" s="286">
        <f>IF(AV78&gt;0,ROUND(AV78,0),0)</f>
        <v>0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 t="e">
        <f t="shared" si="20"/>
        <v>#DIV/0!</v>
      </c>
    </row>
    <row r="779" spans="1:26" ht="12.65" customHeight="1" x14ac:dyDescent="0.3">
      <c r="A779" s="209" t="str">
        <f>RIGHT($C$84,3)&amp;"*"&amp;RIGHT($C$83,4)&amp;"*"&amp;AW$55&amp;"*"&amp;"A"</f>
        <v>043*2015*8200*A</v>
      </c>
      <c r="B779" s="286"/>
      <c r="C779" s="289">
        <f>ROUND(AW60,2)</f>
        <v>0</v>
      </c>
      <c r="D779" s="286">
        <f>ROUND(AW61,0)</f>
        <v>0</v>
      </c>
      <c r="E779" s="286" t="e">
        <f>ROUND(AW62,0)</f>
        <v>#DIV/0!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 t="e">
        <f>ROUND(AW67,0)</f>
        <v>#DIV/0!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">
      <c r="A780" s="209" t="str">
        <f>RIGHT($C$84,3)&amp;"*"&amp;RIGHT($C$83,4)&amp;"*"&amp;AX$55&amp;"*"&amp;"A"</f>
        <v>043*2015*8310*A</v>
      </c>
      <c r="B780" s="286"/>
      <c r="C780" s="289">
        <f>ROUND(AX60,2)</f>
        <v>0</v>
      </c>
      <c r="D780" s="286">
        <f>ROUND(AX61,0)</f>
        <v>0</v>
      </c>
      <c r="E780" s="286" t="e">
        <f>ROUND(AX62,0)</f>
        <v>#DIV/0!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 t="e">
        <f>ROUND(AX67,0)</f>
        <v>#DIV/0!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">
      <c r="A781" s="209" t="str">
        <f>RIGHT($C$84,3)&amp;"*"&amp;RIGHT($C$83,4)&amp;"*"&amp;AY$55&amp;"*"&amp;"A"</f>
        <v>043*2015*8320*A</v>
      </c>
      <c r="B781" s="286">
        <f>ROUND(AY59,0)</f>
        <v>0</v>
      </c>
      <c r="C781" s="289">
        <f>ROUND(AY60,2)</f>
        <v>0</v>
      </c>
      <c r="D781" s="286">
        <f>ROUND(AY61,0)</f>
        <v>0</v>
      </c>
      <c r="E781" s="286" t="e">
        <f>ROUND(AY62,0)</f>
        <v>#DIV/0!</v>
      </c>
      <c r="F781" s="286">
        <f>ROUND(AY63,0)</f>
        <v>0</v>
      </c>
      <c r="G781" s="286">
        <f>ROUND(AY64,0)</f>
        <v>0</v>
      </c>
      <c r="H781" s="286">
        <f>ROUND(AY65,0)</f>
        <v>0</v>
      </c>
      <c r="I781" s="286">
        <f>ROUND(AY66,0)</f>
        <v>0</v>
      </c>
      <c r="J781" s="286" t="e">
        <f>ROUND(AY67,0)</f>
        <v>#DIV/0!</v>
      </c>
      <c r="K781" s="286">
        <f>ROUND(AY68,0)</f>
        <v>0</v>
      </c>
      <c r="L781" s="286">
        <f>ROUND(AY70,0)</f>
        <v>0</v>
      </c>
      <c r="M781" s="286">
        <f>ROUND(AY71,0)</f>
        <v>0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">
      <c r="A782" s="209" t="str">
        <f>RIGHT($C$84,3)&amp;"*"&amp;RIGHT($C$83,4)&amp;"*"&amp;AZ$55&amp;"*"&amp;"A"</f>
        <v>043*2015*8330*A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 t="e">
        <f>ROUND(AZ62,0)</f>
        <v>#DIV/0!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 t="e">
        <f>ROUND(AZ67,0)</f>
        <v>#DIV/0!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">
      <c r="A783" s="209" t="str">
        <f>RIGHT($C$84,3)&amp;"*"&amp;RIGHT($C$83,4)&amp;"*"&amp;BA$55&amp;"*"&amp;"A"</f>
        <v>043*2015*8350*A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 t="e">
        <f>ROUND(BA62,0)</f>
        <v>#DIV/0!</v>
      </c>
      <c r="F783" s="286">
        <f>ROUND(BA63,0)</f>
        <v>0</v>
      </c>
      <c r="G783" s="286">
        <f>ROUND(BA64,0)</f>
        <v>0</v>
      </c>
      <c r="H783" s="286">
        <f>ROUND(BA65,0)</f>
        <v>0</v>
      </c>
      <c r="I783" s="286">
        <f>ROUND(BA66,0)</f>
        <v>0</v>
      </c>
      <c r="J783" s="286" t="e">
        <f>ROUND(BA67,0)</f>
        <v>#DIV/0!</v>
      </c>
      <c r="K783" s="286">
        <f>ROUND(BA68,0)</f>
        <v>0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0</v>
      </c>
      <c r="Q783" s="286">
        <f>IF(BA78&gt;0,ROUND(BA78,0),0)</f>
        <v>0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">
      <c r="A784" s="209" t="str">
        <f>RIGHT($C$84,3)&amp;"*"&amp;RIGHT($C$83,4)&amp;"*"&amp;BB$55&amp;"*"&amp;"A"</f>
        <v>043*2015*8360*A</v>
      </c>
      <c r="B784" s="286"/>
      <c r="C784" s="289">
        <f>ROUND(BB60,2)</f>
        <v>0</v>
      </c>
      <c r="D784" s="286">
        <f>ROUND(BB61,0)</f>
        <v>0</v>
      </c>
      <c r="E784" s="286" t="e">
        <f>ROUND(BB62,0)</f>
        <v>#DIV/0!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 t="e">
        <f>ROUND(BB67,0)</f>
        <v>#DIV/0!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">
      <c r="A785" s="209" t="str">
        <f>RIGHT($C$84,3)&amp;"*"&amp;RIGHT($C$83,4)&amp;"*"&amp;BC$55&amp;"*"&amp;"A"</f>
        <v>043*2015*8370*A</v>
      </c>
      <c r="B785" s="286"/>
      <c r="C785" s="289">
        <f>ROUND(BC60,2)</f>
        <v>0</v>
      </c>
      <c r="D785" s="286">
        <f>ROUND(BC61,0)</f>
        <v>0</v>
      </c>
      <c r="E785" s="286" t="e">
        <f>ROUND(BC62,0)</f>
        <v>#DIV/0!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 t="e">
        <f>ROUND(BC67,0)</f>
        <v>#DIV/0!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">
      <c r="A786" s="209" t="str">
        <f>RIGHT($C$84,3)&amp;"*"&amp;RIGHT($C$83,4)&amp;"*"&amp;BD$55&amp;"*"&amp;"A"</f>
        <v>043*2015*8420*A</v>
      </c>
      <c r="B786" s="286"/>
      <c r="C786" s="289">
        <f>ROUND(BD60,2)</f>
        <v>0</v>
      </c>
      <c r="D786" s="286">
        <f>ROUND(BD61,0)</f>
        <v>0</v>
      </c>
      <c r="E786" s="286" t="e">
        <f>ROUND(BD62,0)</f>
        <v>#DIV/0!</v>
      </c>
      <c r="F786" s="286">
        <f>ROUND(BD63,0)</f>
        <v>0</v>
      </c>
      <c r="G786" s="286">
        <f>ROUND(BD64,0)</f>
        <v>0</v>
      </c>
      <c r="H786" s="286">
        <f>ROUND(BD65,0)</f>
        <v>0</v>
      </c>
      <c r="I786" s="286">
        <f>ROUND(BD66,0)</f>
        <v>0</v>
      </c>
      <c r="J786" s="286" t="e">
        <f>ROUND(BD67,0)</f>
        <v>#DIV/0!</v>
      </c>
      <c r="K786" s="286">
        <f>ROUND(BD68,0)</f>
        <v>0</v>
      </c>
      <c r="L786" s="286">
        <f>ROUND(BD70,0)</f>
        <v>0</v>
      </c>
      <c r="M786" s="286">
        <f>ROUND(BD71,0)</f>
        <v>0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">
      <c r="A787" s="209" t="str">
        <f>RIGHT($C$84,3)&amp;"*"&amp;RIGHT($C$83,4)&amp;"*"&amp;BE$55&amp;"*"&amp;"A"</f>
        <v>043*2015*8430*A</v>
      </c>
      <c r="B787" s="286">
        <f>ROUND(BE59,0)</f>
        <v>0</v>
      </c>
      <c r="C787" s="289">
        <f>ROUND(BE60,2)</f>
        <v>0</v>
      </c>
      <c r="D787" s="286">
        <f>ROUND(BE61,0)</f>
        <v>0</v>
      </c>
      <c r="E787" s="286" t="e">
        <f>ROUND(BE62,0)</f>
        <v>#DIV/0!</v>
      </c>
      <c r="F787" s="286">
        <f>ROUND(BE63,0)</f>
        <v>0</v>
      </c>
      <c r="G787" s="286">
        <f>ROUND(BE64,0)</f>
        <v>0</v>
      </c>
      <c r="H787" s="286">
        <f>ROUND(BE65,0)</f>
        <v>0</v>
      </c>
      <c r="I787" s="286">
        <f>ROUND(BE66,0)</f>
        <v>0</v>
      </c>
      <c r="J787" s="286" t="e">
        <f>ROUND(BE67,0)</f>
        <v>#DIV/0!</v>
      </c>
      <c r="K787" s="286">
        <f>ROUND(BE68,0)</f>
        <v>0</v>
      </c>
      <c r="L787" s="286">
        <f>ROUND(BE70,0)</f>
        <v>0</v>
      </c>
      <c r="M787" s="286">
        <f>ROUND(BE71,0)</f>
        <v>0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">
      <c r="A788" s="209" t="str">
        <f>RIGHT($C$84,3)&amp;"*"&amp;RIGHT($C$83,4)&amp;"*"&amp;BF$55&amp;"*"&amp;"A"</f>
        <v>043*2015*8460*A</v>
      </c>
      <c r="B788" s="286"/>
      <c r="C788" s="289">
        <f>ROUND(BF60,2)</f>
        <v>0</v>
      </c>
      <c r="D788" s="286">
        <f>ROUND(BF61,0)</f>
        <v>0</v>
      </c>
      <c r="E788" s="286" t="e">
        <f>ROUND(BF62,0)</f>
        <v>#DIV/0!</v>
      </c>
      <c r="F788" s="286">
        <f>ROUND(BF63,0)</f>
        <v>0</v>
      </c>
      <c r="G788" s="286">
        <f>ROUND(BF64,0)</f>
        <v>0</v>
      </c>
      <c r="H788" s="286">
        <f>ROUND(BF65,0)</f>
        <v>0</v>
      </c>
      <c r="I788" s="286">
        <f>ROUND(BF66,0)</f>
        <v>0</v>
      </c>
      <c r="J788" s="286" t="e">
        <f>ROUND(BF67,0)</f>
        <v>#DIV/0!</v>
      </c>
      <c r="K788" s="286">
        <f>ROUND(BF68,0)</f>
        <v>0</v>
      </c>
      <c r="L788" s="286">
        <f>ROUND(BF70,0)</f>
        <v>0</v>
      </c>
      <c r="M788" s="286">
        <f>ROUND(BF71,0)</f>
        <v>0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">
      <c r="A789" s="209" t="str">
        <f>RIGHT($C$84,3)&amp;"*"&amp;RIGHT($C$83,4)&amp;"*"&amp;BG$55&amp;"*"&amp;"A"</f>
        <v>043*2015*8470*A</v>
      </c>
      <c r="B789" s="286"/>
      <c r="C789" s="289">
        <f>ROUND(BG60,2)</f>
        <v>0</v>
      </c>
      <c r="D789" s="286">
        <f>ROUND(BG61,0)</f>
        <v>0</v>
      </c>
      <c r="E789" s="286" t="e">
        <f>ROUND(BG62,0)</f>
        <v>#DIV/0!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 t="e">
        <f>ROUND(BG67,0)</f>
        <v>#DIV/0!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">
      <c r="A790" s="209" t="str">
        <f>RIGHT($C$84,3)&amp;"*"&amp;RIGHT($C$83,4)&amp;"*"&amp;BH$55&amp;"*"&amp;"A"</f>
        <v>043*2015*8480*A</v>
      </c>
      <c r="B790" s="286"/>
      <c r="C790" s="289">
        <f>ROUND(BH60,2)</f>
        <v>0</v>
      </c>
      <c r="D790" s="286">
        <f>ROUND(BH61,0)</f>
        <v>0</v>
      </c>
      <c r="E790" s="286" t="e">
        <f>ROUND(BH62,0)</f>
        <v>#DIV/0!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0</v>
      </c>
      <c r="J790" s="286" t="e">
        <f>ROUND(BH67,0)</f>
        <v>#DIV/0!</v>
      </c>
      <c r="K790" s="286">
        <f>ROUND(BH68,0)</f>
        <v>0</v>
      </c>
      <c r="L790" s="286">
        <f>ROUND(BH70,0)</f>
        <v>0</v>
      </c>
      <c r="M790" s="286">
        <f>ROUND(BH71,0)</f>
        <v>0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">
      <c r="A791" s="209" t="str">
        <f>RIGHT($C$84,3)&amp;"*"&amp;RIGHT($C$83,4)&amp;"*"&amp;BI$55&amp;"*"&amp;"A"</f>
        <v>043*2015*8490*A</v>
      </c>
      <c r="B791" s="286"/>
      <c r="C791" s="289">
        <f>ROUND(BI60,2)</f>
        <v>0</v>
      </c>
      <c r="D791" s="286">
        <f>ROUND(BI61,0)</f>
        <v>0</v>
      </c>
      <c r="E791" s="286" t="e">
        <f>ROUND(BI62,0)</f>
        <v>#DIV/0!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 t="e">
        <f>ROUND(BI67,0)</f>
        <v>#DIV/0!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">
      <c r="A792" s="209" t="str">
        <f>RIGHT($C$84,3)&amp;"*"&amp;RIGHT($C$83,4)&amp;"*"&amp;BJ$55&amp;"*"&amp;"A"</f>
        <v>043*2015*8510*A</v>
      </c>
      <c r="B792" s="286"/>
      <c r="C792" s="289">
        <f>ROUND(BJ60,2)</f>
        <v>0</v>
      </c>
      <c r="D792" s="286">
        <f>ROUND(BJ61,0)</f>
        <v>0</v>
      </c>
      <c r="E792" s="286" t="e">
        <f>ROUND(BJ62,0)</f>
        <v>#DIV/0!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0</v>
      </c>
      <c r="J792" s="286" t="e">
        <f>ROUND(BJ67,0)</f>
        <v>#DIV/0!</v>
      </c>
      <c r="K792" s="286">
        <f>ROUND(BJ68,0)</f>
        <v>0</v>
      </c>
      <c r="L792" s="286">
        <f>ROUND(BJ70,0)</f>
        <v>0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">
      <c r="A793" s="209" t="str">
        <f>RIGHT($C$84,3)&amp;"*"&amp;RIGHT($C$83,4)&amp;"*"&amp;BK$55&amp;"*"&amp;"A"</f>
        <v>043*2015*8530*A</v>
      </c>
      <c r="B793" s="286"/>
      <c r="C793" s="289">
        <f>ROUND(BK60,2)</f>
        <v>0</v>
      </c>
      <c r="D793" s="286">
        <f>ROUND(BK61,0)</f>
        <v>0</v>
      </c>
      <c r="E793" s="286" t="e">
        <f>ROUND(BK62,0)</f>
        <v>#DIV/0!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0</v>
      </c>
      <c r="J793" s="286" t="e">
        <f>ROUND(BK67,0)</f>
        <v>#DIV/0!</v>
      </c>
      <c r="K793" s="286">
        <f>ROUND(BK68,0)</f>
        <v>0</v>
      </c>
      <c r="L793" s="286">
        <f>ROUND(BK70,0)</f>
        <v>0</v>
      </c>
      <c r="M793" s="286">
        <f>ROUND(BK71,0)</f>
        <v>0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">
      <c r="A794" s="209" t="str">
        <f>RIGHT($C$84,3)&amp;"*"&amp;RIGHT($C$83,4)&amp;"*"&amp;BL$55&amp;"*"&amp;"A"</f>
        <v>043*2015*8560*A</v>
      </c>
      <c r="B794" s="286"/>
      <c r="C794" s="289">
        <f>ROUND(BL60,2)</f>
        <v>0</v>
      </c>
      <c r="D794" s="286">
        <f>ROUND(BL61,0)</f>
        <v>0</v>
      </c>
      <c r="E794" s="286" t="e">
        <f>ROUND(BL62,0)</f>
        <v>#DIV/0!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0</v>
      </c>
      <c r="J794" s="286" t="e">
        <f>ROUND(BL67,0)</f>
        <v>#DIV/0!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0</v>
      </c>
      <c r="Q794" s="286">
        <f>IF(BL78&gt;0,ROUND(BL78,0),0)</f>
        <v>0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">
      <c r="A795" s="209" t="str">
        <f>RIGHT($C$84,3)&amp;"*"&amp;RIGHT($C$83,4)&amp;"*"&amp;BM$55&amp;"*"&amp;"A"</f>
        <v>043*2015*8590*A</v>
      </c>
      <c r="B795" s="286"/>
      <c r="C795" s="289">
        <f>ROUND(BM60,2)</f>
        <v>0</v>
      </c>
      <c r="D795" s="286">
        <f>ROUND(BM61,0)</f>
        <v>0</v>
      </c>
      <c r="E795" s="286" t="e">
        <f>ROUND(BM62,0)</f>
        <v>#DIV/0!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 t="e">
        <f>ROUND(BM67,0)</f>
        <v>#DIV/0!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">
      <c r="A796" s="209" t="str">
        <f>RIGHT($C$84,3)&amp;"*"&amp;RIGHT($C$83,4)&amp;"*"&amp;BN$55&amp;"*"&amp;"A"</f>
        <v>043*2015*8610*A</v>
      </c>
      <c r="B796" s="286"/>
      <c r="C796" s="289">
        <f>ROUND(BN60,2)</f>
        <v>0</v>
      </c>
      <c r="D796" s="286">
        <f>ROUND(BN61,0)</f>
        <v>0</v>
      </c>
      <c r="E796" s="286" t="e">
        <f>ROUND(BN62,0)</f>
        <v>#DIV/0!</v>
      </c>
      <c r="F796" s="286">
        <f>ROUND(BN63,0)</f>
        <v>0</v>
      </c>
      <c r="G796" s="286">
        <f>ROUND(BN64,0)</f>
        <v>0</v>
      </c>
      <c r="H796" s="286">
        <f>ROUND(BN65,0)</f>
        <v>0</v>
      </c>
      <c r="I796" s="286">
        <f>ROUND(BN66,0)</f>
        <v>0</v>
      </c>
      <c r="J796" s="286" t="e">
        <f>ROUND(BN67,0)</f>
        <v>#DIV/0!</v>
      </c>
      <c r="K796" s="286">
        <f>ROUND(BN68,0)</f>
        <v>0</v>
      </c>
      <c r="L796" s="286">
        <f>ROUND(BN70,0)</f>
        <v>0</v>
      </c>
      <c r="M796" s="286">
        <f>ROUND(BN71,0)</f>
        <v>0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">
      <c r="A797" s="209" t="str">
        <f>RIGHT($C$84,3)&amp;"*"&amp;RIGHT($C$83,4)&amp;"*"&amp;BO$55&amp;"*"&amp;"A"</f>
        <v>043*2015*8620*A</v>
      </c>
      <c r="B797" s="286"/>
      <c r="C797" s="289">
        <f>ROUND(BO60,2)</f>
        <v>0</v>
      </c>
      <c r="D797" s="286">
        <f>ROUND(BO61,0)</f>
        <v>0</v>
      </c>
      <c r="E797" s="286" t="e">
        <f>ROUND(BO62,0)</f>
        <v>#DIV/0!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 t="e">
        <f>ROUND(BO67,0)</f>
        <v>#DIV/0!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">
      <c r="A798" s="209" t="str">
        <f>RIGHT($C$84,3)&amp;"*"&amp;RIGHT($C$83,4)&amp;"*"&amp;BP$55&amp;"*"&amp;"A"</f>
        <v>043*2015*8630*A</v>
      </c>
      <c r="B798" s="286"/>
      <c r="C798" s="289">
        <f>ROUND(BP60,2)</f>
        <v>0</v>
      </c>
      <c r="D798" s="286">
        <f>ROUND(BP61,0)</f>
        <v>0</v>
      </c>
      <c r="E798" s="286" t="e">
        <f>ROUND(BP62,0)</f>
        <v>#DIV/0!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 t="e">
        <f>ROUND(BP67,0)</f>
        <v>#DIV/0!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">
      <c r="A799" s="209" t="str">
        <f>RIGHT($C$84,3)&amp;"*"&amp;RIGHT($C$83,4)&amp;"*"&amp;BQ$55&amp;"*"&amp;"A"</f>
        <v>043*2015*8640*A</v>
      </c>
      <c r="B799" s="286"/>
      <c r="C799" s="289">
        <f>ROUND(BQ60,2)</f>
        <v>0</v>
      </c>
      <c r="D799" s="286">
        <f>ROUND(BQ61,0)</f>
        <v>0</v>
      </c>
      <c r="E799" s="286" t="e">
        <f>ROUND(BQ62,0)</f>
        <v>#DIV/0!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 t="e">
        <f>ROUND(BQ67,0)</f>
        <v>#DIV/0!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">
      <c r="A800" s="209" t="str">
        <f>RIGHT($C$84,3)&amp;"*"&amp;RIGHT($C$83,4)&amp;"*"&amp;BR$55&amp;"*"&amp;"A"</f>
        <v>043*2015*8650*A</v>
      </c>
      <c r="B800" s="286"/>
      <c r="C800" s="289">
        <f>ROUND(BR60,2)</f>
        <v>0</v>
      </c>
      <c r="D800" s="286">
        <f>ROUND(BR61,0)</f>
        <v>0</v>
      </c>
      <c r="E800" s="286" t="e">
        <f>ROUND(BR62,0)</f>
        <v>#DIV/0!</v>
      </c>
      <c r="F800" s="286">
        <f>ROUND(BR63,0)</f>
        <v>0</v>
      </c>
      <c r="G800" s="286">
        <f>ROUND(BR64,0)</f>
        <v>0</v>
      </c>
      <c r="H800" s="286">
        <f>ROUND(BR65,0)</f>
        <v>0</v>
      </c>
      <c r="I800" s="286">
        <f>ROUND(BR66,0)</f>
        <v>0</v>
      </c>
      <c r="J800" s="286" t="e">
        <f>ROUND(BR67,0)</f>
        <v>#DIV/0!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">
      <c r="A801" s="209" t="str">
        <f>RIGHT($C$84,3)&amp;"*"&amp;RIGHT($C$83,4)&amp;"*"&amp;BS$55&amp;"*"&amp;"A"</f>
        <v>043*2015*8660*A</v>
      </c>
      <c r="B801" s="286"/>
      <c r="C801" s="289">
        <f>ROUND(BS60,2)</f>
        <v>0</v>
      </c>
      <c r="D801" s="286">
        <f>ROUND(BS61,0)</f>
        <v>0</v>
      </c>
      <c r="E801" s="286" t="e">
        <f>ROUND(BS62,0)</f>
        <v>#DIV/0!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 t="e">
        <f>ROUND(BS67,0)</f>
        <v>#DIV/0!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">
      <c r="A802" s="209" t="str">
        <f>RIGHT($C$84,3)&amp;"*"&amp;RIGHT($C$83,4)&amp;"*"&amp;BT$55&amp;"*"&amp;"A"</f>
        <v>043*2015*8670*A</v>
      </c>
      <c r="B802" s="286"/>
      <c r="C802" s="289">
        <f>ROUND(BT60,2)</f>
        <v>0</v>
      </c>
      <c r="D802" s="286">
        <f>ROUND(BT61,0)</f>
        <v>0</v>
      </c>
      <c r="E802" s="286" t="e">
        <f>ROUND(BT62,0)</f>
        <v>#DIV/0!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 t="e">
        <f>ROUND(BT67,0)</f>
        <v>#DIV/0!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">
      <c r="A803" s="209" t="str">
        <f>RIGHT($C$84,3)&amp;"*"&amp;RIGHT($C$83,4)&amp;"*"&amp;BU$55&amp;"*"&amp;"A"</f>
        <v>043*2015*8680*A</v>
      </c>
      <c r="B803" s="286"/>
      <c r="C803" s="289">
        <f>ROUND(BU60,2)</f>
        <v>0</v>
      </c>
      <c r="D803" s="286">
        <f>ROUND(BU61,0)</f>
        <v>0</v>
      </c>
      <c r="E803" s="286" t="e">
        <f>ROUND(BU62,0)</f>
        <v>#DIV/0!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 t="e">
        <f>ROUND(BU67,0)</f>
        <v>#DIV/0!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">
      <c r="A804" s="209" t="str">
        <f>RIGHT($C$84,3)&amp;"*"&amp;RIGHT($C$83,4)&amp;"*"&amp;BV$55&amp;"*"&amp;"A"</f>
        <v>043*2015*8690*A</v>
      </c>
      <c r="B804" s="286"/>
      <c r="C804" s="289">
        <f>ROUND(BV60,2)</f>
        <v>0</v>
      </c>
      <c r="D804" s="286">
        <f>ROUND(BV61,0)</f>
        <v>0</v>
      </c>
      <c r="E804" s="286" t="e">
        <f>ROUND(BV62,0)</f>
        <v>#DIV/0!</v>
      </c>
      <c r="F804" s="286">
        <f>ROUND(BV63,0)</f>
        <v>0</v>
      </c>
      <c r="G804" s="286">
        <f>ROUND(BV64,0)</f>
        <v>0</v>
      </c>
      <c r="H804" s="286">
        <f>ROUND(BV65,0)</f>
        <v>0</v>
      </c>
      <c r="I804" s="286">
        <f>ROUND(BV66,0)</f>
        <v>0</v>
      </c>
      <c r="J804" s="286" t="e">
        <f>ROUND(BV67,0)</f>
        <v>#DIV/0!</v>
      </c>
      <c r="K804" s="286">
        <f>ROUND(BV68,0)</f>
        <v>0</v>
      </c>
      <c r="L804" s="286">
        <f>ROUND(BV70,0)</f>
        <v>0</v>
      </c>
      <c r="M804" s="286">
        <f>ROUND(BV71,0)</f>
        <v>0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">
      <c r="A805" s="209" t="str">
        <f>RIGHT($C$84,3)&amp;"*"&amp;RIGHT($C$83,4)&amp;"*"&amp;BW$55&amp;"*"&amp;"A"</f>
        <v>043*2015*8700*A</v>
      </c>
      <c r="B805" s="286"/>
      <c r="C805" s="289">
        <f>ROUND(BW60,2)</f>
        <v>0</v>
      </c>
      <c r="D805" s="286">
        <f>ROUND(BW61,0)</f>
        <v>0</v>
      </c>
      <c r="E805" s="286" t="e">
        <f>ROUND(BW62,0)</f>
        <v>#DIV/0!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 t="e">
        <f>ROUND(BW67,0)</f>
        <v>#DIV/0!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">
      <c r="A806" s="209" t="str">
        <f>RIGHT($C$84,3)&amp;"*"&amp;RIGHT($C$83,4)&amp;"*"&amp;BX$55&amp;"*"&amp;"A"</f>
        <v>043*2015*8710*A</v>
      </c>
      <c r="B806" s="286"/>
      <c r="C806" s="289">
        <f>ROUND(BX60,2)</f>
        <v>0</v>
      </c>
      <c r="D806" s="286">
        <f>ROUND(BX61,0)</f>
        <v>0</v>
      </c>
      <c r="E806" s="286" t="e">
        <f>ROUND(BX62,0)</f>
        <v>#DIV/0!</v>
      </c>
      <c r="F806" s="286">
        <f>ROUND(BX63,0)</f>
        <v>0</v>
      </c>
      <c r="G806" s="286">
        <f>ROUND(BX64,0)</f>
        <v>0</v>
      </c>
      <c r="H806" s="286">
        <f>ROUND(BX65,0)</f>
        <v>0</v>
      </c>
      <c r="I806" s="286">
        <f>ROUND(BX66,0)</f>
        <v>0</v>
      </c>
      <c r="J806" s="286" t="e">
        <f>ROUND(BX67,0)</f>
        <v>#DIV/0!</v>
      </c>
      <c r="K806" s="286">
        <f>ROUND(BX68,0)</f>
        <v>0</v>
      </c>
      <c r="L806" s="286">
        <f>ROUND(BX70,0)</f>
        <v>0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">
      <c r="A807" s="209" t="str">
        <f>RIGHT($C$84,3)&amp;"*"&amp;RIGHT($C$83,4)&amp;"*"&amp;BY$55&amp;"*"&amp;"A"</f>
        <v>043*2015*8720*A</v>
      </c>
      <c r="B807" s="286"/>
      <c r="C807" s="289">
        <f>ROUND(BY60,2)</f>
        <v>0</v>
      </c>
      <c r="D807" s="286">
        <f>ROUND(BY61,0)</f>
        <v>0</v>
      </c>
      <c r="E807" s="286" t="e">
        <f>ROUND(BY62,0)</f>
        <v>#DIV/0!</v>
      </c>
      <c r="F807" s="286">
        <f>ROUND(BY63,0)</f>
        <v>0</v>
      </c>
      <c r="G807" s="286">
        <f>ROUND(BY64,0)</f>
        <v>0</v>
      </c>
      <c r="H807" s="286">
        <f>ROUND(BY65,0)</f>
        <v>0</v>
      </c>
      <c r="I807" s="286">
        <f>ROUND(BY66,0)</f>
        <v>0</v>
      </c>
      <c r="J807" s="286" t="e">
        <f>ROUND(BY67,0)</f>
        <v>#DIV/0!</v>
      </c>
      <c r="K807" s="286">
        <f>ROUND(BY68,0)</f>
        <v>0</v>
      </c>
      <c r="L807" s="286">
        <f>ROUND(BY70,0)</f>
        <v>0</v>
      </c>
      <c r="M807" s="286">
        <f>ROUND(BY71,0)</f>
        <v>0</v>
      </c>
      <c r="N807" s="286"/>
      <c r="O807" s="286"/>
      <c r="P807" s="286">
        <f>IF(BY77&gt;0,ROUND(BY77,0),0)</f>
        <v>0</v>
      </c>
      <c r="Q807" s="286">
        <f>IF(BY78&gt;0,ROUND(BY78,0),0)</f>
        <v>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">
      <c r="A808" s="209" t="str">
        <f>RIGHT($C$84,3)&amp;"*"&amp;RIGHT($C$83,4)&amp;"*"&amp;BZ$55&amp;"*"&amp;"A"</f>
        <v>043*2015*8730*A</v>
      </c>
      <c r="B808" s="286"/>
      <c r="C808" s="289">
        <f>ROUND(BZ60,2)</f>
        <v>0</v>
      </c>
      <c r="D808" s="286">
        <f>ROUND(BZ61,0)</f>
        <v>0</v>
      </c>
      <c r="E808" s="286" t="e">
        <f>ROUND(BZ62,0)</f>
        <v>#DIV/0!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 t="e">
        <f>ROUND(BZ67,0)</f>
        <v>#DIV/0!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">
      <c r="A809" s="209" t="str">
        <f>RIGHT($C$84,3)&amp;"*"&amp;RIGHT($C$83,4)&amp;"*"&amp;CA$55&amp;"*"&amp;"A"</f>
        <v>043*2015*8740*A</v>
      </c>
      <c r="B809" s="286"/>
      <c r="C809" s="289">
        <f>ROUND(CA60,2)</f>
        <v>0</v>
      </c>
      <c r="D809" s="286">
        <f>ROUND(CA61,0)</f>
        <v>0</v>
      </c>
      <c r="E809" s="286" t="e">
        <f>ROUND(CA62,0)</f>
        <v>#DIV/0!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 t="e">
        <f>ROUND(CA67,0)</f>
        <v>#DIV/0!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">
      <c r="A810" s="209" t="str">
        <f>RIGHT($C$84,3)&amp;"*"&amp;RIGHT($C$83,4)&amp;"*"&amp;CB$55&amp;"*"&amp;"A"</f>
        <v>043*2015*8770*A</v>
      </c>
      <c r="B810" s="286"/>
      <c r="C810" s="289">
        <f>ROUND(CB60,2)</f>
        <v>0</v>
      </c>
      <c r="D810" s="286">
        <f>ROUND(CB61,0)</f>
        <v>0</v>
      </c>
      <c r="E810" s="286" t="e">
        <f>ROUND(CB62,0)</f>
        <v>#DIV/0!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 t="e">
        <f>ROUND(CB67,0)</f>
        <v>#DIV/0!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">
      <c r="A811" s="209" t="str">
        <f>RIGHT($C$84,3)&amp;"*"&amp;RIGHT($C$83,4)&amp;"*"&amp;CC$55&amp;"*"&amp;"A"</f>
        <v>043*2015*8790*A</v>
      </c>
      <c r="B811" s="286"/>
      <c r="C811" s="289">
        <f>ROUND(CC60,2)</f>
        <v>0</v>
      </c>
      <c r="D811" s="286">
        <f>ROUND(CC61,0)</f>
        <v>0</v>
      </c>
      <c r="E811" s="286" t="e">
        <f>ROUND(CC62,0)</f>
        <v>#DIV/0!</v>
      </c>
      <c r="F811" s="286">
        <f>ROUND(CC63,0)</f>
        <v>0</v>
      </c>
      <c r="G811" s="286">
        <f>ROUND(CC64,0)</f>
        <v>0</v>
      </c>
      <c r="H811" s="286">
        <f>ROUND(CC65,0)</f>
        <v>0</v>
      </c>
      <c r="I811" s="286">
        <f>ROUND(CC66,0)</f>
        <v>0</v>
      </c>
      <c r="J811" s="286" t="e">
        <f>ROUND(CC67,0)</f>
        <v>#DIV/0!</v>
      </c>
      <c r="K811" s="286">
        <f>ROUND(CC68,0)</f>
        <v>0</v>
      </c>
      <c r="L811" s="286">
        <f>ROUND(CC70,0)</f>
        <v>0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">
      <c r="A812" s="209" t="str">
        <f>RIGHT($C$84,3)&amp;"*"&amp;RIGHT($C$83,4)&amp;"*"&amp;"9000"&amp;"*"&amp;"A"</f>
        <v>043*2015*9000*A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H29" sqref="H29:I29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1272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1269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1270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1271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SKAGIT REGIONAL HEALTH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H-207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1415 E. KINCAID ST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1376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MT. VERNON, WA 98273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10" sqref="D10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H-207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SKAGIT REGIONAL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Shand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7167</v>
      </c>
      <c r="G23" s="21">
        <f>data!D111</f>
        <v>37201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861</v>
      </c>
      <c r="G26" s="13">
        <f>data!D114</f>
        <v>2012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89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137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137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10" sqref="B10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SKAGIT REGIONAL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3616</v>
      </c>
      <c r="C7" s="48">
        <f>data!B139</f>
        <v>21329</v>
      </c>
      <c r="D7" s="48">
        <f>data!B140</f>
        <v>220241</v>
      </c>
      <c r="E7" s="48">
        <f>data!B141</f>
        <v>230340691</v>
      </c>
      <c r="F7" s="48">
        <f>data!B142</f>
        <v>456379086</v>
      </c>
      <c r="G7" s="48">
        <f>data!B141+data!B142</f>
        <v>686719777</v>
      </c>
    </row>
    <row r="8" spans="1:13" ht="20.149999999999999" customHeight="1" x14ac:dyDescent="0.35">
      <c r="A8" s="23" t="s">
        <v>297</v>
      </c>
      <c r="B8" s="48">
        <f>data!C138</f>
        <v>2094</v>
      </c>
      <c r="C8" s="48">
        <f>data!C139</f>
        <v>9616</v>
      </c>
      <c r="D8" s="48">
        <f>data!C140</f>
        <v>124031</v>
      </c>
      <c r="E8" s="48">
        <f>data!C141</f>
        <v>84118862</v>
      </c>
      <c r="F8" s="48">
        <f>data!C142</f>
        <v>181587008</v>
      </c>
      <c r="G8" s="48">
        <f>data!C141+data!C142</f>
        <v>265705870</v>
      </c>
    </row>
    <row r="9" spans="1:13" ht="20.149999999999999" customHeight="1" x14ac:dyDescent="0.35">
      <c r="A9" s="23" t="s">
        <v>1058</v>
      </c>
      <c r="B9" s="48">
        <f>data!D138</f>
        <v>2293</v>
      </c>
      <c r="C9" s="48">
        <f>data!D139</f>
        <v>8554</v>
      </c>
      <c r="D9" s="48">
        <f>data!D140</f>
        <v>139307</v>
      </c>
      <c r="E9" s="48">
        <f>data!D141</f>
        <v>103505715</v>
      </c>
      <c r="F9" s="48">
        <f>data!D142</f>
        <v>350621375</v>
      </c>
      <c r="G9" s="48">
        <f>data!D141+data!D142</f>
        <v>454127090</v>
      </c>
    </row>
    <row r="10" spans="1:13" ht="20.149999999999999" customHeight="1" x14ac:dyDescent="0.35">
      <c r="A10" s="111" t="s">
        <v>203</v>
      </c>
      <c r="B10" s="48">
        <f>data!E138</f>
        <v>8003</v>
      </c>
      <c r="C10" s="48">
        <f>data!E139</f>
        <v>39499</v>
      </c>
      <c r="D10" s="48">
        <f>data!E140</f>
        <v>483579</v>
      </c>
      <c r="E10" s="48">
        <f>data!E141</f>
        <v>417965268</v>
      </c>
      <c r="F10" s="48">
        <f>data!E142</f>
        <v>988587469</v>
      </c>
      <c r="G10" s="48">
        <f>data!E141+data!E142</f>
        <v>1406552737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5571980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11420463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4" zoomScale="75" workbookViewId="0">
      <selection activeCell="C12" sqref="C12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SKAGIT REGIONAL HEALTH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13837346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532854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2063706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19370267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373436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9039936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5367639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50585184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7067749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2047145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9114894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5022994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1374364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6397358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1793462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2768515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4561977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6057214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6057214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F24" sqref="F24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SKAGIT REGIONAL HEALTH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11712330.039999999</v>
      </c>
      <c r="D7" s="21">
        <f>data!C195</f>
        <v>0</v>
      </c>
      <c r="E7" s="21">
        <f>data!D195</f>
        <v>0</v>
      </c>
      <c r="F7" s="21">
        <f>data!E195</f>
        <v>11712330.039999999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7334054.7800000003</v>
      </c>
      <c r="D8" s="21">
        <f>data!C196</f>
        <v>0</v>
      </c>
      <c r="E8" s="21">
        <f>data!D196</f>
        <v>0</v>
      </c>
      <c r="F8" s="21">
        <f>data!E196</f>
        <v>7334054.7800000003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135168837.15000001</v>
      </c>
      <c r="D9" s="21">
        <f>data!C197</f>
        <v>578253.06000000006</v>
      </c>
      <c r="E9" s="21">
        <f>data!D197</f>
        <v>0</v>
      </c>
      <c r="F9" s="21">
        <f>data!E197</f>
        <v>135747090.21000001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23227543.759999998</v>
      </c>
      <c r="D11" s="21">
        <f>data!C199</f>
        <v>32639.67</v>
      </c>
      <c r="E11" s="21">
        <f>data!D199</f>
        <v>31162.880000000001</v>
      </c>
      <c r="F11" s="21">
        <f>data!E199</f>
        <v>23229020.550000001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130227537.14999999</v>
      </c>
      <c r="D12" s="21">
        <f>data!C200</f>
        <v>5371459.6100000003</v>
      </c>
      <c r="E12" s="21">
        <f>data!D200</f>
        <v>5105266.57</v>
      </c>
      <c r="F12" s="21">
        <f>data!E200</f>
        <v>130493730.19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2165698.15</v>
      </c>
      <c r="D13" s="21">
        <f>data!C201</f>
        <v>0</v>
      </c>
      <c r="E13" s="21">
        <f>data!D201</f>
        <v>5595.91</v>
      </c>
      <c r="F13" s="21">
        <f>data!E201</f>
        <v>2160102.2399999998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10265614.810000001</v>
      </c>
      <c r="D14" s="21">
        <f>data!C202</f>
        <v>6080.5</v>
      </c>
      <c r="E14" s="21">
        <f>data!D202</f>
        <v>0</v>
      </c>
      <c r="F14" s="21">
        <f>data!E202</f>
        <v>10271695.310000001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811001.44</v>
      </c>
      <c r="D15" s="21">
        <f>data!C203</f>
        <v>-60668.249999999978</v>
      </c>
      <c r="E15" s="21">
        <f>data!D203</f>
        <v>0</v>
      </c>
      <c r="F15" s="21">
        <f>data!E203</f>
        <v>750333.19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320912617.27999997</v>
      </c>
      <c r="D16" s="21">
        <f>data!C204</f>
        <v>5927764.5900000008</v>
      </c>
      <c r="E16" s="21">
        <f>data!D204</f>
        <v>5142025.3600000003</v>
      </c>
      <c r="F16" s="21">
        <f>data!E204</f>
        <v>321698356.50999999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4238289.99</v>
      </c>
      <c r="D24" s="21">
        <f>data!C209</f>
        <v>263671.32</v>
      </c>
      <c r="E24" s="21">
        <f>data!D209</f>
        <v>0</v>
      </c>
      <c r="F24" s="21">
        <f>data!E209</f>
        <v>4501961.3100000005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71802517.479999989</v>
      </c>
      <c r="D25" s="21">
        <f>data!C210</f>
        <v>4939927.71</v>
      </c>
      <c r="E25" s="21">
        <f>data!D210</f>
        <v>0</v>
      </c>
      <c r="F25" s="21">
        <f>data!E210</f>
        <v>76742445.189999983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19664354.949999999</v>
      </c>
      <c r="D27" s="21">
        <f>data!C212</f>
        <v>526790.19000000006</v>
      </c>
      <c r="E27" s="21">
        <f>data!D212</f>
        <v>31162.880000000001</v>
      </c>
      <c r="F27" s="21">
        <f>data!E212</f>
        <v>20159982.260000002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81338541.070000008</v>
      </c>
      <c r="D28" s="21">
        <f>data!C213</f>
        <v>10110650.83</v>
      </c>
      <c r="E28" s="21">
        <f>data!D213</f>
        <v>5049979.95</v>
      </c>
      <c r="F28" s="21">
        <f>data!E213</f>
        <v>86399211.950000003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2165698.15</v>
      </c>
      <c r="D29" s="21">
        <f>data!C214</f>
        <v>0</v>
      </c>
      <c r="E29" s="21">
        <f>data!D214</f>
        <v>0</v>
      </c>
      <c r="F29" s="21">
        <f>data!E214</f>
        <v>2165698.15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6178557.6900000004</v>
      </c>
      <c r="D30" s="21">
        <f>data!C215</f>
        <v>671852.21</v>
      </c>
      <c r="E30" s="21">
        <f>data!D215</f>
        <v>0</v>
      </c>
      <c r="F30" s="21">
        <f>data!E215</f>
        <v>6850409.9000000004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185387959.33000001</v>
      </c>
      <c r="D32" s="21">
        <f>data!C217</f>
        <v>16512892.260000002</v>
      </c>
      <c r="E32" s="21">
        <f>data!D217</f>
        <v>5081142.83</v>
      </c>
      <c r="F32" s="21">
        <f>data!E217</f>
        <v>196819708.75999999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1" sqref="D11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SKAGIT REGIONAL HEALTH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7364012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524213944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208596819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10732026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53592993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194170465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1650378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992956625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4145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3317686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7785092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11102778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1011423415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09" zoomScale="75" workbookViewId="0">
      <selection activeCell="C158" sqref="C158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SKAGIT REGIONAL HEALTH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23307776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38764855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168020360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124565745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3623136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6367977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6541821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122060180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123174336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123174336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11712330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7334055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135747090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23229021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132653832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10271695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750333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321698356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196713666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124984690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13361605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5193818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18555423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388774629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SKAGIT REGIONAL HEALTH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17456367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34271595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419040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8325501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6783026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9533008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76788537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465205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1143832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148167763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149776800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9533008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140243792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171742300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171742300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388774629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SKAGIT REGIONAL HEALTH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417965268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988587469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1406552737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7364012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992956625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11102778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1011423415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395129322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30706562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30706562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425835884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202648730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50585184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17904807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74230547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3210781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51599267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16412448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9114894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6397358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4561977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6057214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3943903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446667110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-20831226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35847798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15016572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15016572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9" sqref="C9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SKAGIT REGIONAL HEALTH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3166</v>
      </c>
      <c r="D9" s="14">
        <f>data!D59</f>
        <v>0</v>
      </c>
      <c r="E9" s="14">
        <f>data!E59</f>
        <v>28355</v>
      </c>
      <c r="F9" s="14">
        <f>data!F59</f>
        <v>1696</v>
      </c>
      <c r="G9" s="14">
        <f>data!G59</f>
        <v>0</v>
      </c>
      <c r="H9" s="14">
        <f>data!H59</f>
        <v>3904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31.09</v>
      </c>
      <c r="D10" s="26">
        <f>data!D60</f>
        <v>0</v>
      </c>
      <c r="E10" s="26">
        <f>data!E60</f>
        <v>202.75000000000003</v>
      </c>
      <c r="F10" s="26">
        <f>data!F60</f>
        <v>26.57</v>
      </c>
      <c r="G10" s="26">
        <f>data!G60</f>
        <v>0</v>
      </c>
      <c r="H10" s="26">
        <f>data!H60</f>
        <v>22.79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3468398</v>
      </c>
      <c r="D11" s="14">
        <f>data!D61</f>
        <v>0</v>
      </c>
      <c r="E11" s="14">
        <f>data!E61</f>
        <v>16716393</v>
      </c>
      <c r="F11" s="14">
        <f>data!F61</f>
        <v>2922279</v>
      </c>
      <c r="G11" s="14">
        <f>data!G61</f>
        <v>0</v>
      </c>
      <c r="H11" s="14">
        <f>data!H61</f>
        <v>2365061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865782</v>
      </c>
      <c r="D12" s="14">
        <f>data!D62</f>
        <v>0</v>
      </c>
      <c r="E12" s="14">
        <f>data!E62</f>
        <v>4172747</v>
      </c>
      <c r="F12" s="14">
        <f>data!F62</f>
        <v>729459</v>
      </c>
      <c r="G12" s="14">
        <f>data!G62</f>
        <v>0</v>
      </c>
      <c r="H12" s="14">
        <f>data!H62</f>
        <v>590367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227783</v>
      </c>
      <c r="D13" s="14">
        <f>data!D63</f>
        <v>0</v>
      </c>
      <c r="E13" s="14">
        <f>data!E63</f>
        <v>9855</v>
      </c>
      <c r="F13" s="14">
        <f>data!F63</f>
        <v>475840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672311</v>
      </c>
      <c r="D14" s="14">
        <f>data!D64</f>
        <v>0</v>
      </c>
      <c r="E14" s="14">
        <f>data!E64</f>
        <v>1505507</v>
      </c>
      <c r="F14" s="14">
        <f>data!F64</f>
        <v>263273</v>
      </c>
      <c r="G14" s="14">
        <f>data!G64</f>
        <v>0</v>
      </c>
      <c r="H14" s="14">
        <f>data!H64</f>
        <v>33017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1128</v>
      </c>
      <c r="D16" s="14">
        <f>data!D66</f>
        <v>0</v>
      </c>
      <c r="E16" s="14">
        <f>data!E66</f>
        <v>4329778</v>
      </c>
      <c r="F16" s="14">
        <f>data!F66</f>
        <v>185087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80976</v>
      </c>
      <c r="D17" s="14">
        <f>data!D67</f>
        <v>0</v>
      </c>
      <c r="E17" s="14">
        <f>data!E67</f>
        <v>781267</v>
      </c>
      <c r="F17" s="14">
        <f>data!F67</f>
        <v>274851</v>
      </c>
      <c r="G17" s="14">
        <f>data!G67</f>
        <v>0</v>
      </c>
      <c r="H17" s="14">
        <f>data!H67</f>
        <v>143996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10981</v>
      </c>
      <c r="F18" s="14">
        <f>data!F68</f>
        <v>4074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13</v>
      </c>
      <c r="F19" s="14">
        <f>data!F69</f>
        <v>7778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5316378</v>
      </c>
      <c r="D21" s="14">
        <f>data!D71</f>
        <v>0</v>
      </c>
      <c r="E21" s="14">
        <f>data!E71</f>
        <v>27526541</v>
      </c>
      <c r="F21" s="14">
        <f>data!F71</f>
        <v>4862641</v>
      </c>
      <c r="G21" s="14">
        <f>data!G71</f>
        <v>0</v>
      </c>
      <c r="H21" s="14">
        <f>data!H71</f>
        <v>3132441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2542382</v>
      </c>
      <c r="D23" s="48">
        <f>+data!M669</f>
        <v>0</v>
      </c>
      <c r="E23" s="48">
        <f>+data!M670</f>
        <v>14699828</v>
      </c>
      <c r="F23" s="48">
        <f>+data!M671</f>
        <v>1791173</v>
      </c>
      <c r="G23" s="48">
        <f>+data!M672</f>
        <v>0</v>
      </c>
      <c r="H23" s="48">
        <f>+data!M673</f>
        <v>1802668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24536957</v>
      </c>
      <c r="D24" s="14">
        <f>data!D73</f>
        <v>0</v>
      </c>
      <c r="E24" s="14">
        <f>data!E73</f>
        <v>103673561</v>
      </c>
      <c r="F24" s="14">
        <f>data!F73</f>
        <v>6450627</v>
      </c>
      <c r="G24" s="14">
        <f>data!G73</f>
        <v>0</v>
      </c>
      <c r="H24" s="14">
        <f>data!H73</f>
        <v>15225536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204041</v>
      </c>
      <c r="D25" s="14">
        <f>data!D74</f>
        <v>0</v>
      </c>
      <c r="E25" s="14">
        <f>data!E74</f>
        <v>24536893</v>
      </c>
      <c r="F25" s="14">
        <f>data!F74</f>
        <v>1084918</v>
      </c>
      <c r="G25" s="14">
        <f>data!G74</f>
        <v>0</v>
      </c>
      <c r="H25" s="14">
        <f>data!H74</f>
        <v>648086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24740998</v>
      </c>
      <c r="D26" s="14">
        <f>data!D75</f>
        <v>0</v>
      </c>
      <c r="E26" s="14">
        <f>data!E75</f>
        <v>128210454</v>
      </c>
      <c r="F26" s="14">
        <f>data!F75</f>
        <v>7535545</v>
      </c>
      <c r="G26" s="14">
        <f>data!G75</f>
        <v>0</v>
      </c>
      <c r="H26" s="14">
        <f>data!H75</f>
        <v>15873622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3919</v>
      </c>
      <c r="D28" s="14">
        <f>data!D76</f>
        <v>0</v>
      </c>
      <c r="E28" s="14">
        <f>data!E76</f>
        <v>37811</v>
      </c>
      <c r="F28" s="14">
        <f>data!F76</f>
        <v>13302</v>
      </c>
      <c r="G28" s="14">
        <f>data!G76</f>
        <v>0</v>
      </c>
      <c r="H28" s="14">
        <f>data!H76</f>
        <v>6969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8864.7999999999993</v>
      </c>
      <c r="D29" s="14">
        <f>data!D77</f>
        <v>0</v>
      </c>
      <c r="E29" s="14">
        <f>data!E77</f>
        <v>79394</v>
      </c>
      <c r="F29" s="14">
        <f>data!F77</f>
        <v>4748.7999999999993</v>
      </c>
      <c r="G29" s="14">
        <f>data!G77</f>
        <v>0</v>
      </c>
      <c r="H29" s="14">
        <f>data!H77</f>
        <v>10931.199999999999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1480.9917696036848</v>
      </c>
      <c r="D30" s="14">
        <f>data!D78</f>
        <v>0</v>
      </c>
      <c r="E30" s="14">
        <f>data!E78</f>
        <v>14288.793008544255</v>
      </c>
      <c r="F30" s="14">
        <f>data!F78</f>
        <v>5026.8314670242962</v>
      </c>
      <c r="G30" s="14">
        <f>data!G78</f>
        <v>0</v>
      </c>
      <c r="H30" s="14">
        <f>data!H78</f>
        <v>2633.5880689890487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29091</v>
      </c>
      <c r="D31" s="14">
        <f>data!D79</f>
        <v>0</v>
      </c>
      <c r="E31" s="14">
        <f>data!E79</f>
        <v>218583</v>
      </c>
      <c r="F31" s="14">
        <f>data!F79</f>
        <v>74545</v>
      </c>
      <c r="G31" s="14">
        <f>data!G79</f>
        <v>0</v>
      </c>
      <c r="H31" s="14">
        <f>data!H79</f>
        <v>12232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28.200000000000003</v>
      </c>
      <c r="D32" s="84">
        <f>data!D80</f>
        <v>0</v>
      </c>
      <c r="E32" s="84">
        <f>data!E80</f>
        <v>125.15</v>
      </c>
      <c r="F32" s="84">
        <f>data!F80</f>
        <v>17.52</v>
      </c>
      <c r="G32" s="84">
        <f>data!G80</f>
        <v>0</v>
      </c>
      <c r="H32" s="84">
        <f>data!H80</f>
        <v>8.7799999999999994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SKAGIT REGIONAL HEALTH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2012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860</v>
      </c>
      <c r="I41" s="14">
        <f>data!P59</f>
        <v>594429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5.78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18.84</v>
      </c>
      <c r="I42" s="26">
        <f>data!P60</f>
        <v>36.35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667687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2022448</v>
      </c>
      <c r="I43" s="14">
        <f>data!P61</f>
        <v>3620629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166668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504844</v>
      </c>
      <c r="I44" s="14">
        <f>data!P62</f>
        <v>903782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766020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350211</v>
      </c>
      <c r="I45" s="14">
        <f>data!P63</f>
        <v>201425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42458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192147</v>
      </c>
      <c r="I46" s="14">
        <f>data!P64</f>
        <v>12038627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14823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4562</v>
      </c>
      <c r="I48" s="14">
        <f>data!P66</f>
        <v>620450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16695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30622</v>
      </c>
      <c r="I49" s="14">
        <f>data!P67</f>
        <v>313346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120263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26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1260</v>
      </c>
      <c r="I51" s="14">
        <f>data!P69</f>
        <v>4382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1674377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3106094</v>
      </c>
      <c r="I53" s="14">
        <f>data!P71</f>
        <v>17822904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520205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1202495</v>
      </c>
      <c r="I55" s="48">
        <f>+data!M681</f>
        <v>9171224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5277322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12280953</v>
      </c>
      <c r="I56" s="14">
        <f>data!P73</f>
        <v>36755180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10050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848827</v>
      </c>
      <c r="I57" s="14">
        <f>data!P74</f>
        <v>96140054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5287372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13129780</v>
      </c>
      <c r="I58" s="14">
        <f>data!P75</f>
        <v>132895234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808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1482</v>
      </c>
      <c r="I60" s="14">
        <f>data!P76</f>
        <v>15165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305.34354423061433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560.04843137347814</v>
      </c>
      <c r="I62" s="14">
        <f>data!P78</f>
        <v>5730.8599607144379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83091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5.77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15.71</v>
      </c>
      <c r="I64" s="26">
        <f>data!P80</f>
        <v>20.800000000000004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SKAGIT REGIONAL HEALTH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278867</v>
      </c>
      <c r="D73" s="48">
        <f>data!R59</f>
        <v>793686</v>
      </c>
      <c r="E73" s="212"/>
      <c r="F73" s="212"/>
      <c r="G73" s="14">
        <f>data!U59</f>
        <v>868719</v>
      </c>
      <c r="H73" s="14">
        <f>data!V59</f>
        <v>1709</v>
      </c>
      <c r="I73" s="14">
        <f>data!W59</f>
        <v>81549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19.47</v>
      </c>
      <c r="D74" s="26">
        <f>data!R60</f>
        <v>2.69</v>
      </c>
      <c r="E74" s="26">
        <f>data!S60</f>
        <v>21.7</v>
      </c>
      <c r="F74" s="26">
        <f>data!T60</f>
        <v>4.78</v>
      </c>
      <c r="G74" s="26">
        <f>data!U60</f>
        <v>49.04</v>
      </c>
      <c r="H74" s="26">
        <f>data!V60</f>
        <v>2.09</v>
      </c>
      <c r="I74" s="26">
        <f>data!W60</f>
        <v>5.7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2077007</v>
      </c>
      <c r="D75" s="14">
        <f>data!R61</f>
        <v>141685</v>
      </c>
      <c r="E75" s="14">
        <f>data!S61</f>
        <v>1082586</v>
      </c>
      <c r="F75" s="14">
        <f>data!T61</f>
        <v>600717</v>
      </c>
      <c r="G75" s="14">
        <f>data!U61</f>
        <v>3402032</v>
      </c>
      <c r="H75" s="14">
        <f>data!V61</f>
        <v>156609</v>
      </c>
      <c r="I75" s="14">
        <f>data!W61</f>
        <v>98825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518463</v>
      </c>
      <c r="D76" s="14">
        <f>data!R62</f>
        <v>35367</v>
      </c>
      <c r="E76" s="14">
        <f>data!S62</f>
        <v>270235</v>
      </c>
      <c r="F76" s="14">
        <f>data!T62</f>
        <v>149951</v>
      </c>
      <c r="G76" s="14">
        <f>data!U62</f>
        <v>849215</v>
      </c>
      <c r="H76" s="14">
        <f>data!V62</f>
        <v>39093</v>
      </c>
      <c r="I76" s="14">
        <f>data!W62</f>
        <v>24669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1541938</v>
      </c>
      <c r="E77" s="14">
        <f>data!S63</f>
        <v>155754</v>
      </c>
      <c r="F77" s="14">
        <f>data!T63</f>
        <v>0</v>
      </c>
      <c r="G77" s="14">
        <f>data!U63</f>
        <v>790538</v>
      </c>
      <c r="H77" s="14">
        <f>data!V63</f>
        <v>0</v>
      </c>
      <c r="I77" s="14">
        <f>data!W63</f>
        <v>12600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265407</v>
      </c>
      <c r="D78" s="14">
        <f>data!R64</f>
        <v>375030</v>
      </c>
      <c r="E78" s="14">
        <f>data!S64</f>
        <v>379031</v>
      </c>
      <c r="F78" s="14">
        <f>data!T64</f>
        <v>202020</v>
      </c>
      <c r="G78" s="14">
        <f>data!U64</f>
        <v>5612253</v>
      </c>
      <c r="H78" s="14">
        <f>data!V64</f>
        <v>58187</v>
      </c>
      <c r="I78" s="14">
        <f>data!W64</f>
        <v>51375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1187</v>
      </c>
      <c r="D80" s="14">
        <f>data!R66</f>
        <v>1380</v>
      </c>
      <c r="E80" s="14">
        <f>data!S66</f>
        <v>34287</v>
      </c>
      <c r="F80" s="14">
        <f>data!T66</f>
        <v>178</v>
      </c>
      <c r="G80" s="14">
        <f>data!U66</f>
        <v>8172236</v>
      </c>
      <c r="H80" s="14">
        <f>data!V66</f>
        <v>11684</v>
      </c>
      <c r="I80" s="14">
        <f>data!W66</f>
        <v>2825540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119305</v>
      </c>
      <c r="D81" s="14">
        <f>data!R67</f>
        <v>6426</v>
      </c>
      <c r="E81" s="14">
        <f>data!S67</f>
        <v>118623</v>
      </c>
      <c r="F81" s="14">
        <f>data!T67</f>
        <v>3885</v>
      </c>
      <c r="G81" s="14">
        <f>data!U67</f>
        <v>147323</v>
      </c>
      <c r="H81" s="14">
        <f>data!V67</f>
        <v>0</v>
      </c>
      <c r="I81" s="14">
        <f>data!W67</f>
        <v>42213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14968</v>
      </c>
      <c r="E82" s="14">
        <f>data!S68</f>
        <v>178392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40</v>
      </c>
      <c r="E83" s="14">
        <f>data!S69</f>
        <v>399</v>
      </c>
      <c r="F83" s="14">
        <f>data!T69</f>
        <v>0</v>
      </c>
      <c r="G83" s="14">
        <f>data!U69</f>
        <v>1600</v>
      </c>
      <c r="H83" s="14">
        <f>data!V69</f>
        <v>0</v>
      </c>
      <c r="I83" s="14">
        <f>data!W69</f>
        <v>206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2981369</v>
      </c>
      <c r="D85" s="14">
        <f>data!R71</f>
        <v>2116834</v>
      </c>
      <c r="E85" s="14">
        <f>data!S71</f>
        <v>2219307</v>
      </c>
      <c r="F85" s="14">
        <f>data!T71</f>
        <v>956751</v>
      </c>
      <c r="G85" s="14">
        <f>data!U71</f>
        <v>18975197</v>
      </c>
      <c r="H85" s="14">
        <f>data!V71</f>
        <v>265573</v>
      </c>
      <c r="I85" s="14">
        <f>data!W71</f>
        <v>3055428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1525830</v>
      </c>
      <c r="D87" s="48">
        <f>+data!M683</f>
        <v>1748572</v>
      </c>
      <c r="E87" s="48">
        <f>+data!M684</f>
        <v>2074188</v>
      </c>
      <c r="F87" s="48">
        <f>+data!M685</f>
        <v>331960</v>
      </c>
      <c r="G87" s="48">
        <f>+data!M686</f>
        <v>8574158</v>
      </c>
      <c r="H87" s="48">
        <f>+data!M687</f>
        <v>145024</v>
      </c>
      <c r="I87" s="48">
        <f>+data!M688</f>
        <v>2165446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4458948</v>
      </c>
      <c r="D88" s="14">
        <f>data!R73</f>
        <v>8957954</v>
      </c>
      <c r="E88" s="14">
        <f>data!S73</f>
        <v>7461689</v>
      </c>
      <c r="F88" s="14">
        <f>data!T73</f>
        <v>1825040</v>
      </c>
      <c r="G88" s="14">
        <f>data!U73</f>
        <v>38529295</v>
      </c>
      <c r="H88" s="14">
        <f>data!V73</f>
        <v>145209</v>
      </c>
      <c r="I88" s="14">
        <f>data!W73</f>
        <v>3708571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11611211</v>
      </c>
      <c r="D89" s="14">
        <f>data!R74</f>
        <v>23297254</v>
      </c>
      <c r="E89" s="14">
        <f>data!S74</f>
        <v>26383669</v>
      </c>
      <c r="F89" s="14">
        <f>data!T74</f>
        <v>1606268</v>
      </c>
      <c r="G89" s="14">
        <f>data!U74</f>
        <v>94967221</v>
      </c>
      <c r="H89" s="14">
        <f>data!V74</f>
        <v>2271283</v>
      </c>
      <c r="I89" s="14">
        <f>data!W74</f>
        <v>33993867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16070159</v>
      </c>
      <c r="D90" s="14">
        <f>data!R75</f>
        <v>32255208</v>
      </c>
      <c r="E90" s="14">
        <f>data!S75</f>
        <v>33845358</v>
      </c>
      <c r="F90" s="14">
        <f>data!T75</f>
        <v>3431308</v>
      </c>
      <c r="G90" s="14">
        <f>data!U75</f>
        <v>133496516</v>
      </c>
      <c r="H90" s="14">
        <f>data!V75</f>
        <v>2416492</v>
      </c>
      <c r="I90" s="14">
        <f>data!W75</f>
        <v>37702438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5774</v>
      </c>
      <c r="D92" s="14">
        <f>data!R76</f>
        <v>311</v>
      </c>
      <c r="E92" s="14">
        <f>data!S76</f>
        <v>5741</v>
      </c>
      <c r="F92" s="14">
        <f>data!T76</f>
        <v>188</v>
      </c>
      <c r="G92" s="14">
        <f>data!U76</f>
        <v>7130</v>
      </c>
      <c r="H92" s="14">
        <f>data!V76</f>
        <v>0</v>
      </c>
      <c r="I92" s="14">
        <f>data!W76</f>
        <v>2043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2181.9970598856025</v>
      </c>
      <c r="D94" s="14">
        <f>data!R78</f>
        <v>117.52703249470426</v>
      </c>
      <c r="E94" s="14">
        <f>data!S78</f>
        <v>2169.5263458266791</v>
      </c>
      <c r="F94" s="14">
        <f>data!T78</f>
        <v>71.045280093261738</v>
      </c>
      <c r="G94" s="14">
        <f>data!U78</f>
        <v>2694.4300375795542</v>
      </c>
      <c r="H94" s="14">
        <f>data!V78</f>
        <v>0</v>
      </c>
      <c r="I94" s="14">
        <f>data!W78</f>
        <v>772.05057037517952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30787</v>
      </c>
      <c r="D95" s="14">
        <f>data!R79</f>
        <v>0</v>
      </c>
      <c r="E95" s="14">
        <f>data!S79</f>
        <v>6079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9023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16.36</v>
      </c>
      <c r="D96" s="84">
        <f>data!R80</f>
        <v>0</v>
      </c>
      <c r="E96" s="84">
        <f>data!S80</f>
        <v>0.06</v>
      </c>
      <c r="F96" s="84">
        <f>data!T80</f>
        <v>4.78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SKAGIT REGIONAL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139722</v>
      </c>
      <c r="D105" s="14">
        <f>data!Y59</f>
        <v>153523</v>
      </c>
      <c r="E105" s="14">
        <f>data!Z59</f>
        <v>0</v>
      </c>
      <c r="F105" s="14">
        <f>data!AA59</f>
        <v>21248</v>
      </c>
      <c r="G105" s="212"/>
      <c r="H105" s="14">
        <f>data!AC59</f>
        <v>28213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7.46</v>
      </c>
      <c r="D106" s="26">
        <f>data!Y60</f>
        <v>60.84</v>
      </c>
      <c r="E106" s="26">
        <f>data!Z60</f>
        <v>12.83</v>
      </c>
      <c r="F106" s="26">
        <f>data!AA60</f>
        <v>4.34</v>
      </c>
      <c r="G106" s="26">
        <f>data!AB60</f>
        <v>45.15</v>
      </c>
      <c r="H106" s="26">
        <f>data!AC60</f>
        <v>18.84</v>
      </c>
      <c r="I106" s="26">
        <f>data!AD60</f>
        <v>4.47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4480856</v>
      </c>
      <c r="E107" s="14">
        <f>data!Z61</f>
        <v>1330252</v>
      </c>
      <c r="F107" s="14">
        <f>data!AA61</f>
        <v>0</v>
      </c>
      <c r="G107" s="14">
        <f>data!AB61</f>
        <v>4947003</v>
      </c>
      <c r="H107" s="14">
        <f>data!AC61</f>
        <v>1625307</v>
      </c>
      <c r="I107" s="14">
        <f>data!AD61</f>
        <v>561266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1118511</v>
      </c>
      <c r="E108" s="14">
        <f>data!Z62</f>
        <v>332058</v>
      </c>
      <c r="F108" s="14">
        <f>data!AA62</f>
        <v>0</v>
      </c>
      <c r="G108" s="14">
        <f>data!AB62</f>
        <v>1234871</v>
      </c>
      <c r="H108" s="14">
        <f>data!AC62</f>
        <v>405709</v>
      </c>
      <c r="I108" s="14">
        <f>data!AD62</f>
        <v>140103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12600</v>
      </c>
      <c r="D109" s="14">
        <f>data!Y63</f>
        <v>470588</v>
      </c>
      <c r="E109" s="14">
        <f>data!Z63</f>
        <v>8750</v>
      </c>
      <c r="F109" s="14">
        <f>data!AA63</f>
        <v>0</v>
      </c>
      <c r="G109" s="14">
        <f>data!AB63</f>
        <v>280140</v>
      </c>
      <c r="H109" s="14">
        <f>data!AC63</f>
        <v>7175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62339</v>
      </c>
      <c r="D110" s="14">
        <f>data!Y64</f>
        <v>7642887</v>
      </c>
      <c r="E110" s="14">
        <f>data!Z64</f>
        <v>46491</v>
      </c>
      <c r="F110" s="14">
        <f>data!AA64</f>
        <v>135240</v>
      </c>
      <c r="G110" s="14">
        <f>data!AB64</f>
        <v>33092397</v>
      </c>
      <c r="H110" s="14">
        <f>data!AC64</f>
        <v>256985</v>
      </c>
      <c r="I110" s="14">
        <f>data!AD64</f>
        <v>111028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5323769</v>
      </c>
      <c r="D112" s="14">
        <f>data!Y66</f>
        <v>3288069</v>
      </c>
      <c r="E112" s="14">
        <f>data!Z66</f>
        <v>1234983</v>
      </c>
      <c r="F112" s="14">
        <f>data!AA66</f>
        <v>885317</v>
      </c>
      <c r="G112" s="14">
        <f>data!AB66</f>
        <v>149011</v>
      </c>
      <c r="H112" s="14">
        <f>data!AC66</f>
        <v>10705</v>
      </c>
      <c r="I112" s="14">
        <f>data!AD66</f>
        <v>11450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34279</v>
      </c>
      <c r="D113" s="14">
        <f>data!Y67</f>
        <v>278819</v>
      </c>
      <c r="E113" s="14">
        <f>data!Z67</f>
        <v>135029</v>
      </c>
      <c r="F113" s="14">
        <f>data!AA67</f>
        <v>38866</v>
      </c>
      <c r="G113" s="14">
        <f>data!AB67</f>
        <v>162634</v>
      </c>
      <c r="H113" s="14">
        <f>data!AC67</f>
        <v>35043</v>
      </c>
      <c r="I113" s="14">
        <f>data!AD67</f>
        <v>130669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4170</v>
      </c>
      <c r="E114" s="14">
        <f>data!Z68</f>
        <v>387412</v>
      </c>
      <c r="F114" s="14">
        <f>data!AA68</f>
        <v>0</v>
      </c>
      <c r="G114" s="14">
        <f>data!AB68</f>
        <v>205602</v>
      </c>
      <c r="H114" s="14">
        <f>data!AC68</f>
        <v>107974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11469</v>
      </c>
      <c r="E115" s="14">
        <f>data!Z69</f>
        <v>36</v>
      </c>
      <c r="F115" s="14">
        <f>data!AA69</f>
        <v>0</v>
      </c>
      <c r="G115" s="14">
        <f>data!AB69</f>
        <v>25937</v>
      </c>
      <c r="H115" s="14">
        <f>data!AC69</f>
        <v>1969</v>
      </c>
      <c r="I115" s="14" t="e">
        <f>data!#REF!</f>
        <v>#REF!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-data!AD69</f>
        <v>-3255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5432987</v>
      </c>
      <c r="D117" s="14">
        <f>data!Y71</f>
        <v>17295369</v>
      </c>
      <c r="E117" s="14">
        <f>data!Z71</f>
        <v>3475011</v>
      </c>
      <c r="F117" s="14">
        <f>data!AA71</f>
        <v>1059423</v>
      </c>
      <c r="G117" s="14">
        <f>data!AB71</f>
        <v>40097595</v>
      </c>
      <c r="H117" s="14">
        <f>data!AC71</f>
        <v>2450867</v>
      </c>
      <c r="I117" s="14">
        <f>data!AD71</f>
        <v>954516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4312711</v>
      </c>
      <c r="D119" s="48">
        <f>+data!M690</f>
        <v>9603286</v>
      </c>
      <c r="E119" s="48">
        <f>+data!M691</f>
        <v>2452613</v>
      </c>
      <c r="F119" s="48">
        <f>+data!M692</f>
        <v>625194</v>
      </c>
      <c r="G119" s="48">
        <f>+data!M693</f>
        <v>11273412</v>
      </c>
      <c r="H119" s="48">
        <f>+data!M694</f>
        <v>1144451</v>
      </c>
      <c r="I119" s="48">
        <f>+data!M695</f>
        <v>536804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19110280</v>
      </c>
      <c r="D120" s="14">
        <f>data!Y73</f>
        <v>40264024</v>
      </c>
      <c r="E120" s="14">
        <f>data!Z73</f>
        <v>349171</v>
      </c>
      <c r="F120" s="14">
        <f>data!AA73</f>
        <v>999758</v>
      </c>
      <c r="G120" s="14">
        <f>data!AB73</f>
        <v>27685545</v>
      </c>
      <c r="H120" s="14">
        <f>data!AC73</f>
        <v>14498911</v>
      </c>
      <c r="I120" s="14">
        <f>data!AD73</f>
        <v>3234442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58920134</v>
      </c>
      <c r="D121" s="14">
        <f>data!Y74</f>
        <v>109603875</v>
      </c>
      <c r="E121" s="14">
        <f>data!Z74</f>
        <v>38157826</v>
      </c>
      <c r="F121" s="14">
        <f>data!AA74</f>
        <v>8166707</v>
      </c>
      <c r="G121" s="14">
        <f>data!AB74</f>
        <v>108303615</v>
      </c>
      <c r="H121" s="14">
        <f>data!AC74</f>
        <v>2574551</v>
      </c>
      <c r="I121" s="14">
        <f>data!AD74</f>
        <v>394382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78030414</v>
      </c>
      <c r="D122" s="14">
        <f>data!Y75</f>
        <v>149867899</v>
      </c>
      <c r="E122" s="14">
        <f>data!Z75</f>
        <v>38506997</v>
      </c>
      <c r="F122" s="14">
        <f>data!AA75</f>
        <v>9166465</v>
      </c>
      <c r="G122" s="14">
        <f>data!AB75</f>
        <v>135989160</v>
      </c>
      <c r="H122" s="14">
        <f>data!AC75</f>
        <v>17073462</v>
      </c>
      <c r="I122" s="14">
        <f>data!AD75</f>
        <v>3628824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1659</v>
      </c>
      <c r="D124" s="14">
        <f>data!Y76</f>
        <v>13494</v>
      </c>
      <c r="E124" s="14">
        <f>data!Z76</f>
        <v>6535</v>
      </c>
      <c r="F124" s="14">
        <f>data!AA76</f>
        <v>1881</v>
      </c>
      <c r="G124" s="14">
        <f>data!AB76</f>
        <v>7871</v>
      </c>
      <c r="H124" s="14">
        <f>data!AC76</f>
        <v>1696</v>
      </c>
      <c r="I124" s="14">
        <f>data!AD76</f>
        <v>6324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626.93680678043211</v>
      </c>
      <c r="D126" s="14">
        <f>data!Y78</f>
        <v>5099.3883488216707</v>
      </c>
      <c r="E126" s="14">
        <f>data!Z78</f>
        <v>2469.5792840929016</v>
      </c>
      <c r="F126" s="14">
        <f>data!AA78</f>
        <v>710.83070135864546</v>
      </c>
      <c r="G126" s="14">
        <f>data!AB78</f>
        <v>2974.4542532662931</v>
      </c>
      <c r="H126" s="14">
        <f>data!AC78</f>
        <v>640.91912254346767</v>
      </c>
      <c r="I126" s="14">
        <f>data!AD78</f>
        <v>2389.8422942009961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33428</v>
      </c>
      <c r="D127" s="14">
        <f>data!Y79</f>
        <v>50214</v>
      </c>
      <c r="E127" s="14">
        <f>data!Z79</f>
        <v>27223.319999999996</v>
      </c>
      <c r="F127" s="14">
        <f>data!AA79</f>
        <v>12182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5.43</v>
      </c>
      <c r="E128" s="26">
        <f>data!Z80</f>
        <v>1.27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3.2699999999999996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SKAGIT REGIONAL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26273</v>
      </c>
      <c r="D137" s="14">
        <f>data!AF59</f>
        <v>0</v>
      </c>
      <c r="E137" s="14">
        <f>data!AG59</f>
        <v>31895</v>
      </c>
      <c r="F137" s="14">
        <f>data!AH59</f>
        <v>0</v>
      </c>
      <c r="G137" s="14">
        <f>data!AI59</f>
        <v>0</v>
      </c>
      <c r="H137" s="14">
        <f>data!AJ59</f>
        <v>18942</v>
      </c>
      <c r="I137" s="14">
        <f>data!AK59</f>
        <v>8397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15.91</v>
      </c>
      <c r="D138" s="26">
        <f>data!AF60</f>
        <v>0</v>
      </c>
      <c r="E138" s="26">
        <f>data!AG60</f>
        <v>61.16</v>
      </c>
      <c r="F138" s="26">
        <f>data!AH60</f>
        <v>0</v>
      </c>
      <c r="G138" s="26">
        <f>data!AI60</f>
        <v>0</v>
      </c>
      <c r="H138" s="26">
        <f>data!AJ60</f>
        <v>35.799999999999997</v>
      </c>
      <c r="I138" s="26">
        <f>data!AK60</f>
        <v>2.27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1396764</v>
      </c>
      <c r="D139" s="14">
        <f>data!AF61</f>
        <v>0</v>
      </c>
      <c r="E139" s="14">
        <f>data!AG61</f>
        <v>5782181</v>
      </c>
      <c r="F139" s="14">
        <f>data!AH61</f>
        <v>0</v>
      </c>
      <c r="G139" s="14">
        <f>data!AI61</f>
        <v>0</v>
      </c>
      <c r="H139" s="14">
        <f>data!AJ61</f>
        <v>2943786</v>
      </c>
      <c r="I139" s="14">
        <f>data!AK61</f>
        <v>228373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348660</v>
      </c>
      <c r="D140" s="14">
        <f>data!AF62</f>
        <v>0</v>
      </c>
      <c r="E140" s="14">
        <f>data!AG62</f>
        <v>1443348</v>
      </c>
      <c r="F140" s="14">
        <f>data!AH62</f>
        <v>0</v>
      </c>
      <c r="G140" s="14">
        <f>data!AI62</f>
        <v>0</v>
      </c>
      <c r="H140" s="14">
        <f>data!AJ62</f>
        <v>734828</v>
      </c>
      <c r="I140" s="14">
        <f>data!AK62</f>
        <v>57006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1127663</v>
      </c>
      <c r="F141" s="14">
        <f>data!AH63</f>
        <v>0</v>
      </c>
      <c r="G141" s="14">
        <f>data!AI63</f>
        <v>0</v>
      </c>
      <c r="H141" s="14">
        <f>data!AJ63</f>
        <v>2828658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13201</v>
      </c>
      <c r="D142" s="14">
        <f>data!AF64</f>
        <v>0</v>
      </c>
      <c r="E142" s="14">
        <f>data!AG64</f>
        <v>1116485</v>
      </c>
      <c r="F142" s="14">
        <f>data!AH64</f>
        <v>0</v>
      </c>
      <c r="G142" s="14">
        <f>data!AI64</f>
        <v>0</v>
      </c>
      <c r="H142" s="14">
        <f>data!AJ64</f>
        <v>256348</v>
      </c>
      <c r="I142" s="14">
        <f>data!AK64</f>
        <v>2674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858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20</v>
      </c>
      <c r="D144" s="14">
        <f>data!AF66</f>
        <v>0</v>
      </c>
      <c r="E144" s="14">
        <f>data!AG66</f>
        <v>106905</v>
      </c>
      <c r="F144" s="14">
        <f>data!AH66</f>
        <v>0</v>
      </c>
      <c r="G144" s="14">
        <f>data!AI66</f>
        <v>0</v>
      </c>
      <c r="H144" s="14">
        <f>data!AJ66</f>
        <v>3501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44032</v>
      </c>
      <c r="D145" s="14">
        <f>data!AF67</f>
        <v>0</v>
      </c>
      <c r="E145" s="14">
        <f>data!AG67</f>
        <v>196272</v>
      </c>
      <c r="F145" s="14">
        <f>data!AH67</f>
        <v>0</v>
      </c>
      <c r="G145" s="14">
        <f>data!AI67</f>
        <v>0</v>
      </c>
      <c r="H145" s="14">
        <f>data!AJ67</f>
        <v>356013</v>
      </c>
      <c r="I145" s="14">
        <f>data!AK67</f>
        <v>5496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4074</v>
      </c>
      <c r="F146" s="14">
        <f>data!AH68</f>
        <v>0</v>
      </c>
      <c r="G146" s="14">
        <f>data!AI68</f>
        <v>0</v>
      </c>
      <c r="H146" s="14">
        <f>data!AJ68</f>
        <v>584478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6023</v>
      </c>
      <c r="D147" s="14">
        <f>data!AF69</f>
        <v>0</v>
      </c>
      <c r="E147" s="14">
        <f>data!AG69</f>
        <v>3707</v>
      </c>
      <c r="F147" s="14">
        <f>data!AH69</f>
        <v>0</v>
      </c>
      <c r="G147" s="14">
        <f>data!AI69</f>
        <v>0</v>
      </c>
      <c r="H147" s="14">
        <f>data!AJ69</f>
        <v>119174</v>
      </c>
      <c r="I147" s="14">
        <f>data!AK69</f>
        <v>500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1808700</v>
      </c>
      <c r="D149" s="14">
        <f>data!AF71</f>
        <v>0</v>
      </c>
      <c r="E149" s="14">
        <f>data!AG71</f>
        <v>9780635</v>
      </c>
      <c r="F149" s="14">
        <f>data!AH71</f>
        <v>0</v>
      </c>
      <c r="G149" s="14">
        <f>data!AI71</f>
        <v>0</v>
      </c>
      <c r="H149" s="14">
        <f>data!AJ71</f>
        <v>7827644</v>
      </c>
      <c r="I149" s="14">
        <f>data!AK71</f>
        <v>294049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551977</v>
      </c>
      <c r="D151" s="48">
        <f>+data!M697</f>
        <v>0</v>
      </c>
      <c r="E151" s="48">
        <f>+data!M698</f>
        <v>7528662</v>
      </c>
      <c r="F151" s="48">
        <f>+data!M699</f>
        <v>0</v>
      </c>
      <c r="G151" s="48">
        <f>+data!M700</f>
        <v>0</v>
      </c>
      <c r="H151" s="48">
        <f>+data!M701</f>
        <v>2635888</v>
      </c>
      <c r="I151" s="48">
        <f>+data!M702</f>
        <v>115537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2111825</v>
      </c>
      <c r="D152" s="14">
        <f>data!AF73</f>
        <v>0</v>
      </c>
      <c r="E152" s="14">
        <f>data!AG73</f>
        <v>34177579</v>
      </c>
      <c r="F152" s="14">
        <f>data!AH73</f>
        <v>0</v>
      </c>
      <c r="G152" s="14">
        <f>data!AI73</f>
        <v>0</v>
      </c>
      <c r="H152" s="14">
        <f>data!AJ73</f>
        <v>126458</v>
      </c>
      <c r="I152" s="14">
        <f>data!AK73</f>
        <v>543692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3492759</v>
      </c>
      <c r="D153" s="14">
        <f>data!AF74</f>
        <v>0</v>
      </c>
      <c r="E153" s="14">
        <f>data!AG74</f>
        <v>80851701</v>
      </c>
      <c r="F153" s="14">
        <f>data!AH74</f>
        <v>0</v>
      </c>
      <c r="G153" s="14">
        <f>data!AI74</f>
        <v>0</v>
      </c>
      <c r="H153" s="14">
        <f>data!AJ74</f>
        <v>22137928</v>
      </c>
      <c r="I153" s="14">
        <f>data!AK74</f>
        <v>1009231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5604584</v>
      </c>
      <c r="D154" s="14">
        <f>data!AF75</f>
        <v>0</v>
      </c>
      <c r="E154" s="14">
        <f>data!AG75</f>
        <v>115029280</v>
      </c>
      <c r="F154" s="14">
        <f>data!AH75</f>
        <v>0</v>
      </c>
      <c r="G154" s="14">
        <f>data!AI75</f>
        <v>0</v>
      </c>
      <c r="H154" s="14">
        <f>data!AJ75</f>
        <v>22264386</v>
      </c>
      <c r="I154" s="14">
        <f>data!AK75</f>
        <v>1552923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2131</v>
      </c>
      <c r="D156" s="14">
        <f>data!AF76</f>
        <v>0</v>
      </c>
      <c r="E156" s="14">
        <f>data!AG76</f>
        <v>9499</v>
      </c>
      <c r="F156" s="14">
        <f>data!AH76</f>
        <v>0</v>
      </c>
      <c r="G156" s="14">
        <f>data!AI76</f>
        <v>0</v>
      </c>
      <c r="H156" s="14">
        <f>data!AJ76</f>
        <v>17230</v>
      </c>
      <c r="I156" s="14">
        <f>data!AK76</f>
        <v>266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805.30580786564235</v>
      </c>
      <c r="D158" s="14">
        <f>data!AF78</f>
        <v>0</v>
      </c>
      <c r="E158" s="14">
        <f>data!AG78</f>
        <v>3589.6761468398577</v>
      </c>
      <c r="F158" s="14">
        <f>data!AH78</f>
        <v>0</v>
      </c>
      <c r="G158" s="14">
        <f>data!AI78</f>
        <v>0</v>
      </c>
      <c r="H158" s="14">
        <f>data!AJ78</f>
        <v>6511.2243404622322</v>
      </c>
      <c r="I158" s="14">
        <f>data!AK78</f>
        <v>100.52151332344481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5632</v>
      </c>
      <c r="D159" s="14">
        <f>data!AF79</f>
        <v>0</v>
      </c>
      <c r="E159" s="14">
        <f>data!AG79</f>
        <v>210239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36.700000000000003</v>
      </c>
      <c r="F160" s="26">
        <f>data!AH80</f>
        <v>0</v>
      </c>
      <c r="G160" s="26">
        <f>data!AI80</f>
        <v>0</v>
      </c>
      <c r="H160" s="26">
        <f>data!AJ80</f>
        <v>12.569999999999999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SKAGIT REGIONAL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3938</v>
      </c>
      <c r="D169" s="14">
        <f>data!AM59</f>
        <v>0</v>
      </c>
      <c r="E169" s="14">
        <f>data!AN59</f>
        <v>0</v>
      </c>
      <c r="F169" s="14">
        <f>data!AO59</f>
        <v>7073</v>
      </c>
      <c r="G169" s="14">
        <f>data!AP59</f>
        <v>331836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2.62</v>
      </c>
      <c r="D170" s="26">
        <f>data!AM60</f>
        <v>0</v>
      </c>
      <c r="E170" s="26">
        <f>data!AN60</f>
        <v>0</v>
      </c>
      <c r="F170" s="26">
        <f>data!AO60</f>
        <v>13.780000000000001</v>
      </c>
      <c r="G170" s="26">
        <f>data!AP60</f>
        <v>397.07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253903</v>
      </c>
      <c r="D171" s="14">
        <f>data!AM61</f>
        <v>0</v>
      </c>
      <c r="E171" s="14">
        <f>data!AN61</f>
        <v>0</v>
      </c>
      <c r="F171" s="14">
        <f>data!AO61</f>
        <v>1444631</v>
      </c>
      <c r="G171" s="14">
        <f>data!AP61</f>
        <v>74843434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63379</v>
      </c>
      <c r="D172" s="14">
        <f>data!AM62</f>
        <v>0</v>
      </c>
      <c r="E172" s="14">
        <f>data!AN62</f>
        <v>0</v>
      </c>
      <c r="F172" s="14">
        <f>data!AO62</f>
        <v>360609</v>
      </c>
      <c r="G172" s="14">
        <f>data!AP62</f>
        <v>18682421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4756534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872</v>
      </c>
      <c r="D174" s="14">
        <f>data!AM64</f>
        <v>0</v>
      </c>
      <c r="E174" s="14">
        <f>data!AN64</f>
        <v>0</v>
      </c>
      <c r="F174" s="14">
        <f>data!AO64</f>
        <v>167518</v>
      </c>
      <c r="G174" s="14">
        <f>data!AP64</f>
        <v>5784057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809656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131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1110597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2603</v>
      </c>
      <c r="D177" s="14">
        <f>data!AM67</f>
        <v>0</v>
      </c>
      <c r="E177" s="14">
        <f>data!AN67</f>
        <v>0</v>
      </c>
      <c r="F177" s="14">
        <f>data!AO67</f>
        <v>50499</v>
      </c>
      <c r="G177" s="14">
        <f>data!AP67</f>
        <v>4208935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5492579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2614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192610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323502</v>
      </c>
      <c r="D181" s="14">
        <f>data!AM71</f>
        <v>0</v>
      </c>
      <c r="E181" s="14">
        <f>data!AN71</f>
        <v>0</v>
      </c>
      <c r="F181" s="14">
        <f>data!AO71</f>
        <v>2023257</v>
      </c>
      <c r="G181" s="14">
        <f>data!AP71</f>
        <v>115880823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106159</v>
      </c>
      <c r="D183" s="48">
        <f>+data!M704</f>
        <v>0</v>
      </c>
      <c r="E183" s="48">
        <f>+data!M705</f>
        <v>0</v>
      </c>
      <c r="F183" s="48">
        <f>+data!M706</f>
        <v>767498</v>
      </c>
      <c r="G183" s="48">
        <f>+data!M707</f>
        <v>25343804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768592</v>
      </c>
      <c r="D184" s="14">
        <f>data!AM73</f>
        <v>0</v>
      </c>
      <c r="E184" s="14">
        <f>data!AN73</f>
        <v>0</v>
      </c>
      <c r="F184" s="14">
        <f>data!AO73</f>
        <v>97842</v>
      </c>
      <c r="G184" s="14">
        <f>data!AP73</f>
        <v>128047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616295</v>
      </c>
      <c r="D185" s="14">
        <f>data!AM74</f>
        <v>0</v>
      </c>
      <c r="E185" s="14">
        <f>data!AN74</f>
        <v>0</v>
      </c>
      <c r="F185" s="14">
        <f>data!AO74</f>
        <v>4079140</v>
      </c>
      <c r="G185" s="14">
        <f>data!AP74</f>
        <v>177854242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1384887</v>
      </c>
      <c r="D186" s="14">
        <f>data!AM75</f>
        <v>0</v>
      </c>
      <c r="E186" s="14">
        <f>data!AN75</f>
        <v>0</v>
      </c>
      <c r="F186" s="14">
        <f>data!AO75</f>
        <v>4176982</v>
      </c>
      <c r="G186" s="14">
        <f>data!AP75</f>
        <v>177982289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126</v>
      </c>
      <c r="D188" s="14">
        <f>data!AM76</f>
        <v>0</v>
      </c>
      <c r="E188" s="14">
        <f>data!AN76</f>
        <v>0</v>
      </c>
      <c r="F188" s="14">
        <f>data!AO76</f>
        <v>2444</v>
      </c>
      <c r="G188" s="14">
        <f>data!AP76</f>
        <v>203700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47.615453679526489</v>
      </c>
      <c r="D190" s="14">
        <f>data!AM78</f>
        <v>0</v>
      </c>
      <c r="E190" s="14">
        <f>data!AN78</f>
        <v>0</v>
      </c>
      <c r="F190" s="14">
        <f>data!AO78</f>
        <v>923.58864121240265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116981.6</v>
      </c>
      <c r="G191" s="14">
        <f>data!AP79</f>
        <v>108167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10.75</v>
      </c>
      <c r="G192" s="26">
        <f>data!AP80</f>
        <v>62.25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SKAGIT REGIONAL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320815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40.81</v>
      </c>
      <c r="G202" s="26">
        <f>data!AW60</f>
        <v>49.5</v>
      </c>
      <c r="H202" s="26">
        <f>data!AX60</f>
        <v>0.01</v>
      </c>
      <c r="I202" s="26">
        <f>data!AY60</f>
        <v>25.94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3612367</v>
      </c>
      <c r="G203" s="14">
        <f>data!AW61</f>
        <v>5774394</v>
      </c>
      <c r="H203" s="14">
        <f>data!AX61</f>
        <v>516</v>
      </c>
      <c r="I203" s="14">
        <f>data!AY61</f>
        <v>1246467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901719</v>
      </c>
      <c r="G204" s="14">
        <f>data!AW62</f>
        <v>1441404</v>
      </c>
      <c r="H204" s="14">
        <f>data!AX62</f>
        <v>129</v>
      </c>
      <c r="I204" s="14">
        <f>data!AY62</f>
        <v>311143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167755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1664486</v>
      </c>
      <c r="G206" s="14">
        <f>data!AW64</f>
        <v>305393</v>
      </c>
      <c r="H206" s="14">
        <f>data!AX64</f>
        <v>28845</v>
      </c>
      <c r="I206" s="14">
        <f>data!AY64</f>
        <v>-360137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153458</v>
      </c>
      <c r="G208" s="14">
        <f>data!AW66</f>
        <v>50522</v>
      </c>
      <c r="H208" s="14">
        <f>data!AX66</f>
        <v>48664</v>
      </c>
      <c r="I208" s="14">
        <f>data!AY66</f>
        <v>1413861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476207</v>
      </c>
      <c r="G209" s="14">
        <f>data!AW67</f>
        <v>0</v>
      </c>
      <c r="H209" s="14">
        <f>data!AX67</f>
        <v>0</v>
      </c>
      <c r="I209" s="14">
        <f>data!AY67</f>
        <v>184164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145262</v>
      </c>
      <c r="G210" s="14">
        <f>data!AW68</f>
        <v>2642</v>
      </c>
      <c r="H210" s="14">
        <f>data!AX68</f>
        <v>479709</v>
      </c>
      <c r="I210" s="14">
        <f>data!AY68</f>
        <v>5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3871</v>
      </c>
      <c r="G211" s="14">
        <f>data!AW69</f>
        <v>129725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6957370</v>
      </c>
      <c r="G213" s="14">
        <f>data!AW71</f>
        <v>7871835</v>
      </c>
      <c r="H213" s="14">
        <f>data!AX71</f>
        <v>557863</v>
      </c>
      <c r="I213" s="14">
        <f>data!AY71</f>
        <v>2795503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4680571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4582260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54821441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59403701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23047</v>
      </c>
      <c r="G220" s="14">
        <f>data!AW76</f>
        <v>0</v>
      </c>
      <c r="H220" s="14">
        <f>data!AX76</f>
        <v>0</v>
      </c>
      <c r="I220" s="85">
        <f>data!AY76</f>
        <v>8913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8709.4711186670393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46678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18.72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SKAGIT REGIONAL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794314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9.5299999999999994</v>
      </c>
      <c r="H234" s="26">
        <f>data!BE60</f>
        <v>31.73</v>
      </c>
      <c r="I234" s="26">
        <f>data!BF60</f>
        <v>32.64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703803</v>
      </c>
      <c r="H235" s="14">
        <f>data!BE61</f>
        <v>2161253</v>
      </c>
      <c r="I235" s="14">
        <f>data!BF61</f>
        <v>1359618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175683</v>
      </c>
      <c r="H236" s="14">
        <f>data!BE62</f>
        <v>539492</v>
      </c>
      <c r="I236" s="14">
        <f>data!BF62</f>
        <v>339388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163067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7095</v>
      </c>
      <c r="E238" s="14">
        <f>data!BB64</f>
        <v>0</v>
      </c>
      <c r="F238" s="14">
        <f>data!BC64</f>
        <v>0</v>
      </c>
      <c r="G238" s="14">
        <f>data!BD64</f>
        <v>196282</v>
      </c>
      <c r="H238" s="14">
        <f>data!BE64</f>
        <v>264850</v>
      </c>
      <c r="I238" s="14">
        <f>data!BF64</f>
        <v>243395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67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1001479</v>
      </c>
      <c r="E240" s="14">
        <f>data!BB66</f>
        <v>0</v>
      </c>
      <c r="F240" s="14">
        <f>data!BC66</f>
        <v>35556</v>
      </c>
      <c r="G240" s="14">
        <f>data!BD66</f>
        <v>5082</v>
      </c>
      <c r="H240" s="14">
        <f>data!BE66</f>
        <v>2767874</v>
      </c>
      <c r="I240" s="14">
        <f>data!BF66</f>
        <v>750824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25931</v>
      </c>
      <c r="E241" s="14">
        <f>data!BB67</f>
        <v>0</v>
      </c>
      <c r="F241" s="14">
        <f>data!BC67</f>
        <v>0</v>
      </c>
      <c r="G241" s="14">
        <f>data!BD67</f>
        <v>125421</v>
      </c>
      <c r="H241" s="14">
        <f>data!BE67</f>
        <v>4629787</v>
      </c>
      <c r="I241" s="14">
        <f>data!BF67</f>
        <v>69839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1247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42857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68438</v>
      </c>
      <c r="H243" s="14">
        <f>data!BE69</f>
        <v>8155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1035752</v>
      </c>
      <c r="E245" s="14">
        <f>data!BB71</f>
        <v>0</v>
      </c>
      <c r="F245" s="14">
        <f>data!BC71</f>
        <v>35556</v>
      </c>
      <c r="G245" s="14">
        <f>data!BD71</f>
        <v>1274776</v>
      </c>
      <c r="H245" s="14">
        <f>data!BE71</f>
        <v>10577335</v>
      </c>
      <c r="I245" s="14">
        <f>data!BF71</f>
        <v>2763064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1255</v>
      </c>
      <c r="E252" s="85">
        <f>data!BB76</f>
        <v>0</v>
      </c>
      <c r="F252" s="85">
        <f>data!BC76</f>
        <v>0</v>
      </c>
      <c r="G252" s="85">
        <f>data!BD76</f>
        <v>6070</v>
      </c>
      <c r="H252" s="85">
        <f>data!BE76</f>
        <v>224068</v>
      </c>
      <c r="I252" s="85">
        <f>data!BF76</f>
        <v>3380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474.26503466512497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SKAGIT REGIONAL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32.89</v>
      </c>
      <c r="D266" s="26">
        <f>data!BH60</f>
        <v>93.98</v>
      </c>
      <c r="E266" s="26">
        <f>data!BI60</f>
        <v>15.15</v>
      </c>
      <c r="F266" s="26">
        <f>data!BJ60</f>
        <v>18.579999999999998</v>
      </c>
      <c r="G266" s="26">
        <f>data!BK60</f>
        <v>53.93</v>
      </c>
      <c r="H266" s="26">
        <f>data!BL60</f>
        <v>54.88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1520203</v>
      </c>
      <c r="D267" s="14">
        <f>data!BH61</f>
        <v>9998742</v>
      </c>
      <c r="E267" s="14">
        <f>data!BI61</f>
        <v>1956648</v>
      </c>
      <c r="F267" s="14">
        <f>data!BJ61</f>
        <v>1772078</v>
      </c>
      <c r="G267" s="14">
        <f>data!BK61</f>
        <v>3039748</v>
      </c>
      <c r="H267" s="14">
        <f>data!BL61</f>
        <v>2895137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379473</v>
      </c>
      <c r="D268" s="14">
        <f>data!BH62</f>
        <v>2495886</v>
      </c>
      <c r="E268" s="14">
        <f>data!BI62</f>
        <v>488419</v>
      </c>
      <c r="F268" s="14">
        <f>data!BJ62</f>
        <v>442346</v>
      </c>
      <c r="G268" s="14">
        <f>data!BK62</f>
        <v>758782</v>
      </c>
      <c r="H268" s="14">
        <f>data!BL62</f>
        <v>722684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898134</v>
      </c>
      <c r="D269" s="14">
        <f>data!BH63</f>
        <v>-2</v>
      </c>
      <c r="E269" s="14">
        <f>data!BI63</f>
        <v>98805</v>
      </c>
      <c r="F269" s="14">
        <f>data!BJ63</f>
        <v>113456</v>
      </c>
      <c r="G269" s="14">
        <f>data!BK63</f>
        <v>152874</v>
      </c>
      <c r="H269" s="14">
        <f>data!BL63</f>
        <v>2000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6322</v>
      </c>
      <c r="D270" s="14">
        <f>data!BH64</f>
        <v>583176</v>
      </c>
      <c r="E270" s="14">
        <f>data!BI64</f>
        <v>1127</v>
      </c>
      <c r="F270" s="14">
        <f>data!BJ64</f>
        <v>8691</v>
      </c>
      <c r="G270" s="14">
        <f>data!BK64</f>
        <v>16610</v>
      </c>
      <c r="H270" s="14">
        <f>data!BL64</f>
        <v>18855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9658</v>
      </c>
      <c r="E271" s="14">
        <f>data!BI65</f>
        <v>0</v>
      </c>
      <c r="F271" s="14">
        <f>data!BJ65</f>
        <v>3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27</v>
      </c>
      <c r="D272" s="14">
        <f>data!BH66</f>
        <v>10261875</v>
      </c>
      <c r="E272" s="14">
        <f>data!BI66</f>
        <v>146457</v>
      </c>
      <c r="F272" s="14">
        <f>data!BJ66</f>
        <v>53707</v>
      </c>
      <c r="G272" s="14">
        <f>data!BK66</f>
        <v>674570</v>
      </c>
      <c r="H272" s="14">
        <f>data!BL66</f>
        <v>192129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184143</v>
      </c>
      <c r="E273" s="14">
        <f>data!BI67</f>
        <v>31304</v>
      </c>
      <c r="F273" s="14">
        <f>data!BJ67</f>
        <v>202512</v>
      </c>
      <c r="G273" s="14">
        <f>data!BK67</f>
        <v>40271</v>
      </c>
      <c r="H273" s="14">
        <f>data!BL67</f>
        <v>56388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220476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1730381</v>
      </c>
      <c r="E275" s="14">
        <f>data!BI69</f>
        <v>88262</v>
      </c>
      <c r="F275" s="14">
        <f>data!BJ69</f>
        <v>4568</v>
      </c>
      <c r="G275" s="14">
        <f>data!BK69</f>
        <v>2112</v>
      </c>
      <c r="H275" s="14">
        <f>data!BL69</f>
        <v>1673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 t="e">
        <f>-data!BJ70</f>
        <v>#VALUE!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2804159</v>
      </c>
      <c r="D277" s="14">
        <f>data!BH71</f>
        <v>25484335</v>
      </c>
      <c r="E277" s="14">
        <f>data!BI71</f>
        <v>2811022</v>
      </c>
      <c r="F277" s="14">
        <f>data!BJ71</f>
        <v>2597361</v>
      </c>
      <c r="G277" s="14">
        <f>data!BK71</f>
        <v>4684967</v>
      </c>
      <c r="H277" s="14">
        <f>data!BL71</f>
        <v>3888866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8912</v>
      </c>
      <c r="E284" s="85">
        <f>data!BI76</f>
        <v>1515</v>
      </c>
      <c r="F284" s="85">
        <f>data!BJ76</f>
        <v>9801</v>
      </c>
      <c r="G284" s="85">
        <f>data!BK76</f>
        <v>1949</v>
      </c>
      <c r="H284" s="85">
        <f>data!BL76</f>
        <v>2729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3367.8485967614292</v>
      </c>
      <c r="E286" s="85">
        <f>data!BI78</f>
        <v>572.51914543240173</v>
      </c>
      <c r="F286" s="213" t="str">
        <f>IF(data!BJ78&gt;0,data!BJ78,"")</f>
        <v>x</v>
      </c>
      <c r="G286" s="85">
        <f>data!BK78</f>
        <v>0</v>
      </c>
      <c r="H286" s="85">
        <f>data!BL78</f>
        <v>1031.2902626303792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SKAGIT REGIONAL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21.02</v>
      </c>
      <c r="D298" s="26">
        <f>data!BO60</f>
        <v>4.49</v>
      </c>
      <c r="E298" s="26">
        <f>data!BP60</f>
        <v>4.99</v>
      </c>
      <c r="F298" s="26">
        <f>data!BQ60</f>
        <v>0</v>
      </c>
      <c r="G298" s="26">
        <f>data!BR60</f>
        <v>15.44</v>
      </c>
      <c r="H298" s="26">
        <f>data!BS60</f>
        <v>6.43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5000364</v>
      </c>
      <c r="D299" s="14">
        <f>data!BO61</f>
        <v>365811</v>
      </c>
      <c r="E299" s="14">
        <f>data!BP61</f>
        <v>484547</v>
      </c>
      <c r="F299" s="14">
        <f>data!BQ61</f>
        <v>0</v>
      </c>
      <c r="G299" s="14">
        <f>data!BR61</f>
        <v>1409034</v>
      </c>
      <c r="H299" s="14">
        <f>data!BS61</f>
        <v>321225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1248191</v>
      </c>
      <c r="D300" s="14">
        <f>data!BO62</f>
        <v>91314</v>
      </c>
      <c r="E300" s="14">
        <f>data!BP62</f>
        <v>120953</v>
      </c>
      <c r="F300" s="14">
        <f>data!BQ62</f>
        <v>0</v>
      </c>
      <c r="G300" s="14">
        <f>data!BR62</f>
        <v>351723</v>
      </c>
      <c r="H300" s="14">
        <f>data!BS62</f>
        <v>80184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464087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148140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49932</v>
      </c>
      <c r="D302" s="14">
        <f>data!BO64</f>
        <v>24770</v>
      </c>
      <c r="E302" s="14">
        <f>data!BP64</f>
        <v>15089</v>
      </c>
      <c r="F302" s="14">
        <f>data!BQ64</f>
        <v>0</v>
      </c>
      <c r="G302" s="14">
        <f>data!BR64</f>
        <v>49581</v>
      </c>
      <c r="H302" s="14">
        <f>data!BS64</f>
        <v>8617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495290</v>
      </c>
      <c r="D304" s="14">
        <f>data!BO66</f>
        <v>188</v>
      </c>
      <c r="E304" s="14">
        <f>data!BP66</f>
        <v>2374440</v>
      </c>
      <c r="F304" s="14">
        <f>data!BQ66</f>
        <v>0</v>
      </c>
      <c r="G304" s="14">
        <f>data!BR66</f>
        <v>285315</v>
      </c>
      <c r="H304" s="14">
        <f>data!BS66</f>
        <v>451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103560</v>
      </c>
      <c r="D305" s="14">
        <f>data!BO67</f>
        <v>0</v>
      </c>
      <c r="E305" s="14">
        <f>data!BP67</f>
        <v>9649</v>
      </c>
      <c r="F305" s="14">
        <f>data!BQ67</f>
        <v>0</v>
      </c>
      <c r="G305" s="14">
        <f>data!BR67</f>
        <v>73641</v>
      </c>
      <c r="H305" s="14">
        <f>data!BS67</f>
        <v>78600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1517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442834</v>
      </c>
      <c r="D307" s="14">
        <f>data!BO69</f>
        <v>673</v>
      </c>
      <c r="E307" s="14">
        <f>data!BP69</f>
        <v>38175</v>
      </c>
      <c r="F307" s="14">
        <f>data!BQ69</f>
        <v>0</v>
      </c>
      <c r="G307" s="14">
        <f>data!BR69</f>
        <v>373166</v>
      </c>
      <c r="H307" s="14">
        <f>data!BS69</f>
        <v>540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7804258</v>
      </c>
      <c r="D309" s="14">
        <f>data!BO71</f>
        <v>484273</v>
      </c>
      <c r="E309" s="14">
        <f>data!BP71</f>
        <v>3042853</v>
      </c>
      <c r="F309" s="14">
        <f>data!BQ71</f>
        <v>0</v>
      </c>
      <c r="G309" s="14">
        <f>data!BR71</f>
        <v>2690600</v>
      </c>
      <c r="H309" s="14">
        <f>data!BS71</f>
        <v>489617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5012</v>
      </c>
      <c r="D316" s="85">
        <f>data!BO76</f>
        <v>0</v>
      </c>
      <c r="E316" s="85">
        <f>data!BP76</f>
        <v>467</v>
      </c>
      <c r="F316" s="85">
        <f>data!BQ76</f>
        <v>0</v>
      </c>
      <c r="G316" s="85">
        <f>data!BR76</f>
        <v>3564</v>
      </c>
      <c r="H316" s="85">
        <f>data!BS76</f>
        <v>3804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SKAGIT REGIONAL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53.82</v>
      </c>
      <c r="E330" s="26">
        <f>data!BW60</f>
        <v>4.67</v>
      </c>
      <c r="F330" s="26">
        <f>data!BX60</f>
        <v>50.879999999999995</v>
      </c>
      <c r="G330" s="26">
        <f>data!BY60</f>
        <v>24.04</v>
      </c>
      <c r="H330" s="26">
        <f>data!BZ60</f>
        <v>9.9600000000000009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3089011</v>
      </c>
      <c r="E331" s="86">
        <f>data!BW61</f>
        <v>446170</v>
      </c>
      <c r="F331" s="86">
        <f>data!BX61</f>
        <v>5382717</v>
      </c>
      <c r="G331" s="86">
        <f>data!BY61</f>
        <v>2608339</v>
      </c>
      <c r="H331" s="86">
        <f>data!BZ61</f>
        <v>714790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771079</v>
      </c>
      <c r="E332" s="86">
        <f>data!BW62</f>
        <v>111373</v>
      </c>
      <c r="F332" s="86">
        <f>data!BX62</f>
        <v>1343634</v>
      </c>
      <c r="G332" s="86">
        <f>data!BY62</f>
        <v>651094</v>
      </c>
      <c r="H332" s="86">
        <f>data!BZ62</f>
        <v>178426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411464</v>
      </c>
      <c r="E333" s="86">
        <f>data!BW63</f>
        <v>166042</v>
      </c>
      <c r="F333" s="86">
        <f>data!BX63</f>
        <v>201508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17444</v>
      </c>
      <c r="E334" s="86">
        <f>data!BW64</f>
        <v>7505</v>
      </c>
      <c r="F334" s="86">
        <f>data!BX64</f>
        <v>61935</v>
      </c>
      <c r="G334" s="86">
        <f>data!BY64</f>
        <v>37438</v>
      </c>
      <c r="H334" s="86">
        <f>data!BZ64</f>
        <v>389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139638</v>
      </c>
      <c r="E336" s="86">
        <f>data!BW66</f>
        <v>105306</v>
      </c>
      <c r="F336" s="86">
        <f>data!BX66</f>
        <v>1250037</v>
      </c>
      <c r="G336" s="86">
        <f>data!BY66</f>
        <v>1999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139885</v>
      </c>
      <c r="E337" s="86">
        <f>data!BW67</f>
        <v>20580</v>
      </c>
      <c r="F337" s="86">
        <f>data!BX67</f>
        <v>45168</v>
      </c>
      <c r="G337" s="86">
        <f>data!BY67</f>
        <v>36407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23587</v>
      </c>
      <c r="E339" s="86">
        <f>data!BW69</f>
        <v>177854</v>
      </c>
      <c r="F339" s="86">
        <f>data!BX69</f>
        <v>56710</v>
      </c>
      <c r="G339" s="86">
        <f>data!BY69</f>
        <v>34814</v>
      </c>
      <c r="H339" s="86">
        <f>data!BZ69</f>
        <v>200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4592108</v>
      </c>
      <c r="E341" s="14">
        <f>data!BW71</f>
        <v>1034830</v>
      </c>
      <c r="F341" s="14">
        <f>data!BX71</f>
        <v>8341709</v>
      </c>
      <c r="G341" s="14">
        <f>data!BY71</f>
        <v>3370091</v>
      </c>
      <c r="H341" s="14">
        <f>data!BZ71</f>
        <v>893805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6770</v>
      </c>
      <c r="E348" s="85">
        <f>data!BW76</f>
        <v>996</v>
      </c>
      <c r="F348" s="85">
        <f>data!BX76</f>
        <v>2186</v>
      </c>
      <c r="G348" s="85">
        <f>data!BY76</f>
        <v>1762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665.86055066131485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SKAGIT REGIONAL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6.8299999999999992</v>
      </c>
      <c r="E362" s="217"/>
      <c r="F362" s="211"/>
      <c r="G362" s="211"/>
      <c r="H362" s="211"/>
      <c r="I362" s="87">
        <f>data!CE60</f>
        <v>1794.3200000000002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7605636</v>
      </c>
      <c r="E363" s="218"/>
      <c r="F363" s="219"/>
      <c r="G363" s="219"/>
      <c r="H363" s="219"/>
      <c r="I363" s="86">
        <f>data!CE61</f>
        <v>202648730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1898519</v>
      </c>
      <c r="E364" s="218"/>
      <c r="F364" s="219"/>
      <c r="G364" s="219"/>
      <c r="H364" s="219"/>
      <c r="I364" s="86">
        <f>data!CE62</f>
        <v>50585183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893405</v>
      </c>
      <c r="E365" s="218"/>
      <c r="F365" s="219"/>
      <c r="G365" s="219"/>
      <c r="H365" s="219"/>
      <c r="I365" s="86">
        <f>data!CE63</f>
        <v>17904807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593692</v>
      </c>
      <c r="E366" s="218"/>
      <c r="F366" s="219"/>
      <c r="G366" s="219"/>
      <c r="H366" s="219"/>
      <c r="I366" s="86">
        <f>data!CE64</f>
        <v>74230547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2390539</v>
      </c>
      <c r="E367" s="218"/>
      <c r="F367" s="219"/>
      <c r="G367" s="219"/>
      <c r="H367" s="219"/>
      <c r="I367" s="86">
        <f>data!CE65</f>
        <v>3210781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1063740</v>
      </c>
      <c r="E368" s="218"/>
      <c r="F368" s="219"/>
      <c r="G368" s="219"/>
      <c r="H368" s="219"/>
      <c r="I368" s="86">
        <f>data!CE66</f>
        <v>51599267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2120274</v>
      </c>
      <c r="E369" s="218"/>
      <c r="F369" s="219"/>
      <c r="G369" s="219"/>
      <c r="H369" s="219"/>
      <c r="I369" s="86">
        <f>data!CE67</f>
        <v>16412448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1106212</v>
      </c>
      <c r="E370" s="218"/>
      <c r="F370" s="219"/>
      <c r="G370" s="219"/>
      <c r="H370" s="219"/>
      <c r="I370" s="86">
        <f>data!CE68</f>
        <v>9114894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375167</v>
      </c>
      <c r="E371" s="86">
        <f>data!CD69</f>
        <v>0</v>
      </c>
      <c r="F371" s="219"/>
      <c r="G371" s="219"/>
      <c r="H371" s="219"/>
      <c r="I371" s="86">
        <f>data!CE69</f>
        <v>3943903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18047184</v>
      </c>
      <c r="E373" s="86">
        <f>data!CD71</f>
        <v>0</v>
      </c>
      <c r="F373" s="219"/>
      <c r="G373" s="219"/>
      <c r="H373" s="219"/>
      <c r="I373" s="14">
        <f>data!CE71</f>
        <v>429650560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417965268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988587469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1406552737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102615</v>
      </c>
      <c r="E380" s="214"/>
      <c r="F380" s="211"/>
      <c r="G380" s="211"/>
      <c r="H380" s="211"/>
      <c r="I380" s="14">
        <f>data!CE76</f>
        <v>794314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103938.8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79744.169999999984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1074175.92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394.09000000000015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2020-06-29T22:02:27Z</cp:lastPrinted>
  <dcterms:created xsi:type="dcterms:W3CDTF">1999-06-02T22:01:56Z</dcterms:created>
  <dcterms:modified xsi:type="dcterms:W3CDTF">2022-07-05T16:35:39Z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2022-07-05T16:33:57Z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f445996a-e76a-420c-bf6a-5d1099810ba0</vt:lpwstr>
  </property>
  <property fmtid="{D5CDD505-2E9C-101B-9397-08002B2CF9AE}" pid="8" name="MSIP_Label_1520fa42-cf58-4c22-8b93-58cf1d3bd1cb_ContentBits">
    <vt:lpwstr>0</vt:lpwstr>
  </property>
</Properties>
</file>