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845A4ECB-FC10-4302-A9FA-F37D17D73E45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1" i="9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F546" i="10"/>
  <c r="E546" i="10"/>
  <c r="D546" i="10"/>
  <c r="B546" i="10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H539" i="10"/>
  <c r="E539" i="10"/>
  <c r="D539" i="10"/>
  <c r="B539" i="10"/>
  <c r="F539" i="10" s="1"/>
  <c r="E538" i="10"/>
  <c r="D538" i="10"/>
  <c r="B538" i="10"/>
  <c r="F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E533" i="10"/>
  <c r="D533" i="10"/>
  <c r="B533" i="10"/>
  <c r="H533" i="10" s="1"/>
  <c r="E532" i="10"/>
  <c r="D532" i="10"/>
  <c r="B532" i="10"/>
  <c r="H532" i="10" s="1"/>
  <c r="E531" i="10"/>
  <c r="D531" i="10"/>
  <c r="B531" i="10"/>
  <c r="E530" i="10"/>
  <c r="D530" i="10"/>
  <c r="B530" i="10"/>
  <c r="E529" i="10"/>
  <c r="D529" i="10"/>
  <c r="B529" i="10"/>
  <c r="E528" i="10"/>
  <c r="D528" i="10"/>
  <c r="B528" i="10"/>
  <c r="E527" i="10"/>
  <c r="D527" i="10"/>
  <c r="B527" i="10"/>
  <c r="E526" i="10"/>
  <c r="D526" i="10"/>
  <c r="B526" i="10"/>
  <c r="E525" i="10"/>
  <c r="D525" i="10"/>
  <c r="B525" i="10"/>
  <c r="H525" i="10" s="1"/>
  <c r="E524" i="10"/>
  <c r="D524" i="10"/>
  <c r="B524" i="10"/>
  <c r="E523" i="10"/>
  <c r="D523" i="10"/>
  <c r="B523" i="10"/>
  <c r="F523" i="10" s="1"/>
  <c r="E522" i="10"/>
  <c r="D522" i="10"/>
  <c r="B522" i="10"/>
  <c r="F522" i="10" s="1"/>
  <c r="B521" i="10"/>
  <c r="F521" i="10" s="1"/>
  <c r="E520" i="10"/>
  <c r="D520" i="10"/>
  <c r="B520" i="10"/>
  <c r="H520" i="10" s="1"/>
  <c r="E519" i="10"/>
  <c r="D519" i="10"/>
  <c r="B519" i="10"/>
  <c r="H519" i="10" s="1"/>
  <c r="E518" i="10"/>
  <c r="D518" i="10"/>
  <c r="B518" i="10"/>
  <c r="E517" i="10"/>
  <c r="D517" i="10"/>
  <c r="B517" i="10"/>
  <c r="E516" i="10"/>
  <c r="D516" i="10"/>
  <c r="B516" i="10"/>
  <c r="H516" i="10" s="1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H511" i="10" s="1"/>
  <c r="E510" i="10"/>
  <c r="D510" i="10"/>
  <c r="B510" i="10"/>
  <c r="F510" i="10" s="1"/>
  <c r="E509" i="10"/>
  <c r="D509" i="10"/>
  <c r="B509" i="10"/>
  <c r="F509" i="10" s="1"/>
  <c r="E508" i="10"/>
  <c r="D508" i="10"/>
  <c r="B508" i="10"/>
  <c r="H508" i="10" s="1"/>
  <c r="E507" i="10"/>
  <c r="D507" i="10"/>
  <c r="B507" i="10"/>
  <c r="H507" i="10" s="1"/>
  <c r="E506" i="10"/>
  <c r="D506" i="10"/>
  <c r="B506" i="10"/>
  <c r="F506" i="10" s="1"/>
  <c r="E505" i="10"/>
  <c r="D505" i="10"/>
  <c r="B505" i="10"/>
  <c r="E504" i="10"/>
  <c r="D504" i="10"/>
  <c r="B504" i="10"/>
  <c r="H504" i="10" s="1"/>
  <c r="E503" i="10"/>
  <c r="D503" i="10"/>
  <c r="B503" i="10"/>
  <c r="H503" i="10" s="1"/>
  <c r="E502" i="10"/>
  <c r="D502" i="10"/>
  <c r="B502" i="10"/>
  <c r="F502" i="10" s="1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E498" i="10"/>
  <c r="D498" i="10"/>
  <c r="B498" i="10"/>
  <c r="E497" i="10"/>
  <c r="D497" i="10"/>
  <c r="B497" i="10"/>
  <c r="F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B465" i="10" s="1"/>
  <c r="D329" i="10"/>
  <c r="D328" i="10"/>
  <c r="D319" i="10"/>
  <c r="D314" i="10"/>
  <c r="D290" i="10"/>
  <c r="D283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273" i="10" s="1"/>
  <c r="B474" i="10" s="1"/>
  <c r="E201" i="10"/>
  <c r="E200" i="10"/>
  <c r="E199" i="10"/>
  <c r="C271" i="10" s="1"/>
  <c r="B472" i="10" s="1"/>
  <c r="E198" i="10"/>
  <c r="C471" i="10" s="1"/>
  <c r="E197" i="10"/>
  <c r="C269" i="10" s="1"/>
  <c r="B470" i="10" s="1"/>
  <c r="E196" i="10"/>
  <c r="C469" i="10" s="1"/>
  <c r="E195" i="10"/>
  <c r="C267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K148" i="10"/>
  <c r="E148" i="10"/>
  <c r="D147" i="10"/>
  <c r="E147" i="10" s="1"/>
  <c r="E146" i="10"/>
  <c r="D145" i="10"/>
  <c r="E145" i="10" s="1"/>
  <c r="C418" i="10" s="1"/>
  <c r="E144" i="10"/>
  <c r="C417" i="10" s="1"/>
  <c r="D142" i="10"/>
  <c r="E142" i="10" s="1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E76" i="10"/>
  <c r="D612" i="10" s="1"/>
  <c r="AV75" i="10"/>
  <c r="AU75" i="10"/>
  <c r="AT75" i="10"/>
  <c r="AS75" i="10"/>
  <c r="AR75" i="10"/>
  <c r="AQ75" i="10"/>
  <c r="AP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AO74" i="10"/>
  <c r="CE74" i="10" s="1"/>
  <c r="C464" i="10" s="1"/>
  <c r="E73" i="10"/>
  <c r="E75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BY48" i="10" s="1"/>
  <c r="BY62" i="10" s="1"/>
  <c r="CE60" i="10"/>
  <c r="H612" i="10" s="1"/>
  <c r="B53" i="10"/>
  <c r="CE51" i="10"/>
  <c r="B49" i="10"/>
  <c r="CE47" i="10"/>
  <c r="F505" i="10" l="1"/>
  <c r="F498" i="10"/>
  <c r="AO48" i="10"/>
  <c r="AO62" i="10" s="1"/>
  <c r="BL48" i="10"/>
  <c r="BL62" i="10" s="1"/>
  <c r="D464" i="10"/>
  <c r="F527" i="10"/>
  <c r="F517" i="10"/>
  <c r="S48" i="10"/>
  <c r="S62" i="10" s="1"/>
  <c r="H523" i="10"/>
  <c r="H535" i="10"/>
  <c r="AR48" i="10"/>
  <c r="AR62" i="10" s="1"/>
  <c r="V48" i="10"/>
  <c r="V62" i="10" s="1"/>
  <c r="BQ48" i="10"/>
  <c r="BQ62" i="10" s="1"/>
  <c r="H497" i="10"/>
  <c r="H502" i="10"/>
  <c r="BO48" i="10"/>
  <c r="BO62" i="10" s="1"/>
  <c r="X48" i="10"/>
  <c r="X62" i="10" s="1"/>
  <c r="AU48" i="10"/>
  <c r="AU62" i="10" s="1"/>
  <c r="C48" i="10"/>
  <c r="C62" i="10" s="1"/>
  <c r="BR48" i="10"/>
  <c r="BR62" i="10" s="1"/>
  <c r="AT48" i="10"/>
  <c r="AT62" i="10" s="1"/>
  <c r="Y48" i="10"/>
  <c r="Y62" i="10" s="1"/>
  <c r="AV48" i="10"/>
  <c r="AV62" i="10" s="1"/>
  <c r="D48" i="10"/>
  <c r="D62" i="10" s="1"/>
  <c r="AA48" i="10"/>
  <c r="AA62" i="10" s="1"/>
  <c r="AX48" i="10"/>
  <c r="AX62" i="10" s="1"/>
  <c r="BT48" i="10"/>
  <c r="BT62" i="10" s="1"/>
  <c r="BU48" i="10"/>
  <c r="BU62" i="10" s="1"/>
  <c r="BM48" i="10"/>
  <c r="BM62" i="10" s="1"/>
  <c r="BN48" i="10"/>
  <c r="BN62" i="10" s="1"/>
  <c r="F48" i="10"/>
  <c r="F62" i="10" s="1"/>
  <c r="AE48" i="10"/>
  <c r="AE62" i="10" s="1"/>
  <c r="AZ48" i="10"/>
  <c r="AZ62" i="10" s="1"/>
  <c r="BW48" i="10"/>
  <c r="BW62" i="10" s="1"/>
  <c r="AQ48" i="10"/>
  <c r="AQ62" i="10" s="1"/>
  <c r="E48" i="10"/>
  <c r="E62" i="10" s="1"/>
  <c r="AB48" i="10"/>
  <c r="AB62" i="10" s="1"/>
  <c r="AY48" i="10"/>
  <c r="AY62" i="10" s="1"/>
  <c r="H48" i="10"/>
  <c r="H62" i="10" s="1"/>
  <c r="AF48" i="10"/>
  <c r="AF62" i="10" s="1"/>
  <c r="BA48" i="10"/>
  <c r="BA62" i="10" s="1"/>
  <c r="BZ48" i="10"/>
  <c r="BZ62" i="10" s="1"/>
  <c r="CA48" i="10"/>
  <c r="CA62" i="10" s="1"/>
  <c r="K48" i="10"/>
  <c r="K62" i="10" s="1"/>
  <c r="AG48" i="10"/>
  <c r="AG62" i="10" s="1"/>
  <c r="L48" i="10"/>
  <c r="L62" i="10" s="1"/>
  <c r="BE48" i="10"/>
  <c r="BE62" i="10" s="1"/>
  <c r="N48" i="10"/>
  <c r="N62" i="10" s="1"/>
  <c r="BG48" i="10"/>
  <c r="BG62" i="10" s="1"/>
  <c r="CC48" i="10"/>
  <c r="CC62" i="10" s="1"/>
  <c r="O48" i="10"/>
  <c r="O62" i="10" s="1"/>
  <c r="BH48" i="10"/>
  <c r="BH62" i="10" s="1"/>
  <c r="T48" i="10"/>
  <c r="T62" i="10" s="1"/>
  <c r="U48" i="10"/>
  <c r="U62" i="10" s="1"/>
  <c r="BB48" i="10"/>
  <c r="BB62" i="10" s="1"/>
  <c r="AH48" i="10"/>
  <c r="AH62" i="10" s="1"/>
  <c r="CB48" i="10"/>
  <c r="CB62" i="10" s="1"/>
  <c r="AI48" i="10"/>
  <c r="AI62" i="10" s="1"/>
  <c r="AK48" i="10"/>
  <c r="AK62" i="10" s="1"/>
  <c r="P48" i="10"/>
  <c r="P62" i="10" s="1"/>
  <c r="AL48" i="10"/>
  <c r="AL62" i="10" s="1"/>
  <c r="BJ48" i="10"/>
  <c r="BJ62" i="10" s="1"/>
  <c r="R48" i="10"/>
  <c r="R62" i="10" s="1"/>
  <c r="AN48" i="10"/>
  <c r="AN62" i="10" s="1"/>
  <c r="BK48" i="10"/>
  <c r="BK62" i="10" s="1"/>
  <c r="Q48" i="10"/>
  <c r="Q62" i="10" s="1"/>
  <c r="AJ48" i="10"/>
  <c r="AJ62" i="10" s="1"/>
  <c r="BD48" i="10"/>
  <c r="BD62" i="10" s="1"/>
  <c r="BX48" i="10"/>
  <c r="BX62" i="10" s="1"/>
  <c r="D330" i="10"/>
  <c r="D339" i="10" s="1"/>
  <c r="C482" i="10" s="1"/>
  <c r="C473" i="10"/>
  <c r="H509" i="10"/>
  <c r="D463" i="10"/>
  <c r="D465" i="10" s="1"/>
  <c r="I48" i="10"/>
  <c r="I62" i="10" s="1"/>
  <c r="AD48" i="10"/>
  <c r="AD62" i="10" s="1"/>
  <c r="AW48" i="10"/>
  <c r="AW62" i="10" s="1"/>
  <c r="BP48" i="10"/>
  <c r="BP62" i="10" s="1"/>
  <c r="F520" i="10"/>
  <c r="F531" i="10"/>
  <c r="CE73" i="10"/>
  <c r="C463" i="10" s="1"/>
  <c r="F500" i="10"/>
  <c r="B440" i="10"/>
  <c r="G48" i="10"/>
  <c r="G62" i="10" s="1"/>
  <c r="W48" i="10"/>
  <c r="W62" i="10" s="1"/>
  <c r="AM48" i="10"/>
  <c r="AM62" i="10" s="1"/>
  <c r="BC48" i="10"/>
  <c r="BC62" i="10" s="1"/>
  <c r="BS48" i="10"/>
  <c r="BS62" i="10" s="1"/>
  <c r="H510" i="10"/>
  <c r="C468" i="10"/>
  <c r="H501" i="10"/>
  <c r="H522" i="10"/>
  <c r="C427" i="10"/>
  <c r="C470" i="10"/>
  <c r="H506" i="10"/>
  <c r="J48" i="10"/>
  <c r="J62" i="10" s="1"/>
  <c r="Z48" i="10"/>
  <c r="Z62" i="10" s="1"/>
  <c r="AP48" i="10"/>
  <c r="AP62" i="10" s="1"/>
  <c r="BF48" i="10"/>
  <c r="BF62" i="10" s="1"/>
  <c r="BV48" i="10"/>
  <c r="BV62" i="10" s="1"/>
  <c r="C472" i="10"/>
  <c r="C474" i="10"/>
  <c r="F534" i="10"/>
  <c r="H538" i="10"/>
  <c r="E217" i="10"/>
  <c r="C478" i="10" s="1"/>
  <c r="M48" i="10"/>
  <c r="M62" i="10" s="1"/>
  <c r="AC48" i="10"/>
  <c r="AC62" i="10" s="1"/>
  <c r="AS48" i="10"/>
  <c r="AS62" i="10" s="1"/>
  <c r="BI48" i="10"/>
  <c r="BI62" i="10" s="1"/>
  <c r="F612" i="10"/>
  <c r="C430" i="10"/>
  <c r="G612" i="10"/>
  <c r="CF77" i="10"/>
  <c r="D435" i="10"/>
  <c r="D438" i="10"/>
  <c r="F504" i="10"/>
  <c r="F508" i="10"/>
  <c r="F516" i="10"/>
  <c r="C268" i="10"/>
  <c r="B469" i="10" s="1"/>
  <c r="C448" i="10"/>
  <c r="D368" i="10"/>
  <c r="D373" i="10" s="1"/>
  <c r="D391" i="10" s="1"/>
  <c r="D393" i="10" s="1"/>
  <c r="D396" i="10" s="1"/>
  <c r="B468" i="10"/>
  <c r="D242" i="10"/>
  <c r="B448" i="10" s="1"/>
  <c r="C272" i="10"/>
  <c r="B473" i="10" s="1"/>
  <c r="F496" i="10"/>
  <c r="F514" i="10"/>
  <c r="F518" i="10"/>
  <c r="F529" i="10"/>
  <c r="AO75" i="10"/>
  <c r="CE75" i="10" s="1"/>
  <c r="F499" i="10"/>
  <c r="F503" i="10"/>
  <c r="F507" i="10"/>
  <c r="F511" i="10"/>
  <c r="H513" i="10"/>
  <c r="F515" i="10"/>
  <c r="F519" i="10"/>
  <c r="C270" i="10"/>
  <c r="B471" i="10" s="1"/>
  <c r="C274" i="10"/>
  <c r="B475" i="10" s="1"/>
  <c r="F526" i="10"/>
  <c r="F530" i="10"/>
  <c r="F533" i="10"/>
  <c r="F537" i="10"/>
  <c r="F525" i="10"/>
  <c r="CF76" i="10"/>
  <c r="E204" i="10"/>
  <c r="C476" i="10" s="1"/>
  <c r="F524" i="10"/>
  <c r="F528" i="10"/>
  <c r="F544" i="10"/>
  <c r="F532" i="10"/>
  <c r="F536" i="10"/>
  <c r="F540" i="10"/>
  <c r="F545" i="10"/>
  <c r="F550" i="10"/>
  <c r="B575" i="1"/>
  <c r="F493" i="1"/>
  <c r="D493" i="1"/>
  <c r="B493" i="1"/>
  <c r="CE62" i="10" l="1"/>
  <c r="C428" i="10" s="1"/>
  <c r="CE48" i="10"/>
  <c r="D275" i="10"/>
  <c r="K612" i="10"/>
  <c r="C465" i="10"/>
  <c r="BZ52" i="10"/>
  <c r="BZ67" i="10" s="1"/>
  <c r="BZ71" i="10" s="1"/>
  <c r="M808" i="10" s="1"/>
  <c r="BV52" i="10"/>
  <c r="BV67" i="10" s="1"/>
  <c r="BV71" i="10" s="1"/>
  <c r="BR52" i="10"/>
  <c r="BR67" i="10" s="1"/>
  <c r="BR71" i="10" s="1"/>
  <c r="BN52" i="10"/>
  <c r="BN67" i="10" s="1"/>
  <c r="BN71" i="10" s="1"/>
  <c r="M796" i="10" s="1"/>
  <c r="BJ52" i="10"/>
  <c r="BJ67" i="10" s="1"/>
  <c r="BJ71" i="10" s="1"/>
  <c r="M792" i="10" s="1"/>
  <c r="BF52" i="10"/>
  <c r="BF67" i="10" s="1"/>
  <c r="BF71" i="10" s="1"/>
  <c r="M788" i="10" s="1"/>
  <c r="BB52" i="10"/>
  <c r="BB67" i="10" s="1"/>
  <c r="BB71" i="10" s="1"/>
  <c r="M784" i="10" s="1"/>
  <c r="AX52" i="10"/>
  <c r="AX67" i="10" s="1"/>
  <c r="AX71" i="10" s="1"/>
  <c r="M780" i="10" s="1"/>
  <c r="AT52" i="10"/>
  <c r="AT67" i="10" s="1"/>
  <c r="AT71" i="10" s="1"/>
  <c r="M776" i="10" s="1"/>
  <c r="AP52" i="10"/>
  <c r="AP67" i="10" s="1"/>
  <c r="AP71" i="10" s="1"/>
  <c r="M772" i="10" s="1"/>
  <c r="AL52" i="10"/>
  <c r="AL67" i="10" s="1"/>
  <c r="AL71" i="10" s="1"/>
  <c r="M768" i="10" s="1"/>
  <c r="AH52" i="10"/>
  <c r="AH67" i="10" s="1"/>
  <c r="AH71" i="10" s="1"/>
  <c r="M764" i="10" s="1"/>
  <c r="AD52" i="10"/>
  <c r="AD67" i="10" s="1"/>
  <c r="AD71" i="10" s="1"/>
  <c r="Z52" i="10"/>
  <c r="Z67" i="10" s="1"/>
  <c r="Z71" i="10" s="1"/>
  <c r="V52" i="10"/>
  <c r="V67" i="10" s="1"/>
  <c r="V71" i="10" s="1"/>
  <c r="R52" i="10"/>
  <c r="R67" i="10" s="1"/>
  <c r="R71" i="10" s="1"/>
  <c r="N52" i="10"/>
  <c r="N67" i="10" s="1"/>
  <c r="N71" i="10" s="1"/>
  <c r="J52" i="10"/>
  <c r="J67" i="10" s="1"/>
  <c r="J71" i="10" s="1"/>
  <c r="F52" i="10"/>
  <c r="F67" i="10" s="1"/>
  <c r="F71" i="10" s="1"/>
  <c r="CC52" i="10"/>
  <c r="CC67" i="10" s="1"/>
  <c r="CC71" i="10" s="1"/>
  <c r="M811" i="10" s="1"/>
  <c r="BY52" i="10"/>
  <c r="BY67" i="10" s="1"/>
  <c r="BY71" i="10" s="1"/>
  <c r="M807" i="10" s="1"/>
  <c r="BU52" i="10"/>
  <c r="BU67" i="10" s="1"/>
  <c r="BU71" i="10" s="1"/>
  <c r="M803" i="10" s="1"/>
  <c r="BQ52" i="10"/>
  <c r="BQ67" i="10" s="1"/>
  <c r="BQ71" i="10" s="1"/>
  <c r="M799" i="10" s="1"/>
  <c r="BM52" i="10"/>
  <c r="BM67" i="10" s="1"/>
  <c r="BM71" i="10" s="1"/>
  <c r="M795" i="10" s="1"/>
  <c r="BI52" i="10"/>
  <c r="BI67" i="10" s="1"/>
  <c r="BI71" i="10" s="1"/>
  <c r="M791" i="10" s="1"/>
  <c r="BE52" i="10"/>
  <c r="BE67" i="10" s="1"/>
  <c r="BE71" i="10" s="1"/>
  <c r="M787" i="10" s="1"/>
  <c r="BA52" i="10"/>
  <c r="BA67" i="10" s="1"/>
  <c r="BA71" i="10" s="1"/>
  <c r="M783" i="10" s="1"/>
  <c r="AW52" i="10"/>
  <c r="AW67" i="10" s="1"/>
  <c r="AW71" i="10" s="1"/>
  <c r="M779" i="10" s="1"/>
  <c r="AS52" i="10"/>
  <c r="AS67" i="10" s="1"/>
  <c r="AS71" i="10" s="1"/>
  <c r="AO52" i="10"/>
  <c r="AO67" i="10" s="1"/>
  <c r="AO71" i="10" s="1"/>
  <c r="AK52" i="10"/>
  <c r="AK67" i="10" s="1"/>
  <c r="AK71" i="10" s="1"/>
  <c r="AG52" i="10"/>
  <c r="AG67" i="10" s="1"/>
  <c r="AG71" i="10" s="1"/>
  <c r="AC52" i="10"/>
  <c r="AC67" i="10" s="1"/>
  <c r="AC71" i="10" s="1"/>
  <c r="Y52" i="10"/>
  <c r="Y67" i="10" s="1"/>
  <c r="Y71" i="10" s="1"/>
  <c r="M755" i="10" s="1"/>
  <c r="U52" i="10"/>
  <c r="U67" i="10" s="1"/>
  <c r="U71" i="10" s="1"/>
  <c r="Q52" i="10"/>
  <c r="Q67" i="10" s="1"/>
  <c r="Q71" i="10" s="1"/>
  <c r="M52" i="10"/>
  <c r="M67" i="10" s="1"/>
  <c r="M71" i="10" s="1"/>
  <c r="M743" i="10" s="1"/>
  <c r="I52" i="10"/>
  <c r="I67" i="10" s="1"/>
  <c r="I71" i="10" s="1"/>
  <c r="E52" i="10"/>
  <c r="E67" i="10" s="1"/>
  <c r="E71" i="10" s="1"/>
  <c r="M735" i="10" s="1"/>
  <c r="CB52" i="10"/>
  <c r="CB67" i="10" s="1"/>
  <c r="CB71" i="10" s="1"/>
  <c r="M810" i="10" s="1"/>
  <c r="BX52" i="10"/>
  <c r="BX67" i="10" s="1"/>
  <c r="BX71" i="10" s="1"/>
  <c r="BT52" i="10"/>
  <c r="BT67" i="10" s="1"/>
  <c r="BT71" i="10" s="1"/>
  <c r="M802" i="10" s="1"/>
  <c r="BP52" i="10"/>
  <c r="BP67" i="10" s="1"/>
  <c r="BP71" i="10" s="1"/>
  <c r="M798" i="10" s="1"/>
  <c r="BL52" i="10"/>
  <c r="BL67" i="10" s="1"/>
  <c r="BL71" i="10" s="1"/>
  <c r="M794" i="10" s="1"/>
  <c r="BH52" i="10"/>
  <c r="BH67" i="10" s="1"/>
  <c r="BH71" i="10" s="1"/>
  <c r="M790" i="10" s="1"/>
  <c r="BD52" i="10"/>
  <c r="BD67" i="10" s="1"/>
  <c r="BD71" i="10" s="1"/>
  <c r="AZ52" i="10"/>
  <c r="AZ67" i="10" s="1"/>
  <c r="AZ71" i="10" s="1"/>
  <c r="AV52" i="10"/>
  <c r="AV67" i="10" s="1"/>
  <c r="AV71" i="10" s="1"/>
  <c r="AR52" i="10"/>
  <c r="AR67" i="10" s="1"/>
  <c r="AR71" i="10" s="1"/>
  <c r="AN52" i="10"/>
  <c r="AN67" i="10" s="1"/>
  <c r="AN71" i="10" s="1"/>
  <c r="M770" i="10" s="1"/>
  <c r="AJ52" i="10"/>
  <c r="AJ67" i="10" s="1"/>
  <c r="AJ71" i="10" s="1"/>
  <c r="AF52" i="10"/>
  <c r="AF67" i="10" s="1"/>
  <c r="AF71" i="10" s="1"/>
  <c r="AB52" i="10"/>
  <c r="AB67" i="10" s="1"/>
  <c r="AB71" i="10" s="1"/>
  <c r="M758" i="10" s="1"/>
  <c r="X52" i="10"/>
  <c r="X67" i="10" s="1"/>
  <c r="X71" i="10" s="1"/>
  <c r="M754" i="10" s="1"/>
  <c r="T52" i="10"/>
  <c r="T67" i="10" s="1"/>
  <c r="T71" i="10" s="1"/>
  <c r="M750" i="10" s="1"/>
  <c r="P52" i="10"/>
  <c r="P67" i="10" s="1"/>
  <c r="P71" i="10" s="1"/>
  <c r="M746" i="10" s="1"/>
  <c r="L52" i="10"/>
  <c r="L67" i="10" s="1"/>
  <c r="L71" i="10" s="1"/>
  <c r="M742" i="10" s="1"/>
  <c r="H52" i="10"/>
  <c r="H67" i="10" s="1"/>
  <c r="H71" i="10" s="1"/>
  <c r="M738" i="10" s="1"/>
  <c r="D52" i="10"/>
  <c r="D67" i="10" s="1"/>
  <c r="D71" i="10" s="1"/>
  <c r="M734" i="10" s="1"/>
  <c r="CA52" i="10"/>
  <c r="CA67" i="10" s="1"/>
  <c r="CA71" i="10" s="1"/>
  <c r="M809" i="10" s="1"/>
  <c r="BK52" i="10"/>
  <c r="BK67" i="10" s="1"/>
  <c r="BK71" i="10" s="1"/>
  <c r="AU52" i="10"/>
  <c r="AU67" i="10" s="1"/>
  <c r="AU71" i="10" s="1"/>
  <c r="AE52" i="10"/>
  <c r="AE67" i="10" s="1"/>
  <c r="AE71" i="10" s="1"/>
  <c r="O52" i="10"/>
  <c r="O67" i="10" s="1"/>
  <c r="O71" i="10" s="1"/>
  <c r="AY52" i="10"/>
  <c r="AY67" i="10" s="1"/>
  <c r="AY71" i="10" s="1"/>
  <c r="M781" i="10" s="1"/>
  <c r="C52" i="10"/>
  <c r="BW52" i="10"/>
  <c r="BW67" i="10" s="1"/>
  <c r="BW71" i="10" s="1"/>
  <c r="M805" i="10" s="1"/>
  <c r="BG52" i="10"/>
  <c r="BG67" i="10" s="1"/>
  <c r="BG71" i="10" s="1"/>
  <c r="M789" i="10" s="1"/>
  <c r="AQ52" i="10"/>
  <c r="AQ67" i="10" s="1"/>
  <c r="AQ71" i="10" s="1"/>
  <c r="M773" i="10" s="1"/>
  <c r="AA52" i="10"/>
  <c r="AA67" i="10" s="1"/>
  <c r="AA71" i="10" s="1"/>
  <c r="M757" i="10" s="1"/>
  <c r="K52" i="10"/>
  <c r="K67" i="10" s="1"/>
  <c r="K71" i="10" s="1"/>
  <c r="M741" i="10" s="1"/>
  <c r="BO52" i="10"/>
  <c r="BO67" i="10" s="1"/>
  <c r="BO71" i="10" s="1"/>
  <c r="M797" i="10" s="1"/>
  <c r="AI52" i="10"/>
  <c r="AI67" i="10" s="1"/>
  <c r="AI71" i="10" s="1"/>
  <c r="M765" i="10" s="1"/>
  <c r="BS52" i="10"/>
  <c r="BS67" i="10" s="1"/>
  <c r="BS71" i="10" s="1"/>
  <c r="M801" i="10" s="1"/>
  <c r="BC52" i="10"/>
  <c r="BC67" i="10" s="1"/>
  <c r="BC71" i="10" s="1"/>
  <c r="M785" i="10" s="1"/>
  <c r="AM52" i="10"/>
  <c r="AM67" i="10" s="1"/>
  <c r="AM71" i="10" s="1"/>
  <c r="M769" i="10" s="1"/>
  <c r="W52" i="10"/>
  <c r="W67" i="10" s="1"/>
  <c r="W71" i="10" s="1"/>
  <c r="G52" i="10"/>
  <c r="G67" i="10" s="1"/>
  <c r="G71" i="10" s="1"/>
  <c r="S52" i="10"/>
  <c r="S67" i="10" s="1"/>
  <c r="S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2" i="1"/>
  <c r="N761" i="1"/>
  <c r="N76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60" i="1"/>
  <c r="N747" i="1"/>
  <c r="C16" i="8"/>
  <c r="G122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1" i="1"/>
  <c r="C615" i="1"/>
  <c r="V815" i="1"/>
  <c r="O816" i="1"/>
  <c r="E372" i="9"/>
  <c r="N753" i="1" l="1"/>
  <c r="N769" i="1"/>
  <c r="C417" i="1"/>
  <c r="F10" i="4"/>
  <c r="M816" i="1"/>
  <c r="C33" i="8"/>
  <c r="B465" i="1"/>
  <c r="C112" i="8"/>
  <c r="N765" i="1"/>
  <c r="N766" i="1"/>
  <c r="B476" i="1"/>
  <c r="N745" i="1"/>
  <c r="C464" i="1"/>
  <c r="B440" i="1"/>
  <c r="N755" i="1"/>
  <c r="N762" i="1"/>
  <c r="N748" i="1"/>
  <c r="H58" i="9"/>
  <c r="N740" i="1"/>
  <c r="C27" i="5"/>
  <c r="I366" i="9"/>
  <c r="G816" i="1"/>
  <c r="BX48" i="1"/>
  <c r="BX62" i="1" s="1"/>
  <c r="E807" i="1" s="1"/>
  <c r="AR48" i="1"/>
  <c r="AR62" i="1" s="1"/>
  <c r="I172" i="9" s="1"/>
  <c r="BA48" i="1"/>
  <c r="BA62" i="1" s="1"/>
  <c r="BO48" i="1"/>
  <c r="BO62" i="1" s="1"/>
  <c r="D300" i="9" s="1"/>
  <c r="BQ48" i="1"/>
  <c r="BQ62" i="1" s="1"/>
  <c r="F300" i="9" s="1"/>
  <c r="AV48" i="1"/>
  <c r="AV62" i="1" s="1"/>
  <c r="CA48" i="1"/>
  <c r="CA62" i="1" s="1"/>
  <c r="I332" i="9" s="1"/>
  <c r="BW48" i="1"/>
  <c r="BW62" i="1" s="1"/>
  <c r="E806" i="1" s="1"/>
  <c r="W48" i="1"/>
  <c r="W62" i="1" s="1"/>
  <c r="I76" i="9" s="1"/>
  <c r="CC48" i="1"/>
  <c r="CC62" i="1" s="1"/>
  <c r="E812" i="1" s="1"/>
  <c r="BI48" i="1"/>
  <c r="BI62" i="1" s="1"/>
  <c r="E268" i="9" s="1"/>
  <c r="BY48" i="1"/>
  <c r="BY62" i="1" s="1"/>
  <c r="G332" i="9" s="1"/>
  <c r="J48" i="1"/>
  <c r="J62" i="1" s="1"/>
  <c r="AZ48" i="1"/>
  <c r="AZ62" i="1" s="1"/>
  <c r="C236" i="9" s="1"/>
  <c r="I48" i="1"/>
  <c r="I62" i="1" s="1"/>
  <c r="O48" i="1"/>
  <c r="O62" i="1" s="1"/>
  <c r="H44" i="9" s="1"/>
  <c r="AT48" i="1"/>
  <c r="AT62" i="1" s="1"/>
  <c r="F48" i="1"/>
  <c r="F62" i="1" s="1"/>
  <c r="E737" i="1" s="1"/>
  <c r="AX48" i="1"/>
  <c r="AX62" i="1" s="1"/>
  <c r="N48" i="1"/>
  <c r="N62" i="1" s="1"/>
  <c r="G44" i="9" s="1"/>
  <c r="BB48" i="1"/>
  <c r="BB62" i="1" s="1"/>
  <c r="E785" i="1" s="1"/>
  <c r="Q48" i="1"/>
  <c r="Q62" i="1" s="1"/>
  <c r="AE48" i="1"/>
  <c r="AE62" i="1" s="1"/>
  <c r="D48" i="1"/>
  <c r="D62" i="1" s="1"/>
  <c r="D12" i="9" s="1"/>
  <c r="R48" i="1"/>
  <c r="R62" i="1" s="1"/>
  <c r="D76" i="9" s="1"/>
  <c r="AG48" i="1"/>
  <c r="AG62" i="1" s="1"/>
  <c r="E140" i="9" s="1"/>
  <c r="BS48" i="1"/>
  <c r="BS62" i="1" s="1"/>
  <c r="E802" i="1" s="1"/>
  <c r="L48" i="1"/>
  <c r="L62" i="1" s="1"/>
  <c r="BD48" i="1"/>
  <c r="BD62" i="1" s="1"/>
  <c r="G236" i="9" s="1"/>
  <c r="V48" i="1"/>
  <c r="V62" i="1" s="1"/>
  <c r="H76" i="9" s="1"/>
  <c r="BF48" i="1"/>
  <c r="BF62" i="1" s="1"/>
  <c r="E789" i="1" s="1"/>
  <c r="C48" i="1"/>
  <c r="C62" i="1" s="1"/>
  <c r="AO48" i="1"/>
  <c r="AO62" i="1" s="1"/>
  <c r="E772" i="1" s="1"/>
  <c r="AU48" i="1"/>
  <c r="AU62" i="1" s="1"/>
  <c r="X48" i="1"/>
  <c r="X62" i="1" s="1"/>
  <c r="G48" i="1"/>
  <c r="G62" i="1" s="1"/>
  <c r="G12" i="9" s="1"/>
  <c r="BJ48" i="1"/>
  <c r="BJ62" i="1" s="1"/>
  <c r="BE48" i="1"/>
  <c r="BE62" i="1" s="1"/>
  <c r="H236" i="9" s="1"/>
  <c r="AW48" i="1"/>
  <c r="AW62" i="1" s="1"/>
  <c r="E780" i="1" s="1"/>
  <c r="AF48" i="1"/>
  <c r="AF62" i="1" s="1"/>
  <c r="E763" i="1" s="1"/>
  <c r="BL48" i="1"/>
  <c r="BL62" i="1" s="1"/>
  <c r="BM48" i="1"/>
  <c r="BM62" i="1" s="1"/>
  <c r="Z48" i="1"/>
  <c r="Z62" i="1" s="1"/>
  <c r="AH48" i="1"/>
  <c r="AH62" i="1" s="1"/>
  <c r="E765" i="1" s="1"/>
  <c r="BN48" i="1"/>
  <c r="BN62" i="1" s="1"/>
  <c r="E797" i="1" s="1"/>
  <c r="K48" i="1"/>
  <c r="K62" i="1" s="1"/>
  <c r="BU48" i="1"/>
  <c r="BU62" i="1" s="1"/>
  <c r="AD48" i="1"/>
  <c r="AD62" i="1" s="1"/>
  <c r="AJ48" i="1"/>
  <c r="AJ62" i="1" s="1"/>
  <c r="E767" i="1" s="1"/>
  <c r="BP48" i="1"/>
  <c r="BP62" i="1" s="1"/>
  <c r="E799" i="1" s="1"/>
  <c r="AA48" i="1"/>
  <c r="AA62" i="1" s="1"/>
  <c r="F108" i="9" s="1"/>
  <c r="E48" i="1"/>
  <c r="E62" i="1" s="1"/>
  <c r="AL48" i="1"/>
  <c r="AL62" i="1" s="1"/>
  <c r="E769" i="1" s="1"/>
  <c r="BR48" i="1"/>
  <c r="BR62" i="1" s="1"/>
  <c r="G300" i="9" s="1"/>
  <c r="AI48" i="1"/>
  <c r="AI62" i="1" s="1"/>
  <c r="E766" i="1" s="1"/>
  <c r="U48" i="1"/>
  <c r="U62" i="1" s="1"/>
  <c r="G76" i="9" s="1"/>
  <c r="BH48" i="1"/>
  <c r="BH62" i="1" s="1"/>
  <c r="E791" i="1" s="1"/>
  <c r="AN48" i="1"/>
  <c r="AN62" i="1" s="1"/>
  <c r="E172" i="9" s="1"/>
  <c r="AY48" i="1"/>
  <c r="AY62" i="1" s="1"/>
  <c r="E782" i="1" s="1"/>
  <c r="AB48" i="1"/>
  <c r="AB62" i="1" s="1"/>
  <c r="G108" i="9" s="1"/>
  <c r="BT48" i="1"/>
  <c r="BT62" i="1" s="1"/>
  <c r="AP48" i="1"/>
  <c r="AP62" i="1" s="1"/>
  <c r="E773" i="1" s="1"/>
  <c r="BV48" i="1"/>
  <c r="BV62" i="1" s="1"/>
  <c r="D332" i="9" s="1"/>
  <c r="BG48" i="1"/>
  <c r="BG62" i="1" s="1"/>
  <c r="AK48" i="1"/>
  <c r="AK62" i="1" s="1"/>
  <c r="N743" i="1"/>
  <c r="I372" i="9"/>
  <c r="D330" i="1"/>
  <c r="C86" i="8" s="1"/>
  <c r="D815" i="1"/>
  <c r="E776" i="1"/>
  <c r="C204" i="9"/>
  <c r="F815" i="1"/>
  <c r="B10" i="4"/>
  <c r="N737" i="1"/>
  <c r="C141" i="8"/>
  <c r="C448" i="1"/>
  <c r="D186" i="9"/>
  <c r="K816" i="1"/>
  <c r="N758" i="1"/>
  <c r="C473" i="1"/>
  <c r="Q816" i="1"/>
  <c r="G612" i="1"/>
  <c r="CF77" i="1"/>
  <c r="D368" i="1"/>
  <c r="C120" i="8" s="1"/>
  <c r="N757" i="1"/>
  <c r="C430" i="1"/>
  <c r="C434" i="1"/>
  <c r="D816" i="1"/>
  <c r="P816" i="1"/>
  <c r="C84" i="8"/>
  <c r="N751" i="1"/>
  <c r="N736" i="1"/>
  <c r="K814" i="10"/>
  <c r="F8" i="6"/>
  <c r="N773" i="1"/>
  <c r="N777" i="1"/>
  <c r="C625" i="10"/>
  <c r="C544" i="10"/>
  <c r="B544" i="1"/>
  <c r="C646" i="10"/>
  <c r="C571" i="10"/>
  <c r="B571" i="1"/>
  <c r="F814" i="10"/>
  <c r="C704" i="10"/>
  <c r="C532" i="10"/>
  <c r="G532" i="10" s="1"/>
  <c r="B532" i="1"/>
  <c r="C560" i="10"/>
  <c r="C627" i="10"/>
  <c r="B560" i="1"/>
  <c r="C552" i="10"/>
  <c r="C618" i="10"/>
  <c r="B552" i="1"/>
  <c r="C680" i="10"/>
  <c r="C508" i="10"/>
  <c r="G508" i="10" s="1"/>
  <c r="B508" i="1"/>
  <c r="C647" i="10"/>
  <c r="C572" i="10"/>
  <c r="B572" i="1"/>
  <c r="C681" i="10"/>
  <c r="C509" i="10"/>
  <c r="G509" i="10" s="1"/>
  <c r="B509" i="1"/>
  <c r="C697" i="10"/>
  <c r="C525" i="10"/>
  <c r="G525" i="10" s="1"/>
  <c r="B525" i="1"/>
  <c r="C713" i="10"/>
  <c r="C541" i="10"/>
  <c r="B541" i="1"/>
  <c r="C637" i="10"/>
  <c r="C557" i="10"/>
  <c r="B557" i="1"/>
  <c r="C622" i="10"/>
  <c r="C573" i="10"/>
  <c r="B573" i="1"/>
  <c r="C682" i="10"/>
  <c r="C510" i="10"/>
  <c r="G510" i="10" s="1"/>
  <c r="B510" i="1"/>
  <c r="C698" i="10"/>
  <c r="C526" i="10"/>
  <c r="B526" i="1"/>
  <c r="C631" i="10"/>
  <c r="C542" i="10"/>
  <c r="B542" i="1"/>
  <c r="C638" i="10"/>
  <c r="C558" i="10"/>
  <c r="B558" i="1"/>
  <c r="C574" i="10"/>
  <c r="C620" i="10"/>
  <c r="B574" i="1"/>
  <c r="C511" i="10"/>
  <c r="G511" i="10" s="1"/>
  <c r="C683" i="10"/>
  <c r="B511" i="1"/>
  <c r="C699" i="10"/>
  <c r="C527" i="10"/>
  <c r="B527" i="1"/>
  <c r="C616" i="10"/>
  <c r="C543" i="10"/>
  <c r="B543" i="1"/>
  <c r="C559" i="10"/>
  <c r="C619" i="10"/>
  <c r="B559" i="1"/>
  <c r="C688" i="10"/>
  <c r="C516" i="10"/>
  <c r="G516" i="10" s="1"/>
  <c r="B516" i="1"/>
  <c r="C708" i="10"/>
  <c r="C536" i="10"/>
  <c r="G536" i="10" s="1"/>
  <c r="B536" i="1"/>
  <c r="C677" i="10"/>
  <c r="C505" i="10"/>
  <c r="B505" i="1"/>
  <c r="C709" i="10"/>
  <c r="C537" i="10"/>
  <c r="G537" i="10" s="1"/>
  <c r="B537" i="1"/>
  <c r="C644" i="10"/>
  <c r="C569" i="10"/>
  <c r="B569" i="1"/>
  <c r="C694" i="10"/>
  <c r="C522" i="10"/>
  <c r="G522" i="10" s="1"/>
  <c r="B522" i="1"/>
  <c r="C645" i="10"/>
  <c r="C570" i="10"/>
  <c r="B570" i="1"/>
  <c r="C679" i="10"/>
  <c r="C507" i="10"/>
  <c r="G507" i="10" s="1"/>
  <c r="B507" i="1"/>
  <c r="C555" i="10"/>
  <c r="C617" i="10"/>
  <c r="B555" i="1"/>
  <c r="T814" i="10"/>
  <c r="H814" i="10"/>
  <c r="R814" i="10"/>
  <c r="P814" i="10"/>
  <c r="M753" i="10"/>
  <c r="M774" i="10"/>
  <c r="M806" i="10"/>
  <c r="C684" i="10"/>
  <c r="C512" i="10"/>
  <c r="B512" i="1"/>
  <c r="C633" i="10"/>
  <c r="C548" i="10"/>
  <c r="B548" i="1"/>
  <c r="C676" i="10"/>
  <c r="C504" i="10"/>
  <c r="G504" i="10" s="1"/>
  <c r="B504" i="1"/>
  <c r="C568" i="10"/>
  <c r="C643" i="10"/>
  <c r="B568" i="1"/>
  <c r="C696" i="10"/>
  <c r="C524" i="10"/>
  <c r="B524" i="1"/>
  <c r="C669" i="10"/>
  <c r="C497" i="10"/>
  <c r="G497" i="10" s="1"/>
  <c r="B497" i="1"/>
  <c r="C685" i="10"/>
  <c r="C513" i="10"/>
  <c r="G513" i="10" s="1"/>
  <c r="B513" i="1"/>
  <c r="C701" i="10"/>
  <c r="C529" i="10"/>
  <c r="B529" i="1"/>
  <c r="C628" i="10"/>
  <c r="C545" i="10"/>
  <c r="G545" i="10" s="1"/>
  <c r="B545" i="1"/>
  <c r="C561" i="10"/>
  <c r="C621" i="10"/>
  <c r="B561" i="1"/>
  <c r="C670" i="10"/>
  <c r="C498" i="10"/>
  <c r="B498" i="1"/>
  <c r="C686" i="10"/>
  <c r="C514" i="10"/>
  <c r="B514" i="1"/>
  <c r="C702" i="10"/>
  <c r="C530" i="10"/>
  <c r="B530" i="1"/>
  <c r="C630" i="10"/>
  <c r="C546" i="10"/>
  <c r="B546" i="1"/>
  <c r="C562" i="10"/>
  <c r="C623" i="10"/>
  <c r="B562" i="1"/>
  <c r="C671" i="10"/>
  <c r="C499" i="10"/>
  <c r="G499" i="10" s="1"/>
  <c r="B499" i="1"/>
  <c r="C687" i="10"/>
  <c r="C515" i="10"/>
  <c r="B515" i="1"/>
  <c r="C703" i="10"/>
  <c r="C531" i="10"/>
  <c r="B531" i="1"/>
  <c r="C632" i="10"/>
  <c r="C547" i="10"/>
  <c r="B547" i="1"/>
  <c r="C563" i="10"/>
  <c r="C626" i="10"/>
  <c r="B563" i="1"/>
  <c r="C528" i="10"/>
  <c r="C700" i="10"/>
  <c r="B528" i="1"/>
  <c r="C635" i="10"/>
  <c r="C556" i="10"/>
  <c r="B556" i="1"/>
  <c r="C693" i="10"/>
  <c r="C521" i="10"/>
  <c r="B521" i="1"/>
  <c r="C636" i="10"/>
  <c r="C553" i="10"/>
  <c r="B553" i="1"/>
  <c r="C678" i="10"/>
  <c r="C506" i="10"/>
  <c r="G506" i="10" s="1"/>
  <c r="B506" i="1"/>
  <c r="C710" i="10"/>
  <c r="C538" i="10"/>
  <c r="G538" i="10" s="1"/>
  <c r="B538" i="1"/>
  <c r="C634" i="10"/>
  <c r="C554" i="10"/>
  <c r="B554" i="1"/>
  <c r="C695" i="10"/>
  <c r="C523" i="10"/>
  <c r="G523" i="10" s="1"/>
  <c r="B523" i="1"/>
  <c r="C711" i="10"/>
  <c r="C539" i="10"/>
  <c r="G539" i="10" s="1"/>
  <c r="B539" i="1"/>
  <c r="M744" i="10"/>
  <c r="M759" i="10"/>
  <c r="M775" i="10"/>
  <c r="M793" i="10"/>
  <c r="C672" i="10"/>
  <c r="C500" i="10"/>
  <c r="G500" i="10" s="1"/>
  <c r="B500" i="1"/>
  <c r="C564" i="10"/>
  <c r="C639" i="10"/>
  <c r="B564" i="1"/>
  <c r="C692" i="10"/>
  <c r="C520" i="10"/>
  <c r="G520" i="10" s="1"/>
  <c r="B520" i="1"/>
  <c r="C67" i="10"/>
  <c r="CE52" i="10"/>
  <c r="C712" i="10"/>
  <c r="C540" i="10"/>
  <c r="G540" i="10" s="1"/>
  <c r="B540" i="1"/>
  <c r="C673" i="10"/>
  <c r="C501" i="10"/>
  <c r="G501" i="10" s="1"/>
  <c r="B501" i="1"/>
  <c r="C689" i="10"/>
  <c r="C517" i="10"/>
  <c r="B517" i="1"/>
  <c r="C705" i="10"/>
  <c r="C533" i="10"/>
  <c r="G533" i="10" s="1"/>
  <c r="B533" i="1"/>
  <c r="C624" i="10"/>
  <c r="C549" i="10"/>
  <c r="B549" i="1"/>
  <c r="C565" i="10"/>
  <c r="C640" i="10"/>
  <c r="B565" i="1"/>
  <c r="C674" i="10"/>
  <c r="C502" i="10"/>
  <c r="G502" i="10" s="1"/>
  <c r="B502" i="1"/>
  <c r="C690" i="10"/>
  <c r="C518" i="10"/>
  <c r="B518" i="1"/>
  <c r="C706" i="10"/>
  <c r="C534" i="10"/>
  <c r="B534" i="1"/>
  <c r="C614" i="10"/>
  <c r="C550" i="10"/>
  <c r="B550" i="1"/>
  <c r="C566" i="10"/>
  <c r="C641" i="10"/>
  <c r="B566" i="1"/>
  <c r="C675" i="10"/>
  <c r="C503" i="10"/>
  <c r="G503" i="10" s="1"/>
  <c r="B503" i="1"/>
  <c r="C691" i="10"/>
  <c r="C519" i="10"/>
  <c r="G519" i="10" s="1"/>
  <c r="B519" i="1"/>
  <c r="C707" i="10"/>
  <c r="C535" i="10"/>
  <c r="G535" i="10" s="1"/>
  <c r="B535" i="1"/>
  <c r="C551" i="10"/>
  <c r="C629" i="10"/>
  <c r="B551" i="1"/>
  <c r="C642" i="10"/>
  <c r="C567" i="10"/>
  <c r="B567" i="1"/>
  <c r="B476" i="10"/>
  <c r="D277" i="10"/>
  <c r="D292" i="10" s="1"/>
  <c r="D341" i="10" s="1"/>
  <c r="C481" i="10" s="1"/>
  <c r="E373" i="9"/>
  <c r="C575" i="1"/>
  <c r="E752" i="10"/>
  <c r="C14" i="5"/>
  <c r="D428" i="1"/>
  <c r="D612" i="1"/>
  <c r="CF76" i="1"/>
  <c r="AB52" i="1" s="1"/>
  <c r="AB67" i="1" s="1"/>
  <c r="G113" i="9" s="1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D204" i="9"/>
  <c r="E777" i="1"/>
  <c r="E781" i="1"/>
  <c r="H204" i="9"/>
  <c r="B446" i="1"/>
  <c r="D242" i="1"/>
  <c r="E779" i="10"/>
  <c r="E795" i="10"/>
  <c r="C418" i="1"/>
  <c r="D438" i="1"/>
  <c r="E755" i="1"/>
  <c r="C108" i="9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778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332" i="9" l="1"/>
  <c r="F12" i="9"/>
  <c r="D373" i="1"/>
  <c r="D339" i="1"/>
  <c r="E236" i="9"/>
  <c r="E810" i="1"/>
  <c r="E801" i="1"/>
  <c r="F204" i="9"/>
  <c r="E775" i="1"/>
  <c r="E779" i="1"/>
  <c r="C76" i="9"/>
  <c r="E754" i="1"/>
  <c r="C172" i="9"/>
  <c r="F268" i="9"/>
  <c r="E749" i="1"/>
  <c r="E748" i="1"/>
  <c r="E735" i="1"/>
  <c r="E332" i="9"/>
  <c r="E752" i="1"/>
  <c r="D364" i="9"/>
  <c r="E764" i="1"/>
  <c r="G204" i="9"/>
  <c r="E800" i="1"/>
  <c r="G140" i="9"/>
  <c r="C140" i="9"/>
  <c r="E762" i="1"/>
  <c r="E793" i="1"/>
  <c r="I204" i="9"/>
  <c r="E795" i="1"/>
  <c r="E796" i="1"/>
  <c r="E757" i="1"/>
  <c r="AB71" i="1"/>
  <c r="C521" i="1" s="1"/>
  <c r="G521" i="1" s="1"/>
  <c r="I268" i="9"/>
  <c r="E771" i="1"/>
  <c r="D140" i="9"/>
  <c r="E746" i="1"/>
  <c r="E761" i="1"/>
  <c r="I12" i="9"/>
  <c r="H268" i="9"/>
  <c r="G172" i="9"/>
  <c r="E805" i="1"/>
  <c r="E804" i="1"/>
  <c r="D44" i="9"/>
  <c r="E753" i="1"/>
  <c r="E742" i="1"/>
  <c r="I108" i="9"/>
  <c r="H300" i="9"/>
  <c r="C332" i="9"/>
  <c r="I236" i="9"/>
  <c r="E736" i="1"/>
  <c r="H140" i="9"/>
  <c r="E740" i="1"/>
  <c r="E783" i="1"/>
  <c r="E798" i="1"/>
  <c r="F172" i="9"/>
  <c r="D268" i="9"/>
  <c r="E108" i="9"/>
  <c r="E12" i="9"/>
  <c r="E759" i="1"/>
  <c r="E768" i="1"/>
  <c r="I140" i="9"/>
  <c r="C268" i="9"/>
  <c r="E790" i="1"/>
  <c r="E734" i="1"/>
  <c r="CE62" i="1"/>
  <c r="E792" i="1"/>
  <c r="E745" i="1"/>
  <c r="C300" i="9"/>
  <c r="E741" i="1"/>
  <c r="E300" i="9"/>
  <c r="E743" i="1"/>
  <c r="E44" i="9"/>
  <c r="C44" i="9"/>
  <c r="C12" i="9"/>
  <c r="F140" i="9"/>
  <c r="E787" i="1"/>
  <c r="E803" i="1"/>
  <c r="I300" i="9"/>
  <c r="E738" i="1"/>
  <c r="E808" i="1"/>
  <c r="CE48" i="1"/>
  <c r="E788" i="1"/>
  <c r="AX52" i="1"/>
  <c r="AX67" i="1" s="1"/>
  <c r="AX71" i="1" s="1"/>
  <c r="C616" i="1" s="1"/>
  <c r="BF52" i="1"/>
  <c r="BF67" i="1" s="1"/>
  <c r="BF71" i="1" s="1"/>
  <c r="I245" i="9" s="1"/>
  <c r="H172" i="9"/>
  <c r="E756" i="1"/>
  <c r="D108" i="9"/>
  <c r="E744" i="1"/>
  <c r="P52" i="1"/>
  <c r="P67" i="1" s="1"/>
  <c r="J747" i="1" s="1"/>
  <c r="D52" i="1"/>
  <c r="D67" i="1" s="1"/>
  <c r="D17" i="9" s="1"/>
  <c r="V52" i="1"/>
  <c r="V67" i="1" s="1"/>
  <c r="J753" i="1" s="1"/>
  <c r="BV52" i="1"/>
  <c r="BV67" i="1" s="1"/>
  <c r="J805" i="1" s="1"/>
  <c r="AN52" i="1"/>
  <c r="AN67" i="1" s="1"/>
  <c r="J771" i="1" s="1"/>
  <c r="AH52" i="1"/>
  <c r="AH67" i="1" s="1"/>
  <c r="F145" i="9" s="1"/>
  <c r="BO52" i="1"/>
  <c r="BO67" i="1" s="1"/>
  <c r="D305" i="9" s="1"/>
  <c r="M52" i="1"/>
  <c r="M67" i="1" s="1"/>
  <c r="F49" i="9" s="1"/>
  <c r="BT52" i="1"/>
  <c r="BT67" i="1" s="1"/>
  <c r="BT71" i="1" s="1"/>
  <c r="AA52" i="1"/>
  <c r="AA67" i="1" s="1"/>
  <c r="BN52" i="1"/>
  <c r="BN67" i="1" s="1"/>
  <c r="J797" i="1" s="1"/>
  <c r="J52" i="1"/>
  <c r="J67" i="1" s="1"/>
  <c r="J71" i="1" s="1"/>
  <c r="BD52" i="1"/>
  <c r="BD67" i="1" s="1"/>
  <c r="J787" i="1" s="1"/>
  <c r="AF52" i="1"/>
  <c r="AF67" i="1" s="1"/>
  <c r="J763" i="1" s="1"/>
  <c r="BE52" i="1"/>
  <c r="BE67" i="1" s="1"/>
  <c r="J788" i="1" s="1"/>
  <c r="BM52" i="1"/>
  <c r="BM67" i="1" s="1"/>
  <c r="I273" i="9" s="1"/>
  <c r="AJ52" i="1"/>
  <c r="AJ67" i="1" s="1"/>
  <c r="H145" i="9" s="1"/>
  <c r="AM52" i="1"/>
  <c r="AM67" i="1" s="1"/>
  <c r="J770" i="1" s="1"/>
  <c r="CB52" i="1"/>
  <c r="CB67" i="1" s="1"/>
  <c r="J811" i="1" s="1"/>
  <c r="AY52" i="1"/>
  <c r="AY67" i="1" s="1"/>
  <c r="J782" i="1" s="1"/>
  <c r="BP52" i="1"/>
  <c r="BP67" i="1" s="1"/>
  <c r="BP71" i="1" s="1"/>
  <c r="C561" i="1" s="1"/>
  <c r="T52" i="1"/>
  <c r="T67" i="1" s="1"/>
  <c r="F81" i="9" s="1"/>
  <c r="AW52" i="1"/>
  <c r="AW67" i="1" s="1"/>
  <c r="G209" i="9" s="1"/>
  <c r="AG52" i="1"/>
  <c r="AG67" i="1" s="1"/>
  <c r="AG71" i="1" s="1"/>
  <c r="C698" i="1" s="1"/>
  <c r="AK52" i="1"/>
  <c r="AK67" i="1" s="1"/>
  <c r="I145" i="9" s="1"/>
  <c r="H52" i="1"/>
  <c r="H67" i="1" s="1"/>
  <c r="J739" i="1" s="1"/>
  <c r="BR52" i="1"/>
  <c r="BR67" i="1" s="1"/>
  <c r="G305" i="9" s="1"/>
  <c r="F52" i="1"/>
  <c r="F67" i="1" s="1"/>
  <c r="BX52" i="1"/>
  <c r="BX67" i="1" s="1"/>
  <c r="BY52" i="1"/>
  <c r="BY67" i="1" s="1"/>
  <c r="G337" i="9" s="1"/>
  <c r="G52" i="1"/>
  <c r="G67" i="1" s="1"/>
  <c r="G17" i="9" s="1"/>
  <c r="BQ52" i="1"/>
  <c r="BQ67" i="1" s="1"/>
  <c r="J800" i="1" s="1"/>
  <c r="E811" i="1"/>
  <c r="C648" i="10"/>
  <c r="M716" i="10" s="1"/>
  <c r="D615" i="10"/>
  <c r="G505" i="10"/>
  <c r="H505" i="10" s="1"/>
  <c r="G518" i="10"/>
  <c r="H518" i="10" s="1"/>
  <c r="CE67" i="10"/>
  <c r="C71" i="10"/>
  <c r="G528" i="10"/>
  <c r="H528" i="10" s="1"/>
  <c r="G531" i="10"/>
  <c r="H531" i="10" s="1"/>
  <c r="G546" i="10"/>
  <c r="H546" i="10"/>
  <c r="G515" i="10"/>
  <c r="H515" i="10" s="1"/>
  <c r="G530" i="10"/>
  <c r="H530" i="10" s="1"/>
  <c r="G524" i="10"/>
  <c r="H524" i="10" s="1"/>
  <c r="G534" i="10"/>
  <c r="H534" i="10" s="1"/>
  <c r="G521" i="10"/>
  <c r="H521" i="10"/>
  <c r="G498" i="10"/>
  <c r="H498" i="10" s="1"/>
  <c r="G526" i="10"/>
  <c r="H526" i="10" s="1"/>
  <c r="G544" i="10"/>
  <c r="H544" i="10" s="1"/>
  <c r="G517" i="10"/>
  <c r="H517" i="10" s="1"/>
  <c r="G512" i="10"/>
  <c r="H512" i="10"/>
  <c r="G550" i="10"/>
  <c r="H550" i="10" s="1"/>
  <c r="G514" i="10"/>
  <c r="H514" i="10"/>
  <c r="G529" i="10"/>
  <c r="H529" i="10" s="1"/>
  <c r="G527" i="10"/>
  <c r="H527" i="10" s="1"/>
  <c r="F76" i="9"/>
  <c r="E751" i="1"/>
  <c r="J806" i="10"/>
  <c r="J776" i="10"/>
  <c r="J755" i="10"/>
  <c r="N815" i="1"/>
  <c r="J759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703" i="1" s="1"/>
  <c r="CC52" i="1"/>
  <c r="CC67" i="1" s="1"/>
  <c r="CC71" i="1" s="1"/>
  <c r="C620" i="1" s="1"/>
  <c r="AC52" i="1"/>
  <c r="AC67" i="1" s="1"/>
  <c r="AC71" i="1" s="1"/>
  <c r="C694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AS52" i="1"/>
  <c r="AS67" i="1" s="1"/>
  <c r="AS71" i="1" s="1"/>
  <c r="C710" i="1" s="1"/>
  <c r="AQ52" i="1"/>
  <c r="AQ67" i="1" s="1"/>
  <c r="AQ71" i="1" s="1"/>
  <c r="C536" i="1" s="1"/>
  <c r="G536" i="1" s="1"/>
  <c r="AR52" i="1"/>
  <c r="AR67" i="1" s="1"/>
  <c r="AR71" i="1" s="1"/>
  <c r="AZ52" i="1"/>
  <c r="AZ67" i="1" s="1"/>
  <c r="AZ71" i="1" s="1"/>
  <c r="C545" i="1" s="1"/>
  <c r="G545" i="1" s="1"/>
  <c r="N52" i="1"/>
  <c r="N67" i="1" s="1"/>
  <c r="N71" i="1" s="1"/>
  <c r="C507" i="1" s="1"/>
  <c r="G507" i="1" s="1"/>
  <c r="CA52" i="1"/>
  <c r="CA67" i="1" s="1"/>
  <c r="CA71" i="1" s="1"/>
  <c r="BU52" i="1"/>
  <c r="BU67" i="1" s="1"/>
  <c r="BU71" i="1" s="1"/>
  <c r="AD52" i="1"/>
  <c r="AD67" i="1" s="1"/>
  <c r="AD71" i="1" s="1"/>
  <c r="AT52" i="1"/>
  <c r="AT67" i="1" s="1"/>
  <c r="AT71" i="1" s="1"/>
  <c r="C539" i="1" s="1"/>
  <c r="G539" i="1" s="1"/>
  <c r="E760" i="1"/>
  <c r="F236" i="9"/>
  <c r="E786" i="1"/>
  <c r="I44" i="9"/>
  <c r="E747" i="1"/>
  <c r="P71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D465" i="1"/>
  <c r="F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H520" i="1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5" i="1" l="1"/>
  <c r="I309" i="9"/>
  <c r="J789" i="1"/>
  <c r="I241" i="9"/>
  <c r="BY71" i="1"/>
  <c r="C570" i="1" s="1"/>
  <c r="T71" i="1"/>
  <c r="F85" i="9" s="1"/>
  <c r="AH71" i="1"/>
  <c r="C699" i="1" s="1"/>
  <c r="C53" i="9"/>
  <c r="C675" i="1"/>
  <c r="C503" i="1"/>
  <c r="G503" i="1" s="1"/>
  <c r="CB71" i="1"/>
  <c r="C622" i="1" s="1"/>
  <c r="AY71" i="1"/>
  <c r="C625" i="1" s="1"/>
  <c r="BE71" i="1"/>
  <c r="C614" i="1" s="1"/>
  <c r="D615" i="1" s="1"/>
  <c r="D668" i="1" s="1"/>
  <c r="D71" i="1"/>
  <c r="C497" i="1" s="1"/>
  <c r="G497" i="1" s="1"/>
  <c r="BR71" i="1"/>
  <c r="G309" i="9" s="1"/>
  <c r="C711" i="1"/>
  <c r="H209" i="9"/>
  <c r="D213" i="9"/>
  <c r="C688" i="1"/>
  <c r="C516" i="1"/>
  <c r="G516" i="1" s="1"/>
  <c r="I85" i="9"/>
  <c r="C117" i="9"/>
  <c r="C689" i="1"/>
  <c r="C517" i="1"/>
  <c r="G517" i="1" s="1"/>
  <c r="C695" i="1"/>
  <c r="C523" i="1"/>
  <c r="G523" i="1" s="1"/>
  <c r="I117" i="9"/>
  <c r="C518" i="1"/>
  <c r="G518" i="1" s="1"/>
  <c r="C690" i="1"/>
  <c r="D117" i="9"/>
  <c r="C540" i="1"/>
  <c r="G540" i="1" s="1"/>
  <c r="E213" i="9"/>
  <c r="C712" i="1"/>
  <c r="C713" i="1"/>
  <c r="C541" i="1"/>
  <c r="F213" i="9"/>
  <c r="C566" i="1"/>
  <c r="C341" i="9"/>
  <c r="C641" i="1"/>
  <c r="C557" i="1"/>
  <c r="H277" i="9"/>
  <c r="C637" i="1"/>
  <c r="C572" i="1"/>
  <c r="I341" i="9"/>
  <c r="C647" i="1"/>
  <c r="C691" i="1"/>
  <c r="C519" i="1"/>
  <c r="G519" i="1" s="1"/>
  <c r="E117" i="9"/>
  <c r="C524" i="1"/>
  <c r="C149" i="9"/>
  <c r="C696" i="1"/>
  <c r="C674" i="1"/>
  <c r="I21" i="9"/>
  <c r="C502" i="1"/>
  <c r="G502" i="1" s="1"/>
  <c r="C676" i="1"/>
  <c r="D53" i="9"/>
  <c r="C504" i="1"/>
  <c r="G504" i="1" s="1"/>
  <c r="F277" i="9"/>
  <c r="C617" i="1"/>
  <c r="C555" i="1"/>
  <c r="C85" i="9"/>
  <c r="C510" i="1"/>
  <c r="G510" i="1" s="1"/>
  <c r="C682" i="1"/>
  <c r="C537" i="1"/>
  <c r="G537" i="1" s="1"/>
  <c r="I181" i="9"/>
  <c r="C709" i="1"/>
  <c r="F113" i="9"/>
  <c r="AA71" i="1"/>
  <c r="AK71" i="1"/>
  <c r="C530" i="1" s="1"/>
  <c r="G530" i="1" s="1"/>
  <c r="BV71" i="1"/>
  <c r="C642" i="1" s="1"/>
  <c r="H71" i="1"/>
  <c r="BN71" i="1"/>
  <c r="C619" i="1" s="1"/>
  <c r="AW71" i="1"/>
  <c r="G213" i="9" s="1"/>
  <c r="C538" i="1"/>
  <c r="G538" i="1" s="1"/>
  <c r="AF71" i="1"/>
  <c r="C697" i="1" s="1"/>
  <c r="H213" i="9"/>
  <c r="V71" i="1"/>
  <c r="C515" i="1" s="1"/>
  <c r="G515" i="1" s="1"/>
  <c r="BQ71" i="1"/>
  <c r="F309" i="9" s="1"/>
  <c r="C546" i="1"/>
  <c r="G546" i="1" s="1"/>
  <c r="C630" i="1"/>
  <c r="D245" i="9"/>
  <c r="C632" i="1"/>
  <c r="E245" i="9"/>
  <c r="J781" i="1"/>
  <c r="C543" i="1"/>
  <c r="F337" i="9"/>
  <c r="BX71" i="1"/>
  <c r="E309" i="9"/>
  <c r="C670" i="1"/>
  <c r="F17" i="9"/>
  <c r="F71" i="1"/>
  <c r="C640" i="1"/>
  <c r="G71" i="1"/>
  <c r="C672" i="1" s="1"/>
  <c r="AJ71" i="1"/>
  <c r="H149" i="9" s="1"/>
  <c r="F181" i="9"/>
  <c r="C534" i="1"/>
  <c r="G534" i="1" s="1"/>
  <c r="C706" i="1"/>
  <c r="E21" i="9"/>
  <c r="C213" i="9"/>
  <c r="BD71" i="1"/>
  <c r="C549" i="1" s="1"/>
  <c r="AN71" i="1"/>
  <c r="E181" i="9" s="1"/>
  <c r="AM71" i="1"/>
  <c r="C532" i="1" s="1"/>
  <c r="G532" i="1" s="1"/>
  <c r="BO71" i="1"/>
  <c r="D309" i="9" s="1"/>
  <c r="M71" i="1"/>
  <c r="C506" i="1" s="1"/>
  <c r="G506" i="1" s="1"/>
  <c r="BM71" i="1"/>
  <c r="E341" i="9"/>
  <c r="C568" i="1"/>
  <c r="C621" i="1"/>
  <c r="C181" i="9"/>
  <c r="C528" i="1"/>
  <c r="G528" i="1" s="1"/>
  <c r="C531" i="1"/>
  <c r="G531" i="1" s="1"/>
  <c r="C700" i="1"/>
  <c r="D373" i="9"/>
  <c r="C574" i="1"/>
  <c r="C245" i="9"/>
  <c r="C628" i="1"/>
  <c r="E149" i="9"/>
  <c r="C526" i="1"/>
  <c r="G526" i="1" s="1"/>
  <c r="C639" i="1"/>
  <c r="C564" i="1"/>
  <c r="H309" i="9"/>
  <c r="H53" i="9"/>
  <c r="G117" i="9"/>
  <c r="C693" i="1"/>
  <c r="C551" i="1"/>
  <c r="C629" i="1"/>
  <c r="C508" i="1"/>
  <c r="G508" i="1" s="1"/>
  <c r="C708" i="1"/>
  <c r="H181" i="9"/>
  <c r="C679" i="1"/>
  <c r="D277" i="9"/>
  <c r="G53" i="9"/>
  <c r="G181" i="9"/>
  <c r="C707" i="1"/>
  <c r="C511" i="1"/>
  <c r="G511" i="1" s="1"/>
  <c r="D85" i="9"/>
  <c r="C686" i="1"/>
  <c r="C683" i="1"/>
  <c r="C514" i="1"/>
  <c r="G514" i="1" s="1"/>
  <c r="C618" i="1"/>
  <c r="C553" i="1"/>
  <c r="C554" i="1"/>
  <c r="C634" i="1"/>
  <c r="E277" i="9"/>
  <c r="I364" i="9"/>
  <c r="C428" i="1"/>
  <c r="E816" i="1"/>
  <c r="E815" i="1"/>
  <c r="C552" i="1"/>
  <c r="C677" i="1"/>
  <c r="E53" i="9"/>
  <c r="C505" i="1"/>
  <c r="D177" i="9"/>
  <c r="J768" i="1"/>
  <c r="G241" i="9"/>
  <c r="H241" i="9"/>
  <c r="J737" i="1"/>
  <c r="J744" i="1"/>
  <c r="E177" i="9"/>
  <c r="J807" i="1"/>
  <c r="I209" i="9"/>
  <c r="D145" i="9"/>
  <c r="C369" i="9"/>
  <c r="J735" i="1"/>
  <c r="J801" i="1"/>
  <c r="I49" i="9"/>
  <c r="H17" i="9"/>
  <c r="D337" i="9"/>
  <c r="J765" i="1"/>
  <c r="J767" i="1"/>
  <c r="C522" i="1"/>
  <c r="G522" i="1" s="1"/>
  <c r="J808" i="1"/>
  <c r="H117" i="9"/>
  <c r="F305" i="9"/>
  <c r="H81" i="9"/>
  <c r="J796" i="1"/>
  <c r="J738" i="1"/>
  <c r="J798" i="1"/>
  <c r="E145" i="9"/>
  <c r="J764" i="1"/>
  <c r="C49" i="9"/>
  <c r="J741" i="1"/>
  <c r="J799" i="1"/>
  <c r="E305" i="9"/>
  <c r="C305" i="9"/>
  <c r="J751" i="1"/>
  <c r="J758" i="1"/>
  <c r="J780" i="1"/>
  <c r="J803" i="1"/>
  <c r="I305" i="9"/>
  <c r="E814" i="10"/>
  <c r="H498" i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89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41" i="10"/>
  <c r="D697" i="10"/>
  <c r="D684" i="10"/>
  <c r="D668" i="10"/>
  <c r="D639" i="10"/>
  <c r="D628" i="10"/>
  <c r="D622" i="10"/>
  <c r="D620" i="10"/>
  <c r="D618" i="10"/>
  <c r="D616" i="10"/>
  <c r="D713" i="10"/>
  <c r="D672" i="10"/>
  <c r="D627" i="10"/>
  <c r="D676" i="10"/>
  <c r="D640" i="10"/>
  <c r="D629" i="10"/>
  <c r="D626" i="10"/>
  <c r="D623" i="10"/>
  <c r="D621" i="10"/>
  <c r="D619" i="10"/>
  <c r="D617" i="10"/>
  <c r="D680" i="10"/>
  <c r="D625" i="10"/>
  <c r="D635" i="10"/>
  <c r="D638" i="10"/>
  <c r="D636" i="10"/>
  <c r="D634" i="10"/>
  <c r="D632" i="10"/>
  <c r="D630" i="10"/>
  <c r="D624" i="10"/>
  <c r="D637" i="10"/>
  <c r="D633" i="10"/>
  <c r="D631" i="10"/>
  <c r="C433" i="10"/>
  <c r="C441" i="10" s="1"/>
  <c r="CE71" i="10"/>
  <c r="C668" i="10"/>
  <c r="C715" i="10" s="1"/>
  <c r="C496" i="10"/>
  <c r="G496" i="10" s="1"/>
  <c r="B496" i="1"/>
  <c r="F496" i="1" s="1"/>
  <c r="M733" i="10"/>
  <c r="M814" i="10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 s="1"/>
  <c r="E85" i="9"/>
  <c r="C512" i="1"/>
  <c r="G512" i="1" s="1"/>
  <c r="C684" i="1"/>
  <c r="C67" i="1"/>
  <c r="C71" i="1" s="1"/>
  <c r="C668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H522" i="1"/>
  <c r="F510" i="1"/>
  <c r="H510" i="1"/>
  <c r="F513" i="1"/>
  <c r="H513" i="1"/>
  <c r="C142" i="8"/>
  <c r="D393" i="1"/>
  <c r="F538" i="1"/>
  <c r="H538" i="1"/>
  <c r="F534" i="1"/>
  <c r="H502" i="1"/>
  <c r="F502" i="1"/>
  <c r="H504" i="1"/>
  <c r="F504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685" i="1" l="1"/>
  <c r="C513" i="1"/>
  <c r="G513" i="1" s="1"/>
  <c r="H530" i="1"/>
  <c r="D181" i="9"/>
  <c r="I213" i="9"/>
  <c r="D642" i="1"/>
  <c r="D620" i="1"/>
  <c r="D689" i="1"/>
  <c r="C544" i="1"/>
  <c r="G544" i="1" s="1"/>
  <c r="D674" i="1"/>
  <c r="D677" i="1"/>
  <c r="D637" i="1"/>
  <c r="D699" i="1"/>
  <c r="D682" i="1"/>
  <c r="D643" i="1"/>
  <c r="D695" i="1"/>
  <c r="D709" i="1"/>
  <c r="D681" i="1"/>
  <c r="D623" i="1"/>
  <c r="D635" i="1"/>
  <c r="D713" i="1"/>
  <c r="C309" i="9"/>
  <c r="D634" i="1"/>
  <c r="D684" i="1"/>
  <c r="D703" i="1"/>
  <c r="D710" i="1"/>
  <c r="C527" i="1"/>
  <c r="G527" i="1" s="1"/>
  <c r="G341" i="9"/>
  <c r="F149" i="9"/>
  <c r="C645" i="1"/>
  <c r="C373" i="9"/>
  <c r="D624" i="1"/>
  <c r="D627" i="1"/>
  <c r="C550" i="1"/>
  <c r="G550" i="1" s="1"/>
  <c r="C626" i="1"/>
  <c r="D630" i="1"/>
  <c r="C669" i="1"/>
  <c r="D645" i="1"/>
  <c r="D671" i="1"/>
  <c r="D672" i="1"/>
  <c r="D698" i="1"/>
  <c r="C573" i="1"/>
  <c r="D676" i="1"/>
  <c r="D691" i="1"/>
  <c r="D633" i="1"/>
  <c r="D628" i="1"/>
  <c r="D693" i="1"/>
  <c r="D640" i="1"/>
  <c r="D621" i="1"/>
  <c r="D632" i="1"/>
  <c r="D704" i="1"/>
  <c r="C563" i="1"/>
  <c r="D647" i="1"/>
  <c r="D687" i="1"/>
  <c r="D686" i="1"/>
  <c r="D701" i="1"/>
  <c r="D690" i="1"/>
  <c r="D617" i="1"/>
  <c r="D626" i="1"/>
  <c r="D700" i="1"/>
  <c r="D616" i="1"/>
  <c r="D625" i="1"/>
  <c r="D644" i="1"/>
  <c r="D680" i="1"/>
  <c r="D685" i="1"/>
  <c r="D646" i="1"/>
  <c r="D679" i="1"/>
  <c r="D692" i="1"/>
  <c r="D673" i="1"/>
  <c r="D675" i="1"/>
  <c r="G245" i="9"/>
  <c r="D707" i="1"/>
  <c r="D683" i="1"/>
  <c r="D636" i="1"/>
  <c r="D618" i="1"/>
  <c r="D712" i="1"/>
  <c r="C624" i="1"/>
  <c r="D694" i="1"/>
  <c r="D678" i="1"/>
  <c r="D629" i="1"/>
  <c r="D696" i="1"/>
  <c r="D619" i="1"/>
  <c r="D21" i="9"/>
  <c r="H518" i="1"/>
  <c r="D697" i="1"/>
  <c r="D708" i="1"/>
  <c r="C704" i="1"/>
  <c r="D639" i="1"/>
  <c r="C567" i="1"/>
  <c r="D688" i="1"/>
  <c r="D638" i="1"/>
  <c r="D702" i="1"/>
  <c r="I149" i="9"/>
  <c r="D705" i="1"/>
  <c r="D669" i="1"/>
  <c r="D641" i="1"/>
  <c r="D706" i="1"/>
  <c r="C533" i="1"/>
  <c r="G533" i="1" s="1"/>
  <c r="C702" i="1"/>
  <c r="D631" i="1"/>
  <c r="H245" i="9"/>
  <c r="D670" i="1"/>
  <c r="D622" i="1"/>
  <c r="D716" i="1"/>
  <c r="D711" i="1"/>
  <c r="C623" i="1"/>
  <c r="C678" i="1"/>
  <c r="C631" i="1"/>
  <c r="C701" i="1"/>
  <c r="C529" i="1"/>
  <c r="G529" i="1" s="1"/>
  <c r="C542" i="1"/>
  <c r="H546" i="1"/>
  <c r="C705" i="1"/>
  <c r="C559" i="1"/>
  <c r="C687" i="1"/>
  <c r="H85" i="9"/>
  <c r="C21" i="9"/>
  <c r="C562" i="1"/>
  <c r="C638" i="1"/>
  <c r="I277" i="9"/>
  <c r="C558" i="1"/>
  <c r="C500" i="1"/>
  <c r="G500" i="1" s="1"/>
  <c r="C644" i="1"/>
  <c r="C569" i="1"/>
  <c r="F341" i="9"/>
  <c r="H21" i="9"/>
  <c r="C501" i="1"/>
  <c r="G501" i="1" s="1"/>
  <c r="C673" i="1"/>
  <c r="C525" i="1"/>
  <c r="G525" i="1" s="1"/>
  <c r="D149" i="9"/>
  <c r="H528" i="1"/>
  <c r="F53" i="9"/>
  <c r="C496" i="1"/>
  <c r="G496" i="1" s="1"/>
  <c r="C627" i="1"/>
  <c r="G524" i="1"/>
  <c r="H524" i="1"/>
  <c r="F21" i="9"/>
  <c r="C499" i="1"/>
  <c r="G499" i="1" s="1"/>
  <c r="C671" i="1"/>
  <c r="H534" i="1"/>
  <c r="D341" i="9"/>
  <c r="C520" i="1"/>
  <c r="G520" i="1" s="1"/>
  <c r="F117" i="9"/>
  <c r="C692" i="1"/>
  <c r="G21" i="9"/>
  <c r="C560" i="1"/>
  <c r="H515" i="1"/>
  <c r="H526" i="1"/>
  <c r="H514" i="1"/>
  <c r="G505" i="1"/>
  <c r="H505" i="1" s="1"/>
  <c r="H512" i="1"/>
  <c r="H496" i="1"/>
  <c r="E612" i="10"/>
  <c r="D715" i="10"/>
  <c r="E623" i="10"/>
  <c r="C716" i="10"/>
  <c r="M815" i="10"/>
  <c r="J734" i="1"/>
  <c r="J815" i="1" s="1"/>
  <c r="CE67" i="1"/>
  <c r="CE71" i="1" s="1"/>
  <c r="I373" i="9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Z733" i="10"/>
  <c r="F527" i="1"/>
  <c r="F539" i="1"/>
  <c r="H539" i="1"/>
  <c r="F519" i="1"/>
  <c r="H519" i="1"/>
  <c r="F523" i="1"/>
  <c r="H523" i="1"/>
  <c r="F537" i="1"/>
  <c r="H537" i="1"/>
  <c r="F531" i="1"/>
  <c r="H531" i="1" s="1"/>
  <c r="H544" i="1" l="1"/>
  <c r="H550" i="1"/>
  <c r="H527" i="1"/>
  <c r="E623" i="1"/>
  <c r="E716" i="1" s="1"/>
  <c r="D715" i="1"/>
  <c r="C716" i="1"/>
  <c r="H529" i="1"/>
  <c r="C648" i="1"/>
  <c r="M716" i="1" s="1"/>
  <c r="Y816" i="1" s="1"/>
  <c r="C715" i="1"/>
  <c r="E612" i="1"/>
  <c r="E645" i="1" s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2" i="10"/>
  <c r="E678" i="10"/>
  <c r="E674" i="10"/>
  <c r="E670" i="10"/>
  <c r="E647" i="10"/>
  <c r="E646" i="10"/>
  <c r="E645" i="10"/>
  <c r="E702" i="10"/>
  <c r="E683" i="10"/>
  <c r="E679" i="10"/>
  <c r="E675" i="10"/>
  <c r="E671" i="10"/>
  <c r="E644" i="10"/>
  <c r="E643" i="10"/>
  <c r="E706" i="10"/>
  <c r="E690" i="10"/>
  <c r="E686" i="10"/>
  <c r="E684" i="10"/>
  <c r="E680" i="10"/>
  <c r="E676" i="10"/>
  <c r="E672" i="10"/>
  <c r="E668" i="10"/>
  <c r="E681" i="10"/>
  <c r="E627" i="10"/>
  <c r="E669" i="10"/>
  <c r="E642" i="10"/>
  <c r="E641" i="10"/>
  <c r="E640" i="10"/>
  <c r="E629" i="10"/>
  <c r="E626" i="10"/>
  <c r="E694" i="10"/>
  <c r="E673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628" i="10"/>
  <c r="E677" i="10"/>
  <c r="E639" i="10"/>
  <c r="C433" i="1"/>
  <c r="C441" i="1" s="1"/>
  <c r="J816" i="1"/>
  <c r="I369" i="9"/>
  <c r="J815" i="10"/>
  <c r="E670" i="1" l="1"/>
  <c r="E626" i="1"/>
  <c r="E629" i="1"/>
  <c r="E630" i="1"/>
  <c r="E672" i="1"/>
  <c r="E641" i="1"/>
  <c r="E700" i="1"/>
  <c r="E682" i="1"/>
  <c r="E646" i="1"/>
  <c r="E692" i="1"/>
  <c r="E668" i="1"/>
  <c r="E671" i="1"/>
  <c r="E697" i="1"/>
  <c r="E713" i="1"/>
  <c r="E681" i="1"/>
  <c r="E686" i="1"/>
  <c r="E696" i="1"/>
  <c r="E710" i="1"/>
  <c r="E693" i="1"/>
  <c r="E632" i="1"/>
  <c r="E698" i="1"/>
  <c r="E705" i="1"/>
  <c r="E706" i="1"/>
  <c r="E679" i="1"/>
  <c r="E699" i="1"/>
  <c r="E685" i="1"/>
  <c r="E675" i="1"/>
  <c r="E677" i="1"/>
  <c r="E704" i="1"/>
  <c r="E687" i="1"/>
  <c r="E637" i="1"/>
  <c r="E709" i="1"/>
  <c r="E634" i="1"/>
  <c r="E644" i="1"/>
  <c r="E712" i="1"/>
  <c r="E691" i="1"/>
  <c r="E642" i="1"/>
  <c r="E631" i="1"/>
  <c r="E678" i="1"/>
  <c r="E689" i="1"/>
  <c r="E647" i="1"/>
  <c r="E680" i="1"/>
  <c r="E625" i="1"/>
  <c r="E676" i="1"/>
  <c r="E708" i="1"/>
  <c r="E694" i="1"/>
  <c r="E635" i="1"/>
  <c r="E690" i="1"/>
  <c r="E701" i="1"/>
  <c r="E703" i="1"/>
  <c r="E627" i="1"/>
  <c r="E702" i="1"/>
  <c r="E624" i="1"/>
  <c r="F624" i="1" s="1"/>
  <c r="F705" i="1" s="1"/>
  <c r="E695" i="1"/>
  <c r="E688" i="1"/>
  <c r="E669" i="1"/>
  <c r="E673" i="1"/>
  <c r="E683" i="1"/>
  <c r="E636" i="1"/>
  <c r="E643" i="1"/>
  <c r="E628" i="1"/>
  <c r="E639" i="1"/>
  <c r="E633" i="1"/>
  <c r="E711" i="1"/>
  <c r="E684" i="1"/>
  <c r="E674" i="1"/>
  <c r="E638" i="1"/>
  <c r="E707" i="1"/>
  <c r="E640" i="1"/>
  <c r="E715" i="10"/>
  <c r="F624" i="10"/>
  <c r="F699" i="1" l="1"/>
  <c r="F716" i="1"/>
  <c r="F709" i="1"/>
  <c r="F683" i="1"/>
  <c r="F700" i="1"/>
  <c r="F641" i="1"/>
  <c r="F682" i="1"/>
  <c r="F668" i="1"/>
  <c r="F689" i="1"/>
  <c r="F679" i="1"/>
  <c r="F707" i="1"/>
  <c r="F684" i="1"/>
  <c r="F697" i="1"/>
  <c r="F713" i="1"/>
  <c r="F640" i="1"/>
  <c r="F688" i="1"/>
  <c r="F645" i="1"/>
  <c r="F671" i="1"/>
  <c r="F670" i="1"/>
  <c r="F711" i="1"/>
  <c r="F675" i="1"/>
  <c r="F677" i="1"/>
  <c r="F702" i="1"/>
  <c r="F636" i="1"/>
  <c r="F704" i="1"/>
  <c r="F673" i="1"/>
  <c r="F701" i="1"/>
  <c r="F647" i="1"/>
  <c r="F706" i="1"/>
  <c r="F635" i="1"/>
  <c r="F696" i="1"/>
  <c r="F703" i="1"/>
  <c r="F626" i="1"/>
  <c r="E715" i="1"/>
  <c r="F674" i="1"/>
  <c r="F634" i="1"/>
  <c r="F686" i="1"/>
  <c r="F643" i="1"/>
  <c r="F680" i="1"/>
  <c r="F690" i="1"/>
  <c r="F627" i="1"/>
  <c r="F637" i="1"/>
  <c r="F644" i="1"/>
  <c r="F633" i="1"/>
  <c r="F639" i="1"/>
  <c r="F669" i="1"/>
  <c r="F646" i="1"/>
  <c r="F687" i="1"/>
  <c r="F625" i="1"/>
  <c r="G625" i="1" s="1"/>
  <c r="G671" i="1" s="1"/>
  <c r="F632" i="1"/>
  <c r="F685" i="1"/>
  <c r="F695" i="1"/>
  <c r="F693" i="1"/>
  <c r="F692" i="1"/>
  <c r="F642" i="1"/>
  <c r="F681" i="1"/>
  <c r="F698" i="1"/>
  <c r="F708" i="1"/>
  <c r="F678" i="1"/>
  <c r="F629" i="1"/>
  <c r="F694" i="1"/>
  <c r="F672" i="1"/>
  <c r="F628" i="1"/>
  <c r="F676" i="1"/>
  <c r="F630" i="1"/>
  <c r="F631" i="1"/>
  <c r="F712" i="1"/>
  <c r="F710" i="1"/>
  <c r="F691" i="1"/>
  <c r="F638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3" i="10"/>
  <c r="F679" i="10"/>
  <c r="F675" i="10"/>
  <c r="F671" i="10"/>
  <c r="F644" i="10"/>
  <c r="F643" i="10"/>
  <c r="F642" i="10"/>
  <c r="F641" i="10"/>
  <c r="F640" i="10"/>
  <c r="F639" i="10"/>
  <c r="F716" i="10"/>
  <c r="F699" i="10"/>
  <c r="F684" i="10"/>
  <c r="F680" i="10"/>
  <c r="F676" i="10"/>
  <c r="F672" i="10"/>
  <c r="F668" i="10"/>
  <c r="F703" i="10"/>
  <c r="F687" i="10"/>
  <c r="F681" i="10"/>
  <c r="F677" i="10"/>
  <c r="F673" i="10"/>
  <c r="F669" i="10"/>
  <c r="F691" i="10"/>
  <c r="F678" i="10"/>
  <c r="F646" i="10"/>
  <c r="F629" i="10"/>
  <c r="F626" i="10"/>
  <c r="F707" i="10"/>
  <c r="F685" i="10"/>
  <c r="F682" i="10"/>
  <c r="F638" i="10"/>
  <c r="F637" i="10"/>
  <c r="F636" i="10"/>
  <c r="F635" i="10"/>
  <c r="F634" i="10"/>
  <c r="F633" i="10"/>
  <c r="F632" i="10"/>
  <c r="F631" i="10"/>
  <c r="F630" i="10"/>
  <c r="F625" i="10"/>
  <c r="F670" i="10"/>
  <c r="F647" i="10"/>
  <c r="F645" i="10"/>
  <c r="F628" i="10"/>
  <c r="F674" i="10"/>
  <c r="F627" i="10"/>
  <c r="G698" i="1" l="1"/>
  <c r="G697" i="1"/>
  <c r="G683" i="1"/>
  <c r="G668" i="1"/>
  <c r="G669" i="1"/>
  <c r="G670" i="1"/>
  <c r="G681" i="1"/>
  <c r="G630" i="1"/>
  <c r="G706" i="1"/>
  <c r="G636" i="1"/>
  <c r="G634" i="1"/>
  <c r="G637" i="1"/>
  <c r="G703" i="1"/>
  <c r="G635" i="1"/>
  <c r="G631" i="1"/>
  <c r="G694" i="1"/>
  <c r="G716" i="1"/>
  <c r="G626" i="1"/>
  <c r="G709" i="1"/>
  <c r="G676" i="1"/>
  <c r="G632" i="1"/>
  <c r="G690" i="1"/>
  <c r="G696" i="1"/>
  <c r="G633" i="1"/>
  <c r="G710" i="1"/>
  <c r="G707" i="1"/>
  <c r="G646" i="1"/>
  <c r="G687" i="1"/>
  <c r="G629" i="1"/>
  <c r="G675" i="1"/>
  <c r="G699" i="1"/>
  <c r="G704" i="1"/>
  <c r="F715" i="1"/>
  <c r="G685" i="1"/>
  <c r="G705" i="1"/>
  <c r="G713" i="1"/>
  <c r="G693" i="1"/>
  <c r="G647" i="1"/>
  <c r="G674" i="1"/>
  <c r="G688" i="1"/>
  <c r="G644" i="1"/>
  <c r="G640" i="1"/>
  <c r="G677" i="1"/>
  <c r="G700" i="1"/>
  <c r="G708" i="1"/>
  <c r="G680" i="1"/>
  <c r="G643" i="1"/>
  <c r="G695" i="1"/>
  <c r="G712" i="1"/>
  <c r="G627" i="1"/>
  <c r="G628" i="1"/>
  <c r="G672" i="1"/>
  <c r="G701" i="1"/>
  <c r="G678" i="1"/>
  <c r="G684" i="1"/>
  <c r="G638" i="1"/>
  <c r="G711" i="1"/>
  <c r="G679" i="1"/>
  <c r="G686" i="1"/>
  <c r="G642" i="1"/>
  <c r="G641" i="1"/>
  <c r="G682" i="1"/>
  <c r="G673" i="1"/>
  <c r="G702" i="1"/>
  <c r="G691" i="1"/>
  <c r="G645" i="1"/>
  <c r="G689" i="1"/>
  <c r="G692" i="1"/>
  <c r="G639" i="1"/>
  <c r="F715" i="10"/>
  <c r="G625" i="10"/>
  <c r="G715" i="1" l="1"/>
  <c r="H628" i="1"/>
  <c r="H713" i="1" s="1"/>
  <c r="H631" i="1"/>
  <c r="H706" i="1"/>
  <c r="H633" i="1"/>
  <c r="H707" i="1"/>
  <c r="H708" i="1"/>
  <c r="H686" i="1"/>
  <c r="H695" i="1"/>
  <c r="H678" i="1"/>
  <c r="H675" i="1"/>
  <c r="H701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6" i="10"/>
  <c r="G681" i="10"/>
  <c r="G677" i="10"/>
  <c r="G673" i="10"/>
  <c r="G669" i="10"/>
  <c r="G700" i="10"/>
  <c r="G682" i="10"/>
  <c r="G678" i="10"/>
  <c r="G674" i="10"/>
  <c r="G670" i="10"/>
  <c r="G647" i="10"/>
  <c r="G646" i="10"/>
  <c r="G645" i="10"/>
  <c r="G675" i="10"/>
  <c r="G644" i="10"/>
  <c r="G642" i="10"/>
  <c r="G641" i="10"/>
  <c r="G640" i="10"/>
  <c r="G638" i="10"/>
  <c r="G637" i="10"/>
  <c r="G636" i="10"/>
  <c r="G635" i="10"/>
  <c r="G634" i="10"/>
  <c r="G633" i="10"/>
  <c r="G632" i="10"/>
  <c r="G631" i="10"/>
  <c r="G630" i="10"/>
  <c r="G679" i="10"/>
  <c r="G628" i="10"/>
  <c r="G688" i="10"/>
  <c r="G683" i="10"/>
  <c r="G643" i="10"/>
  <c r="G639" i="10"/>
  <c r="G627" i="10"/>
  <c r="G704" i="10"/>
  <c r="G671" i="10"/>
  <c r="G629" i="10"/>
  <c r="G626" i="10"/>
  <c r="H712" i="1" l="1"/>
  <c r="H682" i="1"/>
  <c r="H677" i="1"/>
  <c r="H681" i="1"/>
  <c r="H683" i="1"/>
  <c r="H694" i="1"/>
  <c r="H629" i="1"/>
  <c r="I629" i="1" s="1"/>
  <c r="I673" i="1" s="1"/>
  <c r="H704" i="1"/>
  <c r="H643" i="1"/>
  <c r="H697" i="1"/>
  <c r="H673" i="1"/>
  <c r="H698" i="1"/>
  <c r="H710" i="1"/>
  <c r="H642" i="1"/>
  <c r="H709" i="1"/>
  <c r="H690" i="1"/>
  <c r="H668" i="1"/>
  <c r="H685" i="1"/>
  <c r="H628" i="10"/>
  <c r="H711" i="10" s="1"/>
  <c r="H672" i="1"/>
  <c r="H639" i="1"/>
  <c r="H640" i="1"/>
  <c r="H630" i="1"/>
  <c r="H634" i="1"/>
  <c r="H635" i="1"/>
  <c r="H700" i="1"/>
  <c r="H680" i="1"/>
  <c r="H674" i="1"/>
  <c r="H647" i="1"/>
  <c r="H688" i="1"/>
  <c r="H693" i="1"/>
  <c r="H692" i="1"/>
  <c r="H632" i="1"/>
  <c r="H641" i="1"/>
  <c r="H711" i="1"/>
  <c r="H696" i="1"/>
  <c r="H676" i="1"/>
  <c r="H691" i="1"/>
  <c r="H646" i="1"/>
  <c r="H716" i="1"/>
  <c r="H703" i="1"/>
  <c r="H669" i="1"/>
  <c r="H687" i="1"/>
  <c r="H645" i="1"/>
  <c r="H637" i="1"/>
  <c r="H670" i="1"/>
  <c r="H638" i="1"/>
  <c r="H684" i="1"/>
  <c r="H689" i="1"/>
  <c r="H705" i="1"/>
  <c r="H644" i="1"/>
  <c r="H671" i="1"/>
  <c r="H699" i="1"/>
  <c r="H702" i="1"/>
  <c r="H679" i="1"/>
  <c r="H636" i="1"/>
  <c r="H706" i="10"/>
  <c r="H702" i="10"/>
  <c r="H694" i="10"/>
  <c r="H690" i="10"/>
  <c r="H686" i="10"/>
  <c r="H695" i="10"/>
  <c r="H691" i="10"/>
  <c r="H687" i="10"/>
  <c r="H712" i="10"/>
  <c r="H704" i="10"/>
  <c r="H700" i="10"/>
  <c r="H696" i="10"/>
  <c r="H692" i="10"/>
  <c r="H688" i="10"/>
  <c r="H705" i="10"/>
  <c r="H689" i="10"/>
  <c r="H682" i="10"/>
  <c r="H678" i="10"/>
  <c r="H674" i="10"/>
  <c r="H670" i="10"/>
  <c r="H647" i="10"/>
  <c r="H646" i="10"/>
  <c r="H645" i="10"/>
  <c r="H697" i="10"/>
  <c r="H685" i="10"/>
  <c r="H679" i="10"/>
  <c r="H675" i="10"/>
  <c r="H671" i="10"/>
  <c r="H641" i="10"/>
  <c r="H640" i="10"/>
  <c r="H672" i="10"/>
  <c r="H701" i="10"/>
  <c r="H676" i="10"/>
  <c r="H639" i="10"/>
  <c r="H680" i="10"/>
  <c r="H629" i="10"/>
  <c r="H668" i="10"/>
  <c r="H636" i="10"/>
  <c r="H634" i="10"/>
  <c r="H632" i="10"/>
  <c r="H630" i="10"/>
  <c r="H633" i="10"/>
  <c r="H631" i="10"/>
  <c r="G715" i="10"/>
  <c r="I683" i="1" l="1"/>
  <c r="I631" i="1"/>
  <c r="I693" i="1"/>
  <c r="I707" i="1"/>
  <c r="I709" i="1"/>
  <c r="H713" i="10"/>
  <c r="H673" i="10"/>
  <c r="H708" i="10"/>
  <c r="H698" i="10"/>
  <c r="I703" i="1"/>
  <c r="I687" i="1"/>
  <c r="I694" i="1"/>
  <c r="I689" i="1"/>
  <c r="H710" i="10"/>
  <c r="I688" i="1"/>
  <c r="I700" i="1"/>
  <c r="I640" i="1"/>
  <c r="I670" i="1"/>
  <c r="I690" i="1"/>
  <c r="I669" i="1"/>
  <c r="I699" i="1"/>
  <c r="I678" i="1"/>
  <c r="I671" i="1"/>
  <c r="I630" i="1"/>
  <c r="J630" i="1" s="1"/>
  <c r="J647" i="1" s="1"/>
  <c r="I644" i="1"/>
  <c r="I636" i="1"/>
  <c r="I682" i="1"/>
  <c r="I684" i="1"/>
  <c r="I676" i="1"/>
  <c r="I701" i="1"/>
  <c r="I710" i="1"/>
  <c r="I645" i="1"/>
  <c r="I696" i="1"/>
  <c r="I638" i="1"/>
  <c r="I632" i="1"/>
  <c r="I691" i="1"/>
  <c r="I697" i="1"/>
  <c r="I641" i="1"/>
  <c r="I675" i="1"/>
  <c r="I706" i="1"/>
  <c r="I637" i="1"/>
  <c r="I698" i="1"/>
  <c r="I680" i="1"/>
  <c r="I668" i="1"/>
  <c r="I708" i="1"/>
  <c r="I681" i="1"/>
  <c r="I685" i="1"/>
  <c r="I643" i="1"/>
  <c r="I716" i="1"/>
  <c r="I674" i="1"/>
  <c r="I711" i="1"/>
  <c r="I677" i="1"/>
  <c r="I642" i="1"/>
  <c r="I704" i="1"/>
  <c r="I672" i="1"/>
  <c r="I633" i="1"/>
  <c r="I695" i="1"/>
  <c r="I712" i="1"/>
  <c r="I679" i="1"/>
  <c r="I639" i="1"/>
  <c r="I647" i="1"/>
  <c r="I686" i="1"/>
  <c r="I646" i="1"/>
  <c r="I705" i="1"/>
  <c r="I634" i="1"/>
  <c r="I692" i="1"/>
  <c r="I713" i="1"/>
  <c r="I702" i="1"/>
  <c r="I635" i="1"/>
  <c r="H635" i="10"/>
  <c r="H699" i="10"/>
  <c r="H703" i="10"/>
  <c r="H642" i="10"/>
  <c r="H693" i="10"/>
  <c r="H637" i="10"/>
  <c r="H643" i="10"/>
  <c r="H709" i="10"/>
  <c r="H684" i="10"/>
  <c r="H644" i="10"/>
  <c r="H669" i="10"/>
  <c r="H716" i="10"/>
  <c r="H707" i="10"/>
  <c r="H677" i="10"/>
  <c r="H638" i="10"/>
  <c r="H683" i="10"/>
  <c r="H681" i="10"/>
  <c r="H715" i="1"/>
  <c r="I629" i="10"/>
  <c r="H715" i="10" l="1"/>
  <c r="I715" i="1"/>
  <c r="J646" i="1"/>
  <c r="J634" i="1"/>
  <c r="J688" i="1"/>
  <c r="J640" i="1"/>
  <c r="J706" i="1"/>
  <c r="J696" i="1"/>
  <c r="J637" i="1"/>
  <c r="J639" i="1"/>
  <c r="J687" i="1"/>
  <c r="J685" i="1"/>
  <c r="J676" i="1"/>
  <c r="J636" i="1"/>
  <c r="J689" i="1"/>
  <c r="J674" i="1"/>
  <c r="J691" i="1"/>
  <c r="J699" i="1"/>
  <c r="J695" i="1"/>
  <c r="J707" i="1"/>
  <c r="J679" i="1"/>
  <c r="J631" i="1"/>
  <c r="J702" i="1"/>
  <c r="J690" i="1"/>
  <c r="J682" i="1"/>
  <c r="J713" i="1"/>
  <c r="J638" i="1"/>
  <c r="J680" i="1"/>
  <c r="J694" i="1"/>
  <c r="J645" i="1"/>
  <c r="L647" i="1" s="1"/>
  <c r="L677" i="1" s="1"/>
  <c r="J710" i="1"/>
  <c r="J642" i="1"/>
  <c r="J681" i="1"/>
  <c r="J644" i="1"/>
  <c r="J635" i="1"/>
  <c r="J701" i="1"/>
  <c r="J683" i="1"/>
  <c r="J716" i="1"/>
  <c r="J700" i="1"/>
  <c r="J705" i="1"/>
  <c r="J671" i="1"/>
  <c r="J686" i="1"/>
  <c r="J632" i="1"/>
  <c r="J704" i="1"/>
  <c r="J669" i="1"/>
  <c r="J677" i="1"/>
  <c r="J678" i="1"/>
  <c r="J711" i="1"/>
  <c r="J698" i="1"/>
  <c r="J703" i="1"/>
  <c r="J712" i="1"/>
  <c r="J684" i="1"/>
  <c r="J670" i="1"/>
  <c r="J697" i="1"/>
  <c r="J673" i="1"/>
  <c r="J641" i="1"/>
  <c r="J675" i="1"/>
  <c r="J693" i="1"/>
  <c r="J672" i="1"/>
  <c r="J668" i="1"/>
  <c r="J643" i="1"/>
  <c r="J708" i="1"/>
  <c r="J633" i="1"/>
  <c r="J709" i="1"/>
  <c r="J692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2" i="10"/>
  <c r="I678" i="10"/>
  <c r="I674" i="10"/>
  <c r="I670" i="10"/>
  <c r="I647" i="10"/>
  <c r="I646" i="10"/>
  <c r="I645" i="10"/>
  <c r="I706" i="10"/>
  <c r="I690" i="10"/>
  <c r="I683" i="10"/>
  <c r="I679" i="10"/>
  <c r="I675" i="10"/>
  <c r="I671" i="10"/>
  <c r="I644" i="10"/>
  <c r="I643" i="10"/>
  <c r="I642" i="10"/>
  <c r="I710" i="10"/>
  <c r="I694" i="10"/>
  <c r="I684" i="10"/>
  <c r="I680" i="10"/>
  <c r="I676" i="10"/>
  <c r="I672" i="10"/>
  <c r="I668" i="10"/>
  <c r="I669" i="10"/>
  <c r="I639" i="10"/>
  <c r="I673" i="10"/>
  <c r="I677" i="10"/>
  <c r="I638" i="10"/>
  <c r="I637" i="10"/>
  <c r="I636" i="10"/>
  <c r="I635" i="10"/>
  <c r="I634" i="10"/>
  <c r="I633" i="10"/>
  <c r="I632" i="10"/>
  <c r="I631" i="10"/>
  <c r="I630" i="10"/>
  <c r="I641" i="10"/>
  <c r="I681" i="10"/>
  <c r="I640" i="10"/>
  <c r="I698" i="10"/>
  <c r="L681" i="1" l="1"/>
  <c r="L679" i="1"/>
  <c r="L673" i="1"/>
  <c r="L711" i="1"/>
  <c r="L675" i="1"/>
  <c r="L702" i="1"/>
  <c r="L698" i="1"/>
  <c r="L691" i="1"/>
  <c r="L690" i="1"/>
  <c r="L710" i="1"/>
  <c r="L670" i="1"/>
  <c r="L699" i="1"/>
  <c r="L684" i="1"/>
  <c r="L712" i="1"/>
  <c r="L709" i="1"/>
  <c r="L682" i="1"/>
  <c r="L693" i="1"/>
  <c r="L701" i="1"/>
  <c r="L695" i="1"/>
  <c r="L676" i="1"/>
  <c r="L678" i="1"/>
  <c r="L694" i="1"/>
  <c r="L705" i="1"/>
  <c r="L716" i="1"/>
  <c r="L685" i="1"/>
  <c r="L708" i="1"/>
  <c r="L713" i="1"/>
  <c r="L680" i="1"/>
  <c r="L707" i="1"/>
  <c r="L704" i="1"/>
  <c r="L697" i="1"/>
  <c r="L671" i="1"/>
  <c r="L686" i="1"/>
  <c r="L692" i="1"/>
  <c r="L688" i="1"/>
  <c r="J715" i="1"/>
  <c r="K644" i="1"/>
  <c r="K702" i="1" s="1"/>
  <c r="L689" i="1"/>
  <c r="L700" i="1"/>
  <c r="L669" i="1"/>
  <c r="L696" i="1"/>
  <c r="L668" i="1"/>
  <c r="L674" i="1"/>
  <c r="L683" i="1"/>
  <c r="L672" i="1"/>
  <c r="L706" i="1"/>
  <c r="L687" i="1"/>
  <c r="L703" i="1"/>
  <c r="I715" i="10"/>
  <c r="J630" i="10"/>
  <c r="M702" i="1" l="1"/>
  <c r="I151" i="9" s="1"/>
  <c r="K710" i="1"/>
  <c r="M710" i="1"/>
  <c r="Y776" i="1" s="1"/>
  <c r="K673" i="1"/>
  <c r="M673" i="1" s="1"/>
  <c r="Y739" i="1" s="1"/>
  <c r="K711" i="1"/>
  <c r="M711" i="1" s="1"/>
  <c r="Y777" i="1" s="1"/>
  <c r="K712" i="1"/>
  <c r="M712" i="1" s="1"/>
  <c r="E215" i="9" s="1"/>
  <c r="K681" i="1"/>
  <c r="M681" i="1" s="1"/>
  <c r="I55" i="9" s="1"/>
  <c r="K675" i="1"/>
  <c r="M675" i="1" s="1"/>
  <c r="C55" i="9" s="1"/>
  <c r="K707" i="1"/>
  <c r="M707" i="1" s="1"/>
  <c r="K713" i="1"/>
  <c r="M713" i="1" s="1"/>
  <c r="K690" i="1"/>
  <c r="M690" i="1" s="1"/>
  <c r="D119" i="9" s="1"/>
  <c r="K701" i="1"/>
  <c r="M701" i="1" s="1"/>
  <c r="H151" i="9" s="1"/>
  <c r="K686" i="1"/>
  <c r="M686" i="1" s="1"/>
  <c r="Y752" i="1" s="1"/>
  <c r="K674" i="1"/>
  <c r="M674" i="1" s="1"/>
  <c r="Y740" i="1" s="1"/>
  <c r="K697" i="1"/>
  <c r="M697" i="1" s="1"/>
  <c r="Y763" i="1" s="1"/>
  <c r="K692" i="1"/>
  <c r="M692" i="1" s="1"/>
  <c r="F119" i="9" s="1"/>
  <c r="K682" i="1"/>
  <c r="M682" i="1" s="1"/>
  <c r="Y748" i="1" s="1"/>
  <c r="K670" i="1"/>
  <c r="M670" i="1" s="1"/>
  <c r="Y736" i="1" s="1"/>
  <c r="L715" i="1"/>
  <c r="K676" i="1"/>
  <c r="M676" i="1" s="1"/>
  <c r="D55" i="9" s="1"/>
  <c r="K706" i="1"/>
  <c r="M706" i="1" s="1"/>
  <c r="Y772" i="1" s="1"/>
  <c r="K694" i="1"/>
  <c r="M694" i="1" s="1"/>
  <c r="H119" i="9" s="1"/>
  <c r="K683" i="1"/>
  <c r="M683" i="1" s="1"/>
  <c r="D87" i="9" s="1"/>
  <c r="K687" i="1"/>
  <c r="M687" i="1" s="1"/>
  <c r="Y753" i="1" s="1"/>
  <c r="K678" i="1"/>
  <c r="M678" i="1" s="1"/>
  <c r="Y744" i="1" s="1"/>
  <c r="K699" i="1"/>
  <c r="M699" i="1" s="1"/>
  <c r="Y765" i="1" s="1"/>
  <c r="K705" i="1"/>
  <c r="M705" i="1" s="1"/>
  <c r="E183" i="9" s="1"/>
  <c r="K668" i="1"/>
  <c r="M668" i="1" s="1"/>
  <c r="K696" i="1"/>
  <c r="M696" i="1" s="1"/>
  <c r="C151" i="9" s="1"/>
  <c r="K677" i="1"/>
  <c r="M677" i="1" s="1"/>
  <c r="Y743" i="1" s="1"/>
  <c r="K671" i="1"/>
  <c r="M671" i="1" s="1"/>
  <c r="Y737" i="1" s="1"/>
  <c r="K703" i="1"/>
  <c r="M703" i="1" s="1"/>
  <c r="C183" i="9" s="1"/>
  <c r="K685" i="1"/>
  <c r="M685" i="1" s="1"/>
  <c r="F87" i="9" s="1"/>
  <c r="K684" i="1"/>
  <c r="M684" i="1" s="1"/>
  <c r="E87" i="9" s="1"/>
  <c r="K689" i="1"/>
  <c r="M689" i="1" s="1"/>
  <c r="Y755" i="1" s="1"/>
  <c r="K716" i="1"/>
  <c r="K695" i="1"/>
  <c r="M695" i="1" s="1"/>
  <c r="Y761" i="1" s="1"/>
  <c r="K709" i="1"/>
  <c r="M709" i="1" s="1"/>
  <c r="Y775" i="1" s="1"/>
  <c r="K704" i="1"/>
  <c r="M704" i="1" s="1"/>
  <c r="D183" i="9" s="1"/>
  <c r="K700" i="1"/>
  <c r="M700" i="1" s="1"/>
  <c r="G151" i="9" s="1"/>
  <c r="K693" i="1"/>
  <c r="M693" i="1" s="1"/>
  <c r="Y759" i="1" s="1"/>
  <c r="K698" i="1"/>
  <c r="M698" i="1" s="1"/>
  <c r="Y764" i="1" s="1"/>
  <c r="K688" i="1"/>
  <c r="M688" i="1" s="1"/>
  <c r="K691" i="1"/>
  <c r="M691" i="1" s="1"/>
  <c r="E119" i="9" s="1"/>
  <c r="K679" i="1"/>
  <c r="M679" i="1" s="1"/>
  <c r="Y745" i="1" s="1"/>
  <c r="K680" i="1"/>
  <c r="M680" i="1" s="1"/>
  <c r="Y746" i="1" s="1"/>
  <c r="K708" i="1"/>
  <c r="M708" i="1" s="1"/>
  <c r="Y774" i="1" s="1"/>
  <c r="K672" i="1"/>
  <c r="M672" i="1" s="1"/>
  <c r="Y738" i="1" s="1"/>
  <c r="K669" i="1"/>
  <c r="M669" i="1" s="1"/>
  <c r="D23" i="9" s="1"/>
  <c r="C215" i="9"/>
  <c r="Y768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3" i="10"/>
  <c r="J679" i="10"/>
  <c r="J675" i="10"/>
  <c r="J671" i="10"/>
  <c r="J644" i="10"/>
  <c r="J643" i="10"/>
  <c r="J642" i="10"/>
  <c r="J641" i="10"/>
  <c r="J640" i="10"/>
  <c r="J639" i="10"/>
  <c r="J638" i="10"/>
  <c r="J703" i="10"/>
  <c r="J687" i="10"/>
  <c r="J685" i="10"/>
  <c r="J684" i="10"/>
  <c r="J680" i="10"/>
  <c r="J676" i="10"/>
  <c r="J672" i="10"/>
  <c r="J668" i="10"/>
  <c r="J707" i="10"/>
  <c r="J691" i="10"/>
  <c r="J681" i="10"/>
  <c r="J677" i="10"/>
  <c r="J673" i="10"/>
  <c r="J669" i="10"/>
  <c r="J682" i="10"/>
  <c r="J695" i="10"/>
  <c r="J670" i="10"/>
  <c r="J647" i="10"/>
  <c r="J645" i="10"/>
  <c r="J637" i="10"/>
  <c r="J636" i="10"/>
  <c r="J635" i="10"/>
  <c r="J634" i="10"/>
  <c r="J633" i="10"/>
  <c r="J632" i="10"/>
  <c r="J631" i="10"/>
  <c r="J711" i="10"/>
  <c r="J674" i="10"/>
  <c r="J678" i="10"/>
  <c r="J646" i="10"/>
  <c r="E23" i="9" l="1"/>
  <c r="D215" i="9"/>
  <c r="I183" i="9"/>
  <c r="H23" i="9"/>
  <c r="Y770" i="1"/>
  <c r="Y773" i="1"/>
  <c r="G183" i="9"/>
  <c r="G119" i="9"/>
  <c r="Y756" i="1"/>
  <c r="C87" i="9"/>
  <c r="Y778" i="1"/>
  <c r="Y747" i="1"/>
  <c r="D151" i="9"/>
  <c r="Y767" i="1"/>
  <c r="Y741" i="1"/>
  <c r="Y779" i="1"/>
  <c r="F215" i="9"/>
  <c r="Y735" i="1"/>
  <c r="C119" i="9"/>
  <c r="Y742" i="1"/>
  <c r="H55" i="9"/>
  <c r="I119" i="9"/>
  <c r="Y760" i="1"/>
  <c r="Y766" i="1"/>
  <c r="Y758" i="1"/>
  <c r="Y751" i="1"/>
  <c r="G87" i="9"/>
  <c r="G55" i="9"/>
  <c r="Y734" i="1"/>
  <c r="C23" i="9"/>
  <c r="F23" i="9"/>
  <c r="I23" i="9"/>
  <c r="Y749" i="1"/>
  <c r="F55" i="9"/>
  <c r="Y750" i="1"/>
  <c r="E151" i="9"/>
  <c r="Y769" i="1"/>
  <c r="Y762" i="1"/>
  <c r="H87" i="9"/>
  <c r="E55" i="9"/>
  <c r="F183" i="9"/>
  <c r="Y771" i="1"/>
  <c r="F151" i="9"/>
  <c r="K715" i="1"/>
  <c r="Y757" i="1"/>
  <c r="M715" i="1"/>
  <c r="G23" i="9"/>
  <c r="H183" i="9"/>
  <c r="I87" i="9"/>
  <c r="Y754" i="1"/>
  <c r="J715" i="10"/>
  <c r="K644" i="10"/>
  <c r="L647" i="10"/>
  <c r="Y815" i="1" l="1"/>
  <c r="L710" i="10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M693" i="10" s="1"/>
  <c r="Z759" i="10" s="1"/>
  <c r="L685" i="10"/>
  <c r="L681" i="10"/>
  <c r="L677" i="10"/>
  <c r="L673" i="10"/>
  <c r="M673" i="10" s="1"/>
  <c r="Z739" i="10" s="1"/>
  <c r="L669" i="10"/>
  <c r="L713" i="10"/>
  <c r="L697" i="10"/>
  <c r="L682" i="10"/>
  <c r="L678" i="10"/>
  <c r="L674" i="10"/>
  <c r="L670" i="10"/>
  <c r="L701" i="10"/>
  <c r="M701" i="10" s="1"/>
  <c r="Z767" i="10" s="1"/>
  <c r="L683" i="10"/>
  <c r="L679" i="10"/>
  <c r="L675" i="10"/>
  <c r="L671" i="10"/>
  <c r="L676" i="10"/>
  <c r="L689" i="10"/>
  <c r="L680" i="10"/>
  <c r="L705" i="10"/>
  <c r="M705" i="10" s="1"/>
  <c r="Z771" i="10" s="1"/>
  <c r="L684" i="10"/>
  <c r="L668" i="10"/>
  <c r="L672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4" i="10"/>
  <c r="K680" i="10"/>
  <c r="K676" i="10"/>
  <c r="K672" i="10"/>
  <c r="K668" i="10"/>
  <c r="K700" i="10"/>
  <c r="K681" i="10"/>
  <c r="K677" i="10"/>
  <c r="K673" i="10"/>
  <c r="K669" i="10"/>
  <c r="K704" i="10"/>
  <c r="K688" i="10"/>
  <c r="K682" i="10"/>
  <c r="K678" i="10"/>
  <c r="K674" i="10"/>
  <c r="K670" i="10"/>
  <c r="K708" i="10"/>
  <c r="K679" i="10"/>
  <c r="K683" i="10"/>
  <c r="K671" i="10"/>
  <c r="K692" i="10"/>
  <c r="K675" i="10"/>
  <c r="M699" i="10" l="1"/>
  <c r="Z765" i="10" s="1"/>
  <c r="M682" i="10"/>
  <c r="Z748" i="10" s="1"/>
  <c r="M712" i="10"/>
  <c r="Z778" i="10" s="1"/>
  <c r="M698" i="10"/>
  <c r="Z764" i="10" s="1"/>
  <c r="M671" i="10"/>
  <c r="Z737" i="10" s="1"/>
  <c r="M696" i="10"/>
  <c r="Z762" i="10" s="1"/>
  <c r="M672" i="10"/>
  <c r="Z738" i="10" s="1"/>
  <c r="M680" i="10"/>
  <c r="Z746" i="10" s="1"/>
  <c r="M675" i="10"/>
  <c r="Z741" i="10" s="1"/>
  <c r="M670" i="10"/>
  <c r="Z736" i="10" s="1"/>
  <c r="M697" i="10"/>
  <c r="Z763" i="10" s="1"/>
  <c r="M677" i="10"/>
  <c r="Z743" i="10" s="1"/>
  <c r="M709" i="10"/>
  <c r="Z775" i="10" s="1"/>
  <c r="M700" i="10"/>
  <c r="Z766" i="10" s="1"/>
  <c r="M687" i="10"/>
  <c r="Z753" i="10" s="1"/>
  <c r="M703" i="10"/>
  <c r="Z769" i="10" s="1"/>
  <c r="M686" i="10"/>
  <c r="Z752" i="10" s="1"/>
  <c r="M702" i="10"/>
  <c r="Z768" i="10" s="1"/>
  <c r="L715" i="10"/>
  <c r="M668" i="10"/>
  <c r="M689" i="10"/>
  <c r="Z755" i="10" s="1"/>
  <c r="M679" i="10"/>
  <c r="Z745" i="10" s="1"/>
  <c r="M674" i="10"/>
  <c r="Z740" i="10" s="1"/>
  <c r="M713" i="10"/>
  <c r="M681" i="10"/>
  <c r="Z747" i="10" s="1"/>
  <c r="M688" i="10"/>
  <c r="Z754" i="10" s="1"/>
  <c r="M704" i="10"/>
  <c r="Z770" i="10" s="1"/>
  <c r="M691" i="10"/>
  <c r="Z757" i="10" s="1"/>
  <c r="M707" i="10"/>
  <c r="Z773" i="10" s="1"/>
  <c r="M690" i="10"/>
  <c r="Z756" i="10" s="1"/>
  <c r="M706" i="10"/>
  <c r="Z772" i="10" s="1"/>
  <c r="K715" i="10"/>
  <c r="M684" i="10"/>
  <c r="Z750" i="10" s="1"/>
  <c r="M676" i="10"/>
  <c r="Z742" i="10" s="1"/>
  <c r="M683" i="10"/>
  <c r="Z749" i="10" s="1"/>
  <c r="M678" i="10"/>
  <c r="Z744" i="10" s="1"/>
  <c r="M669" i="10"/>
  <c r="Z735" i="10" s="1"/>
  <c r="M685" i="10"/>
  <c r="Z751" i="10" s="1"/>
  <c r="M692" i="10"/>
  <c r="Z758" i="10" s="1"/>
  <c r="M708" i="10"/>
  <c r="Z774" i="10" s="1"/>
  <c r="M695" i="10"/>
  <c r="Z761" i="10" s="1"/>
  <c r="M711" i="10"/>
  <c r="Z777" i="10" s="1"/>
  <c r="M694" i="10"/>
  <c r="Z760" i="10" s="1"/>
  <c r="M710" i="10"/>
  <c r="Z776" i="10" s="1"/>
  <c r="M715" i="10" l="1"/>
  <c r="Z815" i="10" s="1"/>
  <c r="Z734" i="10"/>
  <c r="Z814" i="10" s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<sst xmlns="http://schemas.openxmlformats.org/spreadsheetml/2006/main" count="4939" uniqueCount="1280">
  <si>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</si>
  <si>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</si>
  <si>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</si>
  <si>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</si>
  <si>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</si>
  <si>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</si>
  <si>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</si>
  <si>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</si>
  <si>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</si>
  <si>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</si>
  <si>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</si>
  <si>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</si>
  <si>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</si>
  <si>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</si>
  <si>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</si>
  <si>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</si>
  <si>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</si>
  <si>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</si>
  <si>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</si>
  <si>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</si>
  <si>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</si>
  <si>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</si>
  <si>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</si>
  <si>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</si>
  <si>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</si>
  <si>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</si>
  <si>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</si>
  <si>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</si>
  <si>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</si>
  <si>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</si>
  <si>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</si>
  <si>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</si>
  <si>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</si>
  <si>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</si>
  <si>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</si>
  <si>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</si>
  <si>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</si>
  <si>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</si>
  <si>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</si>
  <si>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</si>
  <si>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</si>
  <si>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</si>
  <si>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</si>
  <si>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</si>
  <si>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</si>
  <si>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</si>
  <si>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</si>
  <si>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</si>
  <si>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</si>
  <si>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</si>
  <si>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</si>
  <si>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</si>
  <si>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</si>
  <si>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</si>
  <si>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</si>
  <si>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</si>
  <si>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</si>
  <si>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</si>
  <si>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</si>
  <si>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</si>
  <si>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</si>
  <si>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</si>
  <si>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</si>
  <si>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</si>
  <si>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</si>
  <si>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</si>
  <si>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</si>
  <si>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</si>
  <si>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</si>
  <si>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</si>
  <si>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</si>
  <si>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</si>
  <si>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</si>
  <si>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</si>
  <si>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</si>
  <si>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</si>
  <si>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</si>
  <si>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</si>
  <si>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</si>
  <si>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</si>
  <si>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</si>
  <si>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</si>
  <si>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</si>
  <si>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</si>
  <si>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</si>
  <si>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</si>
  <si>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</si>
  <si>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</si>
  <si>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</si>
  <si>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</si>
  <si>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</si>
  <si>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</si>
  <si>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</si>
  <si>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</si>
  <si>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</si>
  <si>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</si>
  <si>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</si>
  <si>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</si>
  <si>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</si>
  <si>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</si>
  <si>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</si>
  <si>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</si>
  <si>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</si>
  <si>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</si>
  <si>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</si>
  <si>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</si>
  <si>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</si>
  <si>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</si>
  <si>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</si>
  <si>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</si>
  <si>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</si>
  <si>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</si>
  <si>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</si>
  <si>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</si>
  <si>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</si>
  <si>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</si>
  <si>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</si>
  <si>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</si>
  <si>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</si>
  <si>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</si>
  <si>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</si>
  <si>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</si>
  <si>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</si>
  <si>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</si>
  <si>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</si>
  <si>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</si>
  <si>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</si>
  <si>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</si>
  <si>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</si>
  <si>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</si>
  <si>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</si>
  <si>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</si>
  <si>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</si>
  <si>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</si>
  <si>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</si>
  <si>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</si>
  <si>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</si>
  <si>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</si>
  <si>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</si>
  <si>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</si>
  <si>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</si>
  <si>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</si>
  <si>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</si>
  <si>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</si>
  <si>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</si>
  <si>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</si>
  <si>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</si>
  <si>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</si>
  <si>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</si>
  <si>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</si>
  <si>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</si>
  <si>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</si>
  <si>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</si>
  <si>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</si>
  <si>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</si>
  <si>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</si>
  <si>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</si>
  <si>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</si>
  <si>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</si>
  <si>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</si>
  <si>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</si>
  <si>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</si>
  <si>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</si>
  <si>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</si>
  <si>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</si>
  <si>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</si>
  <si>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</si>
  <si>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</si>
  <si>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</si>
  <si>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</si>
  <si>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</si>
  <si>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</si>
  <si>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</si>
  <si>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</si>
  <si>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</si>
  <si>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</si>
  <si>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</si>
  <si>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</si>
  <si>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</si>
  <si>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</si>
  <si>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</si>
  <si>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</si>
  <si>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</si>
  <si>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</si>
  <si>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</si>
  <si>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</si>
  <si>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</si>
  <si>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</si>
  <si>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</si>
  <si>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</si>
  <si>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</si>
  <si>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</si>
  <si>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</si>
  <si>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</si>
  <si>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</si>
  <si>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</si>
  <si>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</si>
  <si>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</si>
  <si>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</si>
  <si>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</si>
  <si>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</si>
  <si>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</si>
  <si>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</si>
  <si>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</si>
  <si>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</si>
  <si>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</si>
  <si>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</si>
  <si>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</si>
  <si>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</si>
  <si>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</si>
  <si>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</si>
  <si>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</si>
  <si>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</si>
  <si>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</si>
  <si>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</si>
  <si>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</si>
  <si>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</si>
  <si>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</si>
  <si>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</si>
  <si>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</si>
  <si>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</si>
  <si>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</si>
  <si>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</si>
  <si>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</si>
  <si>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</si>
  <si>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</si>
  <si>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</si>
  <si>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</si>
  <si>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</si>
  <si>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</si>
  <si>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</si>
  <si>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</si>
  <si>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</si>
  <si>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</si>
  <si>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</si>
  <si>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</si>
  <si>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</si>
  <si>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</si>
  <si>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</si>
  <si>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</si>
  <si>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</si>
  <si>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</si>
  <si>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</si>
  <si>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</si>
  <si>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</si>
  <si>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</si>
  <si>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</si>
  <si>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</si>
  <si>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</si>
  <si>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</si>
  <si>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</si>
  <si>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</si>
  <si>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</si>
  <si>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</si>
  <si>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</si>
  <si>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</si>
  <si>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</si>
  <si>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</si>
  <si>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</si>
  <si>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</si>
  <si>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</si>
  <si>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</si>
  <si>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</si>
  <si>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</si>
  <si>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</si>
  <si>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</si>
  <si>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</si>
  <si>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</si>
  <si>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</si>
  <si>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</si>
  <si>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</si>
  <si>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</si>
  <si>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</si>
  <si>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</si>
  <si>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</si>
  <si>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</si>
  <si>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</si>
  <si>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</si>
  <si>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</si>
  <si>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</si>
  <si>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</si>
  <si>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</si>
  <si>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</si>
  <si>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</si>
  <si>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</si>
  <si>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</si>
  <si>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</si>
  <si>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</si>
  <si>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</si>
  <si>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</si>
  <si>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</si>
  <si>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</si>
  <si>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</si>
  <si>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</si>
  <si>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</si>
  <si>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</si>
  <si>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</si>
  <si>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</si>
  <si>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</si>
  <si>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</si>
  <si>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</si>
  <si>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</si>
  <si>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</si>
  <si>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</si>
  <si>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</si>
  <si>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</si>
  <si>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</si>
  <si>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</si>
  <si>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</si>
  <si>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</si>
  <si>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</si>
  <si>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</si>
  <si>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</si>
  <si>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</si>
  <si>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</si>
  <si>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</si>
  <si>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</si>
  <si>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</si>
  <si>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</si>
  <si>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</si>
  <si>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</si>
  <si>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</si>
  <si>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</si>
  <si>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</si>
  <si>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</si>
  <si>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</si>
  <si>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</si>
  <si>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</si>
  <si>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</si>
  <si>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</si>
  <si>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</si>
  <si>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</si>
  <si>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</si>
  <si>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</si>
  <si>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</si>
  <si>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</si>
  <si>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</si>
  <si>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</si>
  <si>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</si>
  <si>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</si>
  <si>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</si>
  <si>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</si>
  <si>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</si>
  <si>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</si>
  <si>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</si>
  <si>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</si>
  <si>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</si>
  <si>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</si>
  <si>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</si>
  <si>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</si>
  <si>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</si>
  <si>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</si>
  <si>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</si>
  <si>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</si>
  <si>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</si>
  <si>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</si>
  <si>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</si>
  <si>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</si>
  <si>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</si>
  <si>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</si>
  <si>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</si>
  <si>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</si>
  <si>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</si>
  <si>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</si>
  <si>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</si>
  <si>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</si>
  <si>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</si>
  <si>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</si>
  <si>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</si>
  <si>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</si>
  <si>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</si>
  <si>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</si>
  <si>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</si>
  <si>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</si>
  <si>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</si>
  <si>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</si>
  <si>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</si>
  <si>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</si>
  <si>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</si>
  <si>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</si>
  <si>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</si>
  <si>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</si>
  <si>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</si>
  <si>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</si>
  <si>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</si>
  <si>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</si>
  <si>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</si>
  <si>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</si>
  <si>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</si>
  <si>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</si>
  <si>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</si>
  <si>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</si>
  <si>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</si>
  <si>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</si>
  <si>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</si>
  <si>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</si>
  <si>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</si>
  <si>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</si>
  <si>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</si>
  <si>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</si>
  <si>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</si>
  <si>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</si>
  <si>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</si>
  <si>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</si>
  <si>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</si>
  <si>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</si>
  <si>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</si>
  <si>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</si>
  <si>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</si>
  <si>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</si>
  <si>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</si>
  <si>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</si>
  <si>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</si>
  <si>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</si>
  <si>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</si>
  <si>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</si>
  <si>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</si>
  <si>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</si>
  <si>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</si>
  <si>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</si>
  <si>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</si>
  <si>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</si>
  <si>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</si>
  <si>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</si>
  <si>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</si>
  <si>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</si>
  <si>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</si>
  <si>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</si>
  <si>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</si>
  <si>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</si>
  <si>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</si>
  <si>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</si>
  <si>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</si>
  <si>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</si>
  <si>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</si>
  <si>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</si>
  <si>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</si>
  <si>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</si>
  <si>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</si>
  <si>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</si>
  <si>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</si>
  <si>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</si>
  <si>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</si>
  <si>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</si>
  <si>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</si>
  <si>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</si>
  <si>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</si>
  <si>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</si>
  <si>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</si>
  <si>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</si>
  <si>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</si>
  <si>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</si>
  <si>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</si>
  <si>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</si>
  <si>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</si>
  <si>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</si>
  <si>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</si>
  <si>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</si>
  <si>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</si>
  <si>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</si>
  <si>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</si>
  <si>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</si>
  <si>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</si>
  <si>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</si>
  <si>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</si>
  <si>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</si>
  <si>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</si>
  <si>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</si>
  <si>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</si>
  <si>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</si>
  <si>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</si>
  <si>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</si>
  <si>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</si>
  <si>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</si>
  <si>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</si>
  <si>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</si>
  <si>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</si>
  <si>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</si>
  <si>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</si>
  <si>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</si>
  <si>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</si>
  <si>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</si>
  <si>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</si>
  <si>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</si>
  <si>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</si>
  <si>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</si>
  <si>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</si>
  <si>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</si>
  <si>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</si>
  <si>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</si>
  <si>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</si>
  <si>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</si>
  <si>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</si>
  <si>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</si>
  <si>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</si>
  <si>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</si>
  <si>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</si>
  <si>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</si>
  <si>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</si>
  <si>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</si>
  <si>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</si>
  <si>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</si>
  <si>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</si>
  <si>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</si>
  <si>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</si>
  <si>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</si>
  <si>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</si>
  <si>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</si>
  <si>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</si>
  <si>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</si>
  <si>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</si>
  <si>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</si>
  <si>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</si>
  <si>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</si>
  <si>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</si>
  <si>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</si>
  <si>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</si>
  <si>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</si>
  <si>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</si>
  <si>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</si>
  <si>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</si>
  <si>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</si>
  <si>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</si>
  <si>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</si>
  <si>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</si>
  <si>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</si>
  <si>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</si>
  <si>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</si>
  <si>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</si>
  <si>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</si>
  <si>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</si>
  <si>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</si>
  <si>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</si>
  <si>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</si>
  <si>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</si>
  <si>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</si>
  <si>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</si>
  <si>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</si>
  <si>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</si>
  <si>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</si>
  <si>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</si>
  <si>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</si>
  <si>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</si>
  <si>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</si>
  <si>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</si>
  <si>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</si>
  <si>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</si>
  <si>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</si>
  <si>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</si>
  <si>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</si>
  <si>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</si>
  <si>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</si>
  <si>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</si>
  <si>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</si>
  <si>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</si>
  <si>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</si>
  <si>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</si>
  <si>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</si>
  <si>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</si>
  <si>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</si>
  <si>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</si>
  <si>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</si>
  <si>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</si>
  <si>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</si>
  <si>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</si>
  <si>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</si>
  <si>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</si>
  <si>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</si>
  <si>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</si>
  <si>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</si>
  <si>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</si>
  <si>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</si>
  <si>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</si>
  <si>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</si>
  <si>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</si>
  <si>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</si>
  <si>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</si>
  <si>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</si>
  <si>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</si>
  <si>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</si>
  <si>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</si>
  <si>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</si>
  <si>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</si>
  <si>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</si>
  <si>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</si>
  <si>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</si>
  <si>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</si>
  <si>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</si>
  <si>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</si>
  <si>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</si>
  <si>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</si>
  <si>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</si>
  <si>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</si>
  <si>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</si>
  <si>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</si>
  <si>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</si>
  <si>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</si>
  <si>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</si>
  <si>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</si>
  <si>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</si>
  <si>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</si>
  <si>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</si>
  <si>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</si>
  <si>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</si>
  <si>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</si>
  <si>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</si>
  <si>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</si>
  <si>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</si>
  <si>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</si>
  <si>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</si>
  <si>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</si>
  <si>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</si>
  <si>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</si>
  <si>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</si>
  <si>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</si>
  <si>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</si>
  <si>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</si>
  <si>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</si>
  <si>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</si>
  <si>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</si>
  <si>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</si>
  <si>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</si>
  <si>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</si>
  <si>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</si>
  <si>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</si>
  <si>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</si>
  <si>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</si>
  <si>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</si>
  <si>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</si>
  <si>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</si>
  <si>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</si>
  <si>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</si>
  <si>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</si>
  <si>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</si>
  <si>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</si>
  <si>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</si>
  <si>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</si>
  <si>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</si>
  <si>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</si>
  <si>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</si>
  <si>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</si>
  <si>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</si>
  <si>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</si>
  <si>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</si>
  <si>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</si>
  <si>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</si>
  <si>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</si>
  <si>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</si>
  <si>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</si>
  <si>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</si>
  <si>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</si>
  <si>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</si>
  <si>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</si>
  <si>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</si>
  <si>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</si>
  <si>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</si>
  <si>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</si>
  <si>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</si>
  <si>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</si>
  <si>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</si>
  <si>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</si>
  <si>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</si>
  <si>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</si>
  <si>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</si>
  <si>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</si>
  <si>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</si>
  <si>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</si>
  <si>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</si>
  <si>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</si>
  <si>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</si>
  <si>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</si>
  <si>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</si>
  <si>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</si>
  <si>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</si>
  <si>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</si>
  <si>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</si>
  <si>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</si>
  <si>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</si>
  <si>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</si>
  <si>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</si>
  <si>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</si>
  <si>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</si>
  <si>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</si>
  <si>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</si>
  <si>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</si>
  <si>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</si>
  <si>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</si>
  <si>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</si>
  <si>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</si>
  <si>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</si>
  <si>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</si>
  <si>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</si>
  <si>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</si>
  <si>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</si>
  <si>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</si>
  <si>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</si>
  <si>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</si>
  <si>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</si>
  <si>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</si>
  <si>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</si>
  <si>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</si>
  <si>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</si>
  <si>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</si>
  <si>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</si>
  <si>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</si>
  <si>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</si>
  <si>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</si>
  <si>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</si>
  <si>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</si>
  <si>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</si>
  <si>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</si>
  <si>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</si>
  <si>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</si>
  <si>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</si>
  <si>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</si>
  <si>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</si>
  <si>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</si>
  <si>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</si>
  <si>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</si>
  <si>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</si>
  <si>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</si>
  <si>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</si>
  <si>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</si>
  <si>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</si>
  <si>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</si>
  <si>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</si>
  <si>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</si>
  <si>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</si>
  <si>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</si>
  <si>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</si>
  <si>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</si>
  <si>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</si>
  <si>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</si>
  <si>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</si>
  <si>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</si>
  <si>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</si>
  <si>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</si>
  <si>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</si>
  <si>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</si>
  <si>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</si>
  <si>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</si>
  <si>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</si>
  <si>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</si>
  <si>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</si>
  <si>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</si>
  <si>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</si>
  <si>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</si>
  <si>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</si>
  <si>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</si>
  <si>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</si>
  <si>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</si>
  <si>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</si>
  <si>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</si>
  <si>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</si>
  <si>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</si>
  <si>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</si>
  <si>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</si>
  <si>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</si>
  <si>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</si>
  <si>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</si>
  <si>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</si>
  <si>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</si>
  <si>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</si>
  <si>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</si>
  <si>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</si>
  <si>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</si>
  <si>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</si>
  <si>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</si>
  <si>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</si>
  <si>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</si>
  <si>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</si>
  <si>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</si>
  <si>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</si>
  <si>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</si>
  <si>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</si>
  <si>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</si>
  <si>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</si>
  <si>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</si>
  <si>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</si>
  <si>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</si>
  <si>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</si>
  <si>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</si>
  <si>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</si>
  <si>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</si>
  <si>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</si>
  <si>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</si>
  <si>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</si>
  <si>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</si>
  <si>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</si>
  <si>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</si>
  <si>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</si>
  <si>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</si>
  <si>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</si>
  <si>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</si>
  <si>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</si>
  <si>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</si>
  <si>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</si>
  <si>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</si>
  <si>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</si>
  <si>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</si>
  <si>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</si>
  <si>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</si>
  <si>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</si>
  <si>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</si>
  <si>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</si>
  <si>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</si>
  <si>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</si>
  <si>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</si>
  <si>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</si>
  <si>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</si>
  <si>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</si>
  <si>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</si>
  <si>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</si>
  <si>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</si>
  <si>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</si>
  <si>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</si>
  <si>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</si>
  <si>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</si>
  <si>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</si>
  <si>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</si>
  <si>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</si>
  <si>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</si>
  <si>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</si>
  <si>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</si>
  <si>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</si>
  <si>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</si>
  <si>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</si>
  <si>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</si>
  <si>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</si>
  <si>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</si>
  <si>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</si>
  <si>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</si>
  <si>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</si>
  <si>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</si>
  <si>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</si>
  <si>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</si>
  <si>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</si>
  <si>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</si>
  <si>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</si>
  <si>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</si>
  <si>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</si>
  <si>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</si>
  <si>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</si>
  <si>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</si>
  <si>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</si>
  <si>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</si>
  <si>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</si>
  <si>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</si>
  <si>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</si>
  <si>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</si>
  <si>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</si>
  <si>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</si>
  <si>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</si>
  <si>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</si>
  <si>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</si>
  <si>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</si>
  <si>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</si>
  <si>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</si>
  <si>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</si>
  <si>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</si>
  <si>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</si>
  <si>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</si>
  <si>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</si>
  <si>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</si>
  <si>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</si>
  <si>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</si>
  <si>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</si>
  <si>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</si>
  <si>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</si>
  <si>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</si>
  <si>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</si>
  <si>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</si>
  <si>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</si>
  <si>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</si>
  <si>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</si>
  <si>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</si>
  <si>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</si>
  <si>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</si>
  <si>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</si>
  <si>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</si>
  <si>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</si>
  <si>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</si>
  <si>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</si>
  <si>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</si>
  <si>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</si>
  <si>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</si>
  <si>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</si>
  <si>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</si>
  <si>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</si>
  <si>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</si>
  <si>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</si>
  <si>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</si>
  <si>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</si>
  <si>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</si>
  <si>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</si>
  <si>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</si>
  <si>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</si>
  <si>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</si>
  <si>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</si>
  <si>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</si>
  <si>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</si>
  <si>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</si>
  <si>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</si>
  <si>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</si>
  <si>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</si>
  <si>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</si>
  <si>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</si>
  <si>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</si>
  <si>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</si>
  <si>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</si>
  <si>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</si>
  <si>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</si>
  <si>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</si>
  <si>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</si>
  <si>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</si>
  <si>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</si>
  <si>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</si>
  <si>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</si>
  <si>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</si>
  <si>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</si>
  <si>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</si>
  <si>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</si>
  <si>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</si>
  <si>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</si>
  <si>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</si>
  <si>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</si>
  <si>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</si>
  <si>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</si>
  <si>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</si>
  <si>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</si>
  <si>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</si>
  <si>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</si>
  <si>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</si>
  <si>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</si>
  <si>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</si>
  <si>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</si>
  <si>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</si>
  <si>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</si>
  <si>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</si>
  <si>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</si>
  <si>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</si>
  <si>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</si>
  <si>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</si>
  <si>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</si>
  <si>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</si>
  <si>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</si>
  <si>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</si>
  <si>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</si>
  <si>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</si>
  <si>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</si>
  <si>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</si>
  <si>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</si>
  <si>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</si>
  <si>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</si>
  <si>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</si>
  <si>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</si>
  <si>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</si>
  <si>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</si>
  <si>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</si>
  <si>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</si>
  <si>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</si>
  <si>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</si>
  <si>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</si>
  <si>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</si>
  <si>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</si>
  <si>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</si>
  <si>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</si>
  <si>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</si>
  <si>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</si>
  <si>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</si>
  <si>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</si>
  <si>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</si>
  <si>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</si>
  <si>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</si>
  <si>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</si>
  <si>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</si>
  <si>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</si>
  <si>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</si>
  <si>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</si>
  <si>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</si>
  <si>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</si>
  <si>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</si>
  <si>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</si>
  <si>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</si>
  <si>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</si>
  <si>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</si>
  <si>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</si>
  <si>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</si>
  <si>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</si>
  <si>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</si>
  <si>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</si>
  <si>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</si>
  <si>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</si>
  <si>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</si>
  <si>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</si>
  <si>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</si>
  <si>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</si>
  <si>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</si>
  <si>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</si>
  <si>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</si>
  <si>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</si>
  <si>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</si>
  <si>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</si>
  <si>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</si>
  <si>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</si>
  <si>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</si>
  <si>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</si>
  <si>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</si>
  <si>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</si>
  <si>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</si>
  <si>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</si>
  <si>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</si>
  <si>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</si>
  <si>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</si>
  <si>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</si>
  <si>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</si>
  <si>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</si>
  <si>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</si>
  <si>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</si>
  <si>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</si>
  <si>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</si>
  <si>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</si>
  <si>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</si>
  <si>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</si>
  <si>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</si>
  <si>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</si>
  <si>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</si>
  <si>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</si>
  <si>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</si>
  <si>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</si>
  <si>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</si>
  <si>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</si>
  <si>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</si>
  <si>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</si>
  <si>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</si>
  <si>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</si>
  <si>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</si>
  <si>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</si>
  <si>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</si>
  <si>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</si>
  <si>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</si>
  <si>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</si>
  <si>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</si>
  <si>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</si>
  <si>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</si>
  <si>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</si>
  <si>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</si>
  <si>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</si>
  <si>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</si>
  <si>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</si>
  <si>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</si>
  <si>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</si>
  <si>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</si>
  <si>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</si>
  <si>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</si>
  <si>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</si>
  <si>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</si>
  <si>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</si>
  <si>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</si>
  <si>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</si>
  <si>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</si>
  <si>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</si>
  <si>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</si>
  <si>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</si>
  <si>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</si>
  <si>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</si>
  <si>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</si>
  <si>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</si>
  <si>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</si>
  <si>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</si>
  <si>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</si>
  <si>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</si>
  <si>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</si>
  <si>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</si>
  <si>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</si>
  <si>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</si>
  <si>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</si>
  <si>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</si>
  <si>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</si>
  <si>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</si>
  <si>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</si>
  <si>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</si>
  <si>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</si>
  <si>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</si>
  <si>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</si>
  <si>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</si>
  <si>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</si>
  <si>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</si>
  <si>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</si>
  <si>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</si>
  <si>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</si>
  <si>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</si>
  <si>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</si>
  <si>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</si>
  <si>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</si>
  <si>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</si>
  <si>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</si>
  <si>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</si>
  <si>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</si>
  <si>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</si>
  <si>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</si>
  <si>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</si>
  <si>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</si>
  <si>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</si>
  <si>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</si>
  <si>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</si>
  <si>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</si>
  <si>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</si>
  <si>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</si>
  <si>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</si>
  <si>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</si>
  <si>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</si>
  <si>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</si>
  <si>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</si>
  <si>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</si>
  <si>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</si>
  <si>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</si>
  <si>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</si>
  <si>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</si>
  <si>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</si>
  <si>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</si>
  <si>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</si>
  <si>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</si>
  <si>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</si>
  <si>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</si>
  <si>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</si>
  <si>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</si>
  <si>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</si>
  <si>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</si>
  <si>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</si>
  <si>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</si>
  <si>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</si>
  <si>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</si>
  <si>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</si>
  <si>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</si>
  <si>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</si>
  <si>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</si>
  <si>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</si>
  <si>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</si>
  <si>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</si>
  <si>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</si>
  <si>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</si>
  <si>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</si>
  <si>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</si>
  <si>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</si>
  <si>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</si>
  <si>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</si>
  <si>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</si>
  <si>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</si>
  <si>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</si>
  <si>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</si>
  <si>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</si>
  <si>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</si>
  <si>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</si>
  <si>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</si>
  <si>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</si>
  <si>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</si>
  <si>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</si>
  <si>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</si>
  <si>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</si>
  <si>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</si>
  <si>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</si>
  <si>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</si>
  <si>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</si>
  <si>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</si>
  <si>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</si>
  <si>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</si>
  <si>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</si>
  <si>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</si>
  <si>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</si>
  <si>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</si>
  <si>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</si>
  <si>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</si>
  <si>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</si>
  <si>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</si>
  <si>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</si>
  <si>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</si>
  <si>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</si>
  <si>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</si>
  <si>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</si>
  <si>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</si>
  <si>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</si>
  <si>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</si>
  <si>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</si>
  <si>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</si>
  <si>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</si>
  <si>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</si>
  <si>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</si>
  <si>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</si>
  <si>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</si>
  <si>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</si>
  <si>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</si>
  <si>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</si>
  <si>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</si>
  <si>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</si>
  <si>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</si>
  <si>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</si>
  <si>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</si>
  <si>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</si>
  <si>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</si>
  <si>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</si>
  <si>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</si>
  <si>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</si>
  <si>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</si>
  <si>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</si>
  <si>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</si>
  <si>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</si>
  <si>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</si>
  <si>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</si>
  <si>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</si>
  <si>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</si>
  <si>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</si>
  <si>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</si>
  <si>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</si>
  <si>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</si>
  <si>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</si>
  <si>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</si>
  <si>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</si>
  <si>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</si>
  <si>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</si>
  <si>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</si>
  <si>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</si>
  <si>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</si>
  <si>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</si>
  <si>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</si>
  <si>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</si>
  <si>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</si>
  <si>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</si>
  <si>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</si>
  <si>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</si>
  <si>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</si>
  <si>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</si>
  <si>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</si>
  <si>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</si>
  <si>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</si>
  <si>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</si>
  <si>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</si>
  <si>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</si>
  <si>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</si>
  <si>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</si>
  <si>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</si>
  <si>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</si>
  <si>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</si>
  <si>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</si>
  <si>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</si>
  <si>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</si>
  <si>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</si>
  <si>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</si>
  <si>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</si>
  <si>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</si>
  <si>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</si>
  <si>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</si>
  <si>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</si>
  <si>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</si>
  <si>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</si>
  <si>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</si>
  <si>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</si>
  <si>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</si>
  <si>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</si>
  <si>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</si>
  <si>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</si>
  <si>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</si>
  <si>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</si>
  <si>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</si>
  <si>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</si>
  <si>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</si>
  <si>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</si>
  <si>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</si>
  <si>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158</t>
  </si>
  <si>
    <t>Cascade Medical Center</t>
  </si>
  <si>
    <t>817 Commercial Street</t>
  </si>
  <si>
    <t>Leavenworth, WA 98826</t>
  </si>
  <si>
    <t>Chelan</t>
  </si>
  <si>
    <t>Diane Blake</t>
  </si>
  <si>
    <t>Marianne Vincent</t>
  </si>
  <si>
    <t>Mall Boyd</t>
  </si>
  <si>
    <t>(509) 548-5815</t>
  </si>
  <si>
    <t>(509) 548-1411</t>
  </si>
  <si>
    <t>12/31/2021</t>
  </si>
  <si>
    <t>Tom Baranouskas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</si>
</sst>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2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</fonts>
  <fills count="5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1110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2" borderId="36" applyNumberFormat="0" applyAlignment="0" applyProtection="0"/>
    <xf numFmtId="0" fontId="24" fillId="13" borderId="37" applyNumberFormat="0" applyAlignment="0" applyProtection="0"/>
    <xf numFmtId="0" fontId="25" fillId="13" borderId="36" applyNumberFormat="0" applyAlignment="0" applyProtection="0"/>
    <xf numFmtId="0" fontId="26" fillId="0" borderId="38" applyNumberFormat="0" applyFill="0" applyAlignment="0" applyProtection="0"/>
    <xf numFmtId="0" fontId="27" fillId="14" borderId="3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1" applyNumberFormat="0" applyFill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42" applyNumberFormat="0" applyAlignment="0" applyProtection="0"/>
    <xf numFmtId="0" fontId="38" fillId="55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40" fillId="44" borderId="0" applyNumberFormat="0" applyBorder="0" applyAlignment="0" applyProtection="0"/>
    <xf numFmtId="0" fontId="41" fillId="0" borderId="44" applyNumberFormat="0" applyFill="0" applyAlignment="0" applyProtection="0"/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3" fillId="0" borderId="45" applyNumberFormat="0" applyFill="0" applyAlignment="0" applyProtection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44" fillId="0" borderId="46" applyNumberFormat="0" applyFill="0" applyAlignment="0" applyProtection="0"/>
    <xf numFmtId="0" fontId="44" fillId="0" borderId="0" applyNumberFormat="0" applyFill="0" applyBorder="0" applyAlignment="0" applyProtection="0"/>
    <xf numFmtId="0" fontId="45" fillId="45" borderId="42" applyNumberFormat="0" applyAlignment="0" applyProtection="0"/>
    <xf numFmtId="0" fontId="46" fillId="0" borderId="47" applyNumberFormat="0" applyFill="0" applyAlignment="0" applyProtection="0"/>
    <xf numFmtId="0" fontId="47" fillId="45" borderId="0" applyNumberFormat="0" applyBorder="0" applyAlignment="0" applyProtection="0"/>
    <xf numFmtId="0" fontId="1" fillId="0" borderId="0"/>
    <xf numFmtId="0" fontId="7" fillId="42" borderId="48" applyNumberFormat="0" applyFont="0" applyAlignment="0" applyProtection="0"/>
    <xf numFmtId="0" fontId="2" fillId="42" borderId="48" applyNumberFormat="0" applyFont="0" applyAlignment="0" applyProtection="0"/>
    <xf numFmtId="0" fontId="2" fillId="42" borderId="48" applyNumberFormat="0" applyFont="0" applyAlignment="0" applyProtection="0"/>
    <xf numFmtId="0" fontId="1" fillId="15" borderId="40" applyNumberFormat="0" applyFont="0" applyAlignment="0" applyProtection="0"/>
    <xf numFmtId="0" fontId="48" fillId="54" borderId="4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2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46" fillId="0" borderId="0" applyNumberForma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42" borderId="48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48" applyNumberFormat="0" applyFont="0" applyAlignment="0" applyProtection="0"/>
    <xf numFmtId="0" fontId="2" fillId="0" borderId="0"/>
    <xf numFmtId="44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5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37" fontId="1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44" applyNumberFormat="0" applyFill="0" applyAlignment="0" applyProtection="0"/>
    <xf numFmtId="0" fontId="43" fillId="0" borderId="45" applyNumberFormat="0" applyFill="0" applyAlignment="0" applyProtection="0"/>
    <xf numFmtId="0" fontId="2" fillId="0" borderId="0"/>
    <xf numFmtId="37" fontId="1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" fillId="0" borderId="0"/>
    <xf numFmtId="0" fontId="1" fillId="0" borderId="0"/>
    <xf numFmtId="3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2" borderId="48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50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</cellStyleXfs>
  <cellXfs count="354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0" xfId="2" applyNumberFormat="1" applyFont="1" applyAlignment="1" applyProtection="1">
      <alignment horizontal="left"/>
    </xf>
    <xf numFmtId="37" fontId="4" fillId="8" borderId="0" xfId="0" quotePrefix="1" applyFont="1" applyFill="1" applyAlignment="1" applyProtection="1">
      <alignment horizontal="left"/>
    </xf>
    <xf numFmtId="37" fontId="4" fillId="0" borderId="0" xfId="2" applyNumberFormat="1" applyFont="1" applyAlignment="1" applyProtection="1"/>
    <xf numFmtId="37" fontId="16" fillId="0" borderId="0" xfId="0" quotePrefix="1" applyFont="1" applyAlignment="1" applyProtection="1">
      <alignment horizontal="left"/>
    </xf>
    <xf numFmtId="37" fontId="16" fillId="0" borderId="0" xfId="2" applyNumberFormat="1" applyFont="1" applyAlignment="1" applyProtection="1"/>
    <xf numFmtId="37" fontId="4" fillId="3" borderId="0" xfId="0" applyFont="1" applyFill="1"/>
    <xf numFmtId="38" fontId="4" fillId="3" borderId="0" xfId="0" applyNumberFormat="1" applyFont="1" applyFill="1" applyAlignment="1">
      <alignment horizontal="center"/>
    </xf>
    <xf numFmtId="37" fontId="4" fillId="3" borderId="0" xfId="0" applyFont="1" applyFill="1" applyAlignment="1">
      <alignment horizontal="center"/>
    </xf>
    <xf numFmtId="37" fontId="4" fillId="3" borderId="0" xfId="0" quotePrefix="1" applyFont="1" applyFill="1" applyAlignment="1">
      <alignment horizontal="center"/>
    </xf>
    <xf numFmtId="37" fontId="10" fillId="0" borderId="1" xfId="0" applyFont="1" applyBorder="1" applyProtection="1">
      <protection locked="0"/>
    </xf>
    <xf numFmtId="37" fontId="10" fillId="0" borderId="1" xfId="0" quotePrefix="1" applyFont="1" applyBorder="1" applyProtection="1">
      <protection locked="0"/>
    </xf>
    <xf numFmtId="37" fontId="4" fillId="3" borderId="0" xfId="0" quotePrefix="1" applyFont="1" applyFill="1"/>
    <xf numFmtId="37" fontId="4" fillId="3" borderId="0" xfId="0" quotePrefix="1" applyFont="1" applyFill="1" applyAlignment="1">
      <alignment horizontal="left"/>
    </xf>
    <xf numFmtId="38" fontId="4" fillId="3" borderId="0" xfId="0" applyNumberFormat="1" applyFont="1" applyFill="1"/>
    <xf numFmtId="166" fontId="4" fillId="3" borderId="0" xfId="0" applyNumberFormat="1" applyFont="1" applyFill="1" applyAlignment="1">
      <alignment horizontal="center"/>
    </xf>
    <xf numFmtId="37" fontId="4" fillId="3" borderId="0" xfId="0" quotePrefix="1" applyFont="1" applyFill="1" applyAlignment="1">
      <alignment horizontal="fill"/>
    </xf>
    <xf numFmtId="37" fontId="10" fillId="0" borderId="1" xfId="1" quotePrefix="1" applyNumberFormat="1" applyFont="1" applyFill="1" applyBorder="1" applyProtection="1">
      <protection locked="0"/>
    </xf>
    <xf numFmtId="37" fontId="4" fillId="0" borderId="0" xfId="1" applyNumberFormat="1" applyFont="1" applyFill="1" applyProtection="1"/>
    <xf numFmtId="37" fontId="10" fillId="0" borderId="1" xfId="1" applyNumberFormat="1" applyFont="1" applyFill="1" applyBorder="1" applyProtection="1">
      <protection locked="0"/>
    </xf>
    <xf numFmtId="39" fontId="4" fillId="3" borderId="0" xfId="0" quotePrefix="1" applyNumberFormat="1" applyFont="1" applyFill="1" applyAlignment="1">
      <alignment horizontal="left"/>
    </xf>
    <xf numFmtId="39" fontId="10" fillId="0" borderId="1" xfId="3" quotePrefix="1" applyNumberFormat="1" applyFont="1" applyFill="1" applyBorder="1" applyProtection="1">
      <protection locked="0"/>
    </xf>
    <xf numFmtId="39" fontId="10" fillId="0" borderId="1" xfId="1" quotePrefix="1" applyNumberFormat="1" applyFont="1" applyFill="1" applyBorder="1" applyProtection="1">
      <protection locked="0"/>
    </xf>
    <xf numFmtId="4" fontId="4" fillId="3" borderId="0" xfId="0" applyNumberFormat="1" applyFont="1" applyFill="1"/>
    <xf numFmtId="37" fontId="10" fillId="4" borderId="1" xfId="0" quotePrefix="1" applyFont="1" applyFill="1" applyBorder="1" applyProtection="1">
      <protection locked="0"/>
    </xf>
    <xf numFmtId="165" fontId="10" fillId="0" borderId="1" xfId="1" quotePrefix="1" applyNumberFormat="1" applyFont="1" applyFill="1" applyBorder="1" applyProtection="1">
      <protection locked="0"/>
    </xf>
    <xf numFmtId="39" fontId="4" fillId="3" borderId="0" xfId="0" quotePrefix="1" applyNumberFormat="1" applyFont="1" applyFill="1" applyAlignment="1">
      <alignment horizontal="fill"/>
    </xf>
    <xf numFmtId="39" fontId="4" fillId="3" borderId="0" xfId="0" applyNumberFormat="1" applyFont="1" applyFill="1"/>
    <xf numFmtId="37" fontId="4" fillId="3" borderId="0" xfId="0" applyFont="1" applyFill="1" applyAlignment="1">
      <alignment horizontal="centerContinuous"/>
    </xf>
    <xf numFmtId="37" fontId="4" fillId="3" borderId="0" xfId="0" applyFont="1" applyFill="1" applyAlignment="1">
      <alignment horizontal="right"/>
    </xf>
    <xf numFmtId="49" fontId="10" fillId="0" borderId="1" xfId="0" quotePrefix="1" applyNumberFormat="1" applyFont="1" applyBorder="1" applyProtection="1">
      <protection locked="0"/>
    </xf>
    <xf numFmtId="37" fontId="11" fillId="3" borderId="0" xfId="0" applyFont="1" applyFill="1"/>
    <xf numFmtId="0" fontId="10" fillId="0" borderId="1" xfId="0" quotePrefix="1" applyNumberFormat="1" applyFont="1" applyBorder="1" applyAlignment="1" applyProtection="1">
      <alignment horizontal="left"/>
      <protection locked="0"/>
    </xf>
    <xf numFmtId="38" fontId="10" fillId="0" borderId="14" xfId="0" applyNumberFormat="1" applyFont="1" applyBorder="1" applyProtection="1">
      <protection locked="0"/>
    </xf>
    <xf numFmtId="38" fontId="10" fillId="0" borderId="14" xfId="0" quotePrefix="1" applyNumberFormat="1" applyFont="1" applyBorder="1" applyProtection="1">
      <protection locked="0"/>
    </xf>
    <xf numFmtId="38" fontId="10" fillId="0" borderId="1" xfId="0" quotePrefix="1" applyNumberFormat="1" applyFont="1" applyBorder="1" applyAlignment="1" applyProtection="1">
      <alignment horizontal="left"/>
      <protection locked="0"/>
    </xf>
    <xf numFmtId="49" fontId="10" fillId="0" borderId="1" xfId="0" quotePrefix="1" applyNumberFormat="1" applyFont="1" applyBorder="1" applyAlignment="1" applyProtection="1">
      <alignment horizontal="left"/>
      <protection locked="0"/>
    </xf>
    <xf numFmtId="37" fontId="10" fillId="3" borderId="0" xfId="0" applyFont="1" applyFill="1" applyAlignment="1">
      <alignment horizontal="centerContinuous"/>
    </xf>
    <xf numFmtId="38" fontId="4" fillId="3" borderId="0" xfId="0" applyNumberFormat="1" applyFont="1" applyFill="1" applyAlignment="1">
      <alignment horizontal="right"/>
    </xf>
    <xf numFmtId="37" fontId="4" fillId="3" borderId="0" xfId="0" quotePrefix="1" applyFont="1" applyFill="1" applyAlignment="1">
      <alignment horizontal="centerContinuous"/>
    </xf>
    <xf numFmtId="38" fontId="10" fillId="0" borderId="1" xfId="0" applyNumberFormat="1" applyFont="1" applyBorder="1" applyProtection="1">
      <protection locked="0"/>
    </xf>
    <xf numFmtId="37" fontId="10" fillId="3" borderId="0" xfId="0" quotePrefix="1" applyFont="1" applyFill="1" applyAlignment="1">
      <alignment horizontal="left"/>
    </xf>
    <xf numFmtId="37" fontId="10" fillId="3" borderId="0" xfId="0" applyFont="1" applyFill="1" applyAlignment="1">
      <alignment horizontal="center"/>
    </xf>
    <xf numFmtId="38" fontId="10" fillId="3" borderId="0" xfId="0" applyNumberFormat="1" applyFont="1" applyFill="1" applyAlignment="1">
      <alignment horizontal="center"/>
    </xf>
    <xf numFmtId="37" fontId="4" fillId="0" borderId="0" xfId="0" quotePrefix="1" applyFont="1" applyAlignment="1">
      <alignment horizontal="left"/>
    </xf>
    <xf numFmtId="38" fontId="10" fillId="3" borderId="0" xfId="0" applyNumberFormat="1" applyFont="1" applyFill="1"/>
    <xf numFmtId="37" fontId="10" fillId="3" borderId="0" xfId="0" applyFont="1" applyFill="1"/>
    <xf numFmtId="37" fontId="4" fillId="3" borderId="0" xfId="0" applyFont="1" applyFill="1" applyAlignment="1">
      <alignment horizontal="left"/>
    </xf>
    <xf numFmtId="38" fontId="10" fillId="0" borderId="1" xfId="0" applyNumberFormat="1" applyFont="1" applyBorder="1" applyAlignment="1" applyProtection="1">
      <alignment horizontal="center"/>
      <protection locked="0"/>
    </xf>
    <xf numFmtId="39" fontId="4" fillId="0" borderId="0" xfId="0" applyNumberFormat="1" applyFont="1"/>
    <xf numFmtId="37" fontId="4" fillId="0" borderId="0" xfId="0" applyFont="1" applyAlignment="1">
      <alignment horizontal="center"/>
    </xf>
    <xf numFmtId="3" fontId="4" fillId="0" borderId="0" xfId="0" applyNumberFormat="1" applyFont="1"/>
    <xf numFmtId="37" fontId="4" fillId="0" borderId="0" xfId="0" quotePrefix="1" applyFont="1" applyAlignment="1">
      <alignment horizontal="fill"/>
    </xf>
    <xf numFmtId="37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37" fontId="4" fillId="0" borderId="0" xfId="0" quotePrefix="1" applyFont="1" applyAlignment="1">
      <alignment horizontal="center"/>
    </xf>
    <xf numFmtId="37" fontId="4" fillId="0" borderId="0" xfId="0" quotePrefix="1" applyFont="1"/>
    <xf numFmtId="2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/>
    <xf numFmtId="37" fontId="10" fillId="0" borderId="0" xfId="0" applyFont="1"/>
    <xf numFmtId="164" fontId="4" fillId="0" borderId="0" xfId="0" applyNumberFormat="1" applyFont="1" applyAlignment="1">
      <alignment horizontal="left"/>
    </xf>
    <xf numFmtId="38" fontId="10" fillId="0" borderId="14" xfId="0" applyNumberFormat="1" applyFont="1" applyFill="1" applyBorder="1" applyProtection="1">
      <protection locked="0"/>
    </xf>
    <xf numFmtId="38" fontId="10" fillId="0" borderId="14" xfId="0" quotePrefix="1" applyNumberFormat="1" applyFont="1" applyFill="1" applyBorder="1" applyProtection="1">
      <protection locked="0"/>
    </xf>
    <xf numFmtId="38" fontId="10" fillId="0" borderId="1" xfId="0" quotePrefix="1" applyNumberFormat="1" applyFont="1" applyFill="1" applyBorder="1" applyAlignment="1" applyProtection="1">
      <alignment horizontal="left"/>
      <protection locked="0"/>
    </xf>
    <xf numFmtId="49" fontId="10" fillId="0" borderId="1" xfId="0" quotePrefix="1" applyNumberFormat="1" applyFont="1" applyFill="1" applyBorder="1" applyAlignment="1" applyProtection="1">
      <alignment horizontal="left"/>
      <protection locked="0"/>
    </xf>
    <xf numFmtId="37" fontId="10" fillId="3" borderId="0" xfId="0" applyFont="1" applyFill="1" applyAlignment="1" applyProtection="1">
      <alignment horizontal="center" vertical="center"/>
    </xf>
    <xf numFmtId="37" fontId="10" fillId="3" borderId="0" xfId="0" applyFont="1" applyFill="1" applyAlignment="1">
      <alignment horizontal="center" vertical="center"/>
    </xf>
    <xf numFmtId="0" fontId="2" fillId="0" borderId="0" xfId="4" applyAlignment="1">
      <alignment horizontal="left" vertical="top" wrapText="1"/>
    </xf>
    <xf numFmtId="0" fontId="2" fillId="0" borderId="0" xfId="5" applyAlignment="1">
      <alignment horizontal="left" vertical="top" wrapText="1"/>
    </xf>
  </cellXfs>
  <cellStyles count="1110">
    <cellStyle name="20% - Accent1" xfId="21" builtinId="30" customBuiltin="1"/>
    <cellStyle name="20% - Accent1 2" xfId="54" xr:uid="{C4EAD4D7-802B-4A37-ABFC-D66B92576EF7}"/>
    <cellStyle name="20% - Accent1 3" xfId="142" xr:uid="{BD5B95B7-2341-477A-8383-5EFA68F2E7EA}"/>
    <cellStyle name="20% - Accent1 3 2" xfId="211" xr:uid="{09ECB4A1-C33B-4BB9-8F73-18DD3D02698D}"/>
    <cellStyle name="20% - Accent1 3 2 2" xfId="380" xr:uid="{048AAA75-E02D-48DE-A9B0-76A4DBA2A888}"/>
    <cellStyle name="20% - Accent1 3 2 2 2" xfId="869" xr:uid="{024F7DD8-EA80-4F02-9988-674BE3291681}"/>
    <cellStyle name="20% - Accent1 3 2 3" xfId="580" xr:uid="{13121598-4925-41B9-BBD4-7E432127869B}"/>
    <cellStyle name="20% - Accent1 3 2 3 2" xfId="1067" xr:uid="{D289EE07-C9D6-4AB0-9B5F-FB94D029CBB2}"/>
    <cellStyle name="20% - Accent1 3 2 4" xfId="269" xr:uid="{9DC272F3-F961-47C2-A674-F7D5F671D211}"/>
    <cellStyle name="20% - Accent1 3 2 4 2" xfId="771" xr:uid="{5EFB5CAA-3965-4870-A847-7FE6E90FB9A2}"/>
    <cellStyle name="20% - Accent1 3 2 5" xfId="715" xr:uid="{6707021A-748F-4CC2-9BEA-981113AE2C51}"/>
    <cellStyle name="20% - Accent1 3 3" xfId="379" xr:uid="{F97D47FA-8A8F-43DF-B826-368D6BAB7A4A}"/>
    <cellStyle name="20% - Accent1 3 3 2" xfId="868" xr:uid="{7C6F5D0B-9C74-48A3-9625-BA27272F995D}"/>
    <cellStyle name="20% - Accent1 3 4" xfId="513" xr:uid="{F7F14137-8A07-4C65-923A-7A37CB4D42DB}"/>
    <cellStyle name="20% - Accent1 3 4 2" xfId="1000" xr:uid="{77A1C4F0-038C-4F04-863E-8A64715010EE}"/>
    <cellStyle name="20% - Accent1 3 5" xfId="268" xr:uid="{BBE06A0F-763F-47D6-8D9A-FB939227BCAC}"/>
    <cellStyle name="20% - Accent1 3 5 2" xfId="770" xr:uid="{D10BBA12-2301-48CB-AB54-35B32510A07C}"/>
    <cellStyle name="20% - Accent1 3 6" xfId="648" xr:uid="{153DA5E6-62B7-433C-B4E3-5886B96E28B8}"/>
    <cellStyle name="20% - Accent1 4" xfId="161" xr:uid="{CF734AE2-A679-493D-B0DE-9C5BF6251303}"/>
    <cellStyle name="20% - Accent1 4 2" xfId="230" xr:uid="{698F5F47-6628-48B6-94E0-A3C513E62E8E}"/>
    <cellStyle name="20% - Accent1 4 2 2" xfId="599" xr:uid="{9899F466-8F96-4E74-A411-6DDABB897B05}"/>
    <cellStyle name="20% - Accent1 4 2 2 2" xfId="1086" xr:uid="{493ED848-91AD-485C-8CBB-F7ED50015D73}"/>
    <cellStyle name="20% - Accent1 4 2 3" xfId="381" xr:uid="{422F123F-7A49-4029-B435-C2336EA884B3}"/>
    <cellStyle name="20% - Accent1 4 2 3 2" xfId="870" xr:uid="{BC43B288-92E4-46CE-B45A-DB5176154E65}"/>
    <cellStyle name="20% - Accent1 4 2 4" xfId="734" xr:uid="{E7997068-F4D4-4E5C-894C-56B98B42449B}"/>
    <cellStyle name="20% - Accent1 4 3" xfId="532" xr:uid="{E8CCB643-577F-4144-AF57-C49B7E8E7160}"/>
    <cellStyle name="20% - Accent1 4 3 2" xfId="1019" xr:uid="{63CB28B5-BAB1-4974-92CF-EF4198E40AD8}"/>
    <cellStyle name="20% - Accent1 4 4" xfId="270" xr:uid="{CE007454-230D-4407-998F-CF4F6A4A2681}"/>
    <cellStyle name="20% - Accent1 4 4 2" xfId="772" xr:uid="{D451366D-C838-4207-94D4-002DEA9D4706}"/>
    <cellStyle name="20% - Accent1 4 5" xfId="667" xr:uid="{ABA7BFEF-5932-43EB-85C7-7BDBF2373E52}"/>
    <cellStyle name="20% - Accent1 5" xfId="187" xr:uid="{A63F354F-CB32-4B39-BC02-0BA291B41B64}"/>
    <cellStyle name="20% - Accent1 5 2" xfId="382" xr:uid="{5C192C73-B6DB-41A9-8436-78C73707E81B}"/>
    <cellStyle name="20% - Accent1 5 2 2" xfId="871" xr:uid="{B13DD03D-E8BD-4407-AE4F-3D1BDF91E8C7}"/>
    <cellStyle name="20% - Accent1 5 3" xfId="556" xr:uid="{E8C3EDEF-13AD-4D7A-BD89-8D01D193F688}"/>
    <cellStyle name="20% - Accent1 5 3 2" xfId="1043" xr:uid="{CC6FE038-BE3A-46A7-861B-56B21447CB4F}"/>
    <cellStyle name="20% - Accent1 5 4" xfId="271" xr:uid="{8A163F99-A903-472E-BD1C-590D738EB0BF}"/>
    <cellStyle name="20% - Accent1 5 4 2" xfId="773" xr:uid="{73ABE1D9-D53B-47E0-8EB0-093496893D23}"/>
    <cellStyle name="20% - Accent1 5 5" xfId="691" xr:uid="{1F87994E-30D6-41F3-8E4B-6D1D20BC6DAD}"/>
    <cellStyle name="20% - Accent1 6" xfId="378" xr:uid="{D0EFC9B9-F6B9-4658-9B10-F01A591B8470}"/>
    <cellStyle name="20% - Accent1 6 2" xfId="867" xr:uid="{9CC8B0B3-F851-4580-96D1-623FDB5A5C0B}"/>
    <cellStyle name="20% - Accent1 7" xfId="487" xr:uid="{F6F4B362-7440-4F9B-9444-A5908EA6BF54}"/>
    <cellStyle name="20% - Accent1 7 2" xfId="976" xr:uid="{5B54708F-3CCD-446C-937A-99D3262912D1}"/>
    <cellStyle name="20% - Accent1 8" xfId="255" xr:uid="{253F3CD1-5C8B-452C-AAC2-71C7860BFBC1}"/>
    <cellStyle name="20% - Accent1 8 2" xfId="758" xr:uid="{F224ECEE-1645-4DAE-B230-B013F57BCBD4}"/>
    <cellStyle name="20% - Accent1 9" xfId="624" xr:uid="{375395A0-EEA3-4CE3-8E5C-D7958DB68777}"/>
    <cellStyle name="20% - Accent2" xfId="24" builtinId="34" customBuiltin="1"/>
    <cellStyle name="20% - Accent2 2" xfId="55" xr:uid="{326FFE31-999D-46C6-877A-88848D673862}"/>
    <cellStyle name="20% - Accent2 3" xfId="144" xr:uid="{C8160D14-28F7-4B5D-8A26-9F2D6CDE9FE3}"/>
    <cellStyle name="20% - Accent2 3 2" xfId="213" xr:uid="{28BDD3AF-B8DC-4A05-9D2C-259A8EEC0810}"/>
    <cellStyle name="20% - Accent2 3 2 2" xfId="385" xr:uid="{79834089-6637-448B-A571-320695E5B643}"/>
    <cellStyle name="20% - Accent2 3 2 2 2" xfId="874" xr:uid="{EC67C0BB-D468-48BD-ABDE-33311A294F67}"/>
    <cellStyle name="20% - Accent2 3 2 3" xfId="582" xr:uid="{3A7E6D98-1D35-4A7F-97D5-8C92850E73D4}"/>
    <cellStyle name="20% - Accent2 3 2 3 2" xfId="1069" xr:uid="{B6C91599-C588-4471-AACD-72030901EED5}"/>
    <cellStyle name="20% - Accent2 3 2 4" xfId="273" xr:uid="{9ADCBF53-0C22-415B-B68E-FD85170505F7}"/>
    <cellStyle name="20% - Accent2 3 2 4 2" xfId="775" xr:uid="{54E7C13C-8B16-4805-9635-CB72ACCC9CED}"/>
    <cellStyle name="20% - Accent2 3 2 5" xfId="717" xr:uid="{C899FF3C-9EBE-4561-9EFC-BB14C430FE9A}"/>
    <cellStyle name="20% - Accent2 3 3" xfId="384" xr:uid="{1EE576BE-4113-4C9F-BCA0-50CEFB84D857}"/>
    <cellStyle name="20% - Accent2 3 3 2" xfId="873" xr:uid="{37600FE8-07A8-45CD-94B5-52437DB687D1}"/>
    <cellStyle name="20% - Accent2 3 4" xfId="515" xr:uid="{0EA6A378-43A8-4F95-B163-ADE8A664D7CC}"/>
    <cellStyle name="20% - Accent2 3 4 2" xfId="1002" xr:uid="{C1836B7E-433A-47F6-9E26-C687363A77C2}"/>
    <cellStyle name="20% - Accent2 3 5" xfId="272" xr:uid="{132D3D78-E33F-41EB-8BDA-386BE19863F4}"/>
    <cellStyle name="20% - Accent2 3 5 2" xfId="774" xr:uid="{08D5267B-776F-487C-B785-45EB685D4C12}"/>
    <cellStyle name="20% - Accent2 3 6" xfId="650" xr:uid="{53171CE6-9C4F-4548-8DC5-8AC3875F0C7A}"/>
    <cellStyle name="20% - Accent2 4" xfId="163" xr:uid="{E2143670-4C4C-4EB8-A21F-F969AC9C44DB}"/>
    <cellStyle name="20% - Accent2 4 2" xfId="232" xr:uid="{5BA8D4C5-18AF-4461-8526-496C6C11B095}"/>
    <cellStyle name="20% - Accent2 4 2 2" xfId="601" xr:uid="{A091BB47-634B-46C1-AA0A-182DFA8C748A}"/>
    <cellStyle name="20% - Accent2 4 2 2 2" xfId="1088" xr:uid="{FC4C52F2-6922-4C5B-AD8D-3C27E8892A25}"/>
    <cellStyle name="20% - Accent2 4 2 3" xfId="386" xr:uid="{818C9CFD-E789-4720-AEB2-4B1A53B494AC}"/>
    <cellStyle name="20% - Accent2 4 2 3 2" xfId="875" xr:uid="{391A39F1-2056-4EE9-B542-1BFFC5BD3116}"/>
    <cellStyle name="20% - Accent2 4 2 4" xfId="736" xr:uid="{020C7A44-6638-4077-BD95-B66103F9C5DF}"/>
    <cellStyle name="20% - Accent2 4 3" xfId="534" xr:uid="{3B3E626A-7B99-40D5-B657-6F17569892E6}"/>
    <cellStyle name="20% - Accent2 4 3 2" xfId="1021" xr:uid="{AEEA8F57-9D7B-4818-A870-ED4B2B719549}"/>
    <cellStyle name="20% - Accent2 4 4" xfId="274" xr:uid="{C0C944FB-71F7-4247-8597-037805EEC1FF}"/>
    <cellStyle name="20% - Accent2 4 4 2" xfId="776" xr:uid="{FC140883-BC1E-47CD-944B-45B94ABA9D0C}"/>
    <cellStyle name="20% - Accent2 4 5" xfId="669" xr:uid="{589DEFE2-A5D6-471F-BBB4-F573F5F42B1C}"/>
    <cellStyle name="20% - Accent2 5" xfId="189" xr:uid="{0FF6FDA7-2B2C-4008-A26F-FC003A070798}"/>
    <cellStyle name="20% - Accent2 5 2" xfId="387" xr:uid="{702D8818-5326-4B93-A7A3-45C8973AC6D9}"/>
    <cellStyle name="20% - Accent2 5 2 2" xfId="876" xr:uid="{B2F29734-9F09-4408-8817-023A34F7AB89}"/>
    <cellStyle name="20% - Accent2 5 3" xfId="558" xr:uid="{B3C5FABB-FA9C-459B-B091-5D9889D50F17}"/>
    <cellStyle name="20% - Accent2 5 3 2" xfId="1045" xr:uid="{ACBB1629-5843-440F-A583-EB124B3F5E05}"/>
    <cellStyle name="20% - Accent2 5 4" xfId="275" xr:uid="{1D0504AD-F393-46C9-940D-08B8A8B10B69}"/>
    <cellStyle name="20% - Accent2 5 4 2" xfId="777" xr:uid="{7E9DC7CD-2242-4420-B7D5-F76CB2D54FC5}"/>
    <cellStyle name="20% - Accent2 5 5" xfId="693" xr:uid="{4C10D39E-430B-4040-9309-11AF8AA1211E}"/>
    <cellStyle name="20% - Accent2 6" xfId="383" xr:uid="{2109954E-54E6-4C6B-912B-858633709FFF}"/>
    <cellStyle name="20% - Accent2 6 2" xfId="872" xr:uid="{176ABCBF-FA14-4F72-9C1C-9F5DFB683566}"/>
    <cellStyle name="20% - Accent2 7" xfId="489" xr:uid="{5133042D-2762-4D1B-BFB0-831E87E20E62}"/>
    <cellStyle name="20% - Accent2 7 2" xfId="978" xr:uid="{EFF5A952-D9BC-4A0E-BD36-B6C27EBA912E}"/>
    <cellStyle name="20% - Accent2 8" xfId="257" xr:uid="{120F802B-8257-4C90-BC20-4AA38631F138}"/>
    <cellStyle name="20% - Accent2 8 2" xfId="760" xr:uid="{528D18A0-B954-4EBA-A039-D275DDB29686}"/>
    <cellStyle name="20% - Accent2 9" xfId="626" xr:uid="{D9FEAA64-26D3-45F0-8EAA-D78ECF88997D}"/>
    <cellStyle name="20% - Accent3" xfId="27" builtinId="38" customBuiltin="1"/>
    <cellStyle name="20% - Accent3 2" xfId="56" xr:uid="{CDB6251E-6DC9-4F62-AA55-6793268DBEF6}"/>
    <cellStyle name="20% - Accent3 3" xfId="146" xr:uid="{D3128CC3-C756-48F8-896C-10E425FFF1C9}"/>
    <cellStyle name="20% - Accent3 3 2" xfId="215" xr:uid="{5A50D58E-52F4-402F-AC76-5FEBE56DA5A7}"/>
    <cellStyle name="20% - Accent3 3 2 2" xfId="390" xr:uid="{3CF5B171-C5E9-46C4-B222-4D51DB864630}"/>
    <cellStyle name="20% - Accent3 3 2 2 2" xfId="879" xr:uid="{B1309840-CC01-4B4E-A0D1-640E8D282AC0}"/>
    <cellStyle name="20% - Accent3 3 2 3" xfId="584" xr:uid="{661F89B4-247D-4446-B69C-45044BCBB703}"/>
    <cellStyle name="20% - Accent3 3 2 3 2" xfId="1071" xr:uid="{AA2B8B75-36A9-4781-BE74-D86133153315}"/>
    <cellStyle name="20% - Accent3 3 2 4" xfId="277" xr:uid="{B7AB832D-155E-4EC7-8C4B-7DC044EB08FD}"/>
    <cellStyle name="20% - Accent3 3 2 4 2" xfId="779" xr:uid="{EDD084C9-ED8B-4196-A73B-2E7DE500943D}"/>
    <cellStyle name="20% - Accent3 3 2 5" xfId="719" xr:uid="{51025E58-2C49-4B3F-A84C-83A6F21734D2}"/>
    <cellStyle name="20% - Accent3 3 3" xfId="389" xr:uid="{F1AC7562-B75E-4EDF-A776-4ADCF78D4110}"/>
    <cellStyle name="20% - Accent3 3 3 2" xfId="878" xr:uid="{EEF9DC3F-280A-44E1-9355-9DFAD3606BF6}"/>
    <cellStyle name="20% - Accent3 3 4" xfId="517" xr:uid="{66D25365-2458-4785-B341-65ED0E526A33}"/>
    <cellStyle name="20% - Accent3 3 4 2" xfId="1004" xr:uid="{7277270A-F4A1-4627-9D71-843A79B04930}"/>
    <cellStyle name="20% - Accent3 3 5" xfId="276" xr:uid="{A3535FBC-076F-43C7-8249-1AE1DDEFBE4D}"/>
    <cellStyle name="20% - Accent3 3 5 2" xfId="778" xr:uid="{19A74F50-0873-4C8F-BD5A-2E1D0FB11CD8}"/>
    <cellStyle name="20% - Accent3 3 6" xfId="652" xr:uid="{AAAD4EFF-1FB0-425D-AA66-76A0C1E73985}"/>
    <cellStyle name="20% - Accent3 4" xfId="165" xr:uid="{AAD014DE-8896-43E6-A286-5B67FE3C286B}"/>
    <cellStyle name="20% - Accent3 4 2" xfId="234" xr:uid="{3CB0EC40-8485-46E0-8E7E-3FC6679CC8E5}"/>
    <cellStyle name="20% - Accent3 4 2 2" xfId="603" xr:uid="{E561DDD6-175E-4BE3-B7E6-DBBEFE3B4985}"/>
    <cellStyle name="20% - Accent3 4 2 2 2" xfId="1090" xr:uid="{17256088-55CD-4E4A-9FD0-A283AF508A1F}"/>
    <cellStyle name="20% - Accent3 4 2 3" xfId="391" xr:uid="{99E69C22-D523-41F3-A733-FA8F8685A8C9}"/>
    <cellStyle name="20% - Accent3 4 2 3 2" xfId="880" xr:uid="{914728A9-4677-427D-9A3A-49C002418909}"/>
    <cellStyle name="20% - Accent3 4 2 4" xfId="738" xr:uid="{4447574A-46BF-4A2C-B0D0-54185B395FF1}"/>
    <cellStyle name="20% - Accent3 4 3" xfId="536" xr:uid="{9787B689-20C9-4542-91F7-2B76424D4637}"/>
    <cellStyle name="20% - Accent3 4 3 2" xfId="1023" xr:uid="{C2D662C4-B521-463B-8D43-B3D7216729C4}"/>
    <cellStyle name="20% - Accent3 4 4" xfId="278" xr:uid="{055AF23F-60EE-436F-856F-787693FC200C}"/>
    <cellStyle name="20% - Accent3 4 4 2" xfId="780" xr:uid="{D37346FD-12E7-4844-9D58-36084FC17977}"/>
    <cellStyle name="20% - Accent3 4 5" xfId="671" xr:uid="{6E4E6EF3-4BE6-4D50-AD79-C62E1443ADC8}"/>
    <cellStyle name="20% - Accent3 5" xfId="191" xr:uid="{7FB54E43-50F4-4C16-80ED-67EBB58EE016}"/>
    <cellStyle name="20% - Accent3 5 2" xfId="392" xr:uid="{6A334CC1-3DD6-473F-B603-EAA9330115E2}"/>
    <cellStyle name="20% - Accent3 5 2 2" xfId="881" xr:uid="{3E0E96B4-9956-4685-B2B3-64AB793CD463}"/>
    <cellStyle name="20% - Accent3 5 3" xfId="560" xr:uid="{79EEAD64-9A85-4D98-8E9B-EC09A4152FD9}"/>
    <cellStyle name="20% - Accent3 5 3 2" xfId="1047" xr:uid="{66FB4767-A4F8-4D31-91A7-58778557E8A5}"/>
    <cellStyle name="20% - Accent3 5 4" xfId="279" xr:uid="{6770D01A-07DE-48EB-AB1D-C01457232117}"/>
    <cellStyle name="20% - Accent3 5 4 2" xfId="781" xr:uid="{322A0059-2A78-4C56-AAC1-5DE920B333A5}"/>
    <cellStyle name="20% - Accent3 5 5" xfId="695" xr:uid="{E1352689-FF56-4029-8CBE-C4A60C508D9C}"/>
    <cellStyle name="20% - Accent3 6" xfId="388" xr:uid="{E6712553-E782-4EF8-822A-BF9768C3A967}"/>
    <cellStyle name="20% - Accent3 6 2" xfId="877" xr:uid="{6D1F22A7-70DE-4FD8-BF31-EF29D4D52ECA}"/>
    <cellStyle name="20% - Accent3 7" xfId="491" xr:uid="{FF499ADC-ACFD-4C8E-8E56-3338537EC997}"/>
    <cellStyle name="20% - Accent3 7 2" xfId="980" xr:uid="{56D53679-1A60-4148-9989-22ACA44DBC35}"/>
    <cellStyle name="20% - Accent3 8" xfId="259" xr:uid="{1CC7EA50-936B-4DC6-820F-48605FC06B5E}"/>
    <cellStyle name="20% - Accent3 8 2" xfId="762" xr:uid="{CCAC02D2-00F3-4BC4-A8E2-615470113811}"/>
    <cellStyle name="20% - Accent3 9" xfId="628" xr:uid="{820A47A5-7F37-4EF6-9EF0-0FCCC8B84227}"/>
    <cellStyle name="20% - Accent4" xfId="30" builtinId="42" customBuiltin="1"/>
    <cellStyle name="20% - Accent4 2" xfId="57" xr:uid="{356B28BF-D281-484B-95FB-AC59CE7563BF}"/>
    <cellStyle name="20% - Accent4 3" xfId="148" xr:uid="{F3EA09FB-26EA-4F1F-96E5-3B977DD83AF5}"/>
    <cellStyle name="20% - Accent4 3 2" xfId="217" xr:uid="{426F983A-EF30-4C81-8B78-CD5EB839FF16}"/>
    <cellStyle name="20% - Accent4 3 2 2" xfId="395" xr:uid="{A8C71BED-AC9C-4FDA-BE77-A22363029E49}"/>
    <cellStyle name="20% - Accent4 3 2 2 2" xfId="884" xr:uid="{682F1454-1850-4C34-A4F3-B0F001FE2D1E}"/>
    <cellStyle name="20% - Accent4 3 2 3" xfId="586" xr:uid="{C955E714-1AD6-4D3C-B499-7831D0AF3CF0}"/>
    <cellStyle name="20% - Accent4 3 2 3 2" xfId="1073" xr:uid="{64D75C88-1460-4DDD-97CC-D65C7BFDFCD6}"/>
    <cellStyle name="20% - Accent4 3 2 4" xfId="281" xr:uid="{C430A869-3F25-4578-B6A1-FF1AA6D7C70D}"/>
    <cellStyle name="20% - Accent4 3 2 4 2" xfId="783" xr:uid="{CA3BB1F8-9B7A-4D9C-A4AC-9F15FD0EA667}"/>
    <cellStyle name="20% - Accent4 3 2 5" xfId="721" xr:uid="{D96587C6-3B17-42E7-A287-1E4CAEA1008B}"/>
    <cellStyle name="20% - Accent4 3 3" xfId="394" xr:uid="{C780505B-9B2E-45CC-B2EE-9158999FE9B6}"/>
    <cellStyle name="20% - Accent4 3 3 2" xfId="883" xr:uid="{07356957-2C72-4947-82F6-2EA57910E3D1}"/>
    <cellStyle name="20% - Accent4 3 4" xfId="519" xr:uid="{4A4EFCAD-B091-46A4-BF3A-8F0BADC73624}"/>
    <cellStyle name="20% - Accent4 3 4 2" xfId="1006" xr:uid="{23B2FC5F-3AD7-4DBB-B088-1A956D997E51}"/>
    <cellStyle name="20% - Accent4 3 5" xfId="280" xr:uid="{AD521637-CA6C-437E-AB17-DB39C76F0C13}"/>
    <cellStyle name="20% - Accent4 3 5 2" xfId="782" xr:uid="{B74D2237-78C1-4EAE-8A39-E75FD9B4D145}"/>
    <cellStyle name="20% - Accent4 3 6" xfId="654" xr:uid="{70B3A472-05CF-43BE-89B6-A7064483DF33}"/>
    <cellStyle name="20% - Accent4 4" xfId="168" xr:uid="{20B2705F-3D65-4DFA-905A-4DCEC9A0B52E}"/>
    <cellStyle name="20% - Accent4 4 2" xfId="236" xr:uid="{E647A3F1-58C4-40B6-BF0F-A8B607596634}"/>
    <cellStyle name="20% - Accent4 4 2 2" xfId="605" xr:uid="{D7398CAA-CF47-43CA-B03C-D23E73B54F4D}"/>
    <cellStyle name="20% - Accent4 4 2 2 2" xfId="1092" xr:uid="{203262FD-FEEF-4BAC-8611-B4C9A511D39C}"/>
    <cellStyle name="20% - Accent4 4 2 3" xfId="396" xr:uid="{AE0D2D59-45E5-4EB2-BF14-D3AC1AE42C39}"/>
    <cellStyle name="20% - Accent4 4 2 3 2" xfId="885" xr:uid="{4C24EF1A-84D0-49B1-B7B6-DB4AC400CD0F}"/>
    <cellStyle name="20% - Accent4 4 2 4" xfId="740" xr:uid="{E51AAC31-B99F-4FA3-8130-AF9C606C922E}"/>
    <cellStyle name="20% - Accent4 4 3" xfId="538" xr:uid="{DB9FD3A1-9D83-4203-BD50-B2AD6E5496FB}"/>
    <cellStyle name="20% - Accent4 4 3 2" xfId="1025" xr:uid="{0F6AAA42-3BA0-47F8-9C63-E54CD32DF365}"/>
    <cellStyle name="20% - Accent4 4 4" xfId="282" xr:uid="{BC30631F-E30F-449B-A348-412BCB8D95C6}"/>
    <cellStyle name="20% - Accent4 4 4 2" xfId="784" xr:uid="{9293D90E-7B20-4F68-A315-06631D4BA742}"/>
    <cellStyle name="20% - Accent4 4 5" xfId="673" xr:uid="{60B09439-561E-48B1-8BDB-11119CC985AF}"/>
    <cellStyle name="20% - Accent4 5" xfId="193" xr:uid="{116F92ED-EBF7-47F3-89A5-88AF51FA2046}"/>
    <cellStyle name="20% - Accent4 5 2" xfId="397" xr:uid="{3D5134D1-8F3D-4E62-9B75-E9549A55006B}"/>
    <cellStyle name="20% - Accent4 5 2 2" xfId="886" xr:uid="{B81C2051-F2B2-4EE4-B3C4-48687D51E465}"/>
    <cellStyle name="20% - Accent4 5 3" xfId="562" xr:uid="{11E2C490-07DB-4716-8B48-0C96BA33BB87}"/>
    <cellStyle name="20% - Accent4 5 3 2" xfId="1049" xr:uid="{86865D03-EF0D-486A-8865-CE35140AE876}"/>
    <cellStyle name="20% - Accent4 5 4" xfId="283" xr:uid="{CA858157-0B77-492A-9468-3190860A0369}"/>
    <cellStyle name="20% - Accent4 5 4 2" xfId="785" xr:uid="{59820428-9554-47C0-93A7-495DA03D1FAD}"/>
    <cellStyle name="20% - Accent4 5 5" xfId="697" xr:uid="{F41F39E5-55C7-4BDF-8987-2178C6101A38}"/>
    <cellStyle name="20% - Accent4 6" xfId="393" xr:uid="{048DB827-2AC3-48A9-BA14-13E209EA68F1}"/>
    <cellStyle name="20% - Accent4 6 2" xfId="882" xr:uid="{56953EB8-FB2A-4865-A97D-A6D14A517D7D}"/>
    <cellStyle name="20% - Accent4 7" xfId="493" xr:uid="{BBDDF516-907C-44EF-9278-301777A94DEF}"/>
    <cellStyle name="20% - Accent4 7 2" xfId="982" xr:uid="{FF864D34-4EA0-45F8-B998-6E64881A1043}"/>
    <cellStyle name="20% - Accent4 8" xfId="261" xr:uid="{CEFC4737-131B-4FB9-9AAD-217BFEF2B5E3}"/>
    <cellStyle name="20% - Accent4 8 2" xfId="764" xr:uid="{480C5749-449D-45D2-B6D8-E5BBCFC2D048}"/>
    <cellStyle name="20% - Accent4 9" xfId="630" xr:uid="{04316BB0-8EAF-4305-BA8A-9085BC710C2B}"/>
    <cellStyle name="20% - Accent5" xfId="33" builtinId="46" customBuiltin="1"/>
    <cellStyle name="20% - Accent5 2" xfId="58" xr:uid="{51E4EAD4-3EC0-4AFC-A1E4-7208E18758F8}"/>
    <cellStyle name="20% - Accent5 3" xfId="150" xr:uid="{77C11A01-7423-4576-9D1F-33643CF97917}"/>
    <cellStyle name="20% - Accent5 3 2" xfId="219" xr:uid="{8D0C2755-82A6-4D2A-8B9A-7F03992E8AC0}"/>
    <cellStyle name="20% - Accent5 3 2 2" xfId="400" xr:uid="{2D132D96-09C4-486A-8A46-550B95D3E923}"/>
    <cellStyle name="20% - Accent5 3 2 2 2" xfId="889" xr:uid="{FA1CCCB7-1660-4D19-B812-2547F263CF67}"/>
    <cellStyle name="20% - Accent5 3 2 3" xfId="588" xr:uid="{5329185C-1672-4FC8-A07C-3A55448701C1}"/>
    <cellStyle name="20% - Accent5 3 2 3 2" xfId="1075" xr:uid="{98D116C1-EE41-475D-845A-56270D435F3A}"/>
    <cellStyle name="20% - Accent5 3 2 4" xfId="285" xr:uid="{ED03DA95-EFFB-42EE-8302-3B80CA02CB01}"/>
    <cellStyle name="20% - Accent5 3 2 4 2" xfId="787" xr:uid="{2BDF91DD-D973-4591-A247-15331C38A8E4}"/>
    <cellStyle name="20% - Accent5 3 2 5" xfId="723" xr:uid="{7879FF56-9124-4875-9FED-F14BA52D715A}"/>
    <cellStyle name="20% - Accent5 3 3" xfId="399" xr:uid="{47EBB206-C847-4E52-B6E7-54DD7BD6C506}"/>
    <cellStyle name="20% - Accent5 3 3 2" xfId="888" xr:uid="{E5FDF565-C107-4009-A6E7-B0E2C7D053DF}"/>
    <cellStyle name="20% - Accent5 3 4" xfId="521" xr:uid="{E1F0BDC8-BF08-42A2-B7EB-9A5C667C6A31}"/>
    <cellStyle name="20% - Accent5 3 4 2" xfId="1008" xr:uid="{40482454-D178-4B23-BF48-0A803EB6D0C4}"/>
    <cellStyle name="20% - Accent5 3 5" xfId="284" xr:uid="{AAC20B2B-187D-411C-9E2F-73D96403C100}"/>
    <cellStyle name="20% - Accent5 3 5 2" xfId="786" xr:uid="{34B26D62-78D2-45CF-AFF6-29A0BAF9F1F4}"/>
    <cellStyle name="20% - Accent5 3 6" xfId="656" xr:uid="{A3D35088-6968-4288-8BE4-BE4FE1767366}"/>
    <cellStyle name="20% - Accent5 4" xfId="170" xr:uid="{2593A95B-D980-40AA-B1FD-31410BCBA46B}"/>
    <cellStyle name="20% - Accent5 4 2" xfId="238" xr:uid="{0BFC3DB2-3320-4E68-B0F2-D1EA1A598404}"/>
    <cellStyle name="20% - Accent5 4 2 2" xfId="607" xr:uid="{300969B3-0E22-497B-B3A1-2DBA022E5192}"/>
    <cellStyle name="20% - Accent5 4 2 2 2" xfId="1094" xr:uid="{CA39659F-8194-4D50-B5DC-C8B027DAC222}"/>
    <cellStyle name="20% - Accent5 4 2 3" xfId="401" xr:uid="{06A1587D-F1DE-42CE-9064-D2E2B2F862DD}"/>
    <cellStyle name="20% - Accent5 4 2 3 2" xfId="890" xr:uid="{34106422-0B50-4846-B9A9-44E816BC4D8C}"/>
    <cellStyle name="20% - Accent5 4 2 4" xfId="742" xr:uid="{6913818C-C29A-45FD-80A6-121C6860AF34}"/>
    <cellStyle name="20% - Accent5 4 3" xfId="540" xr:uid="{7F3BDCDF-5DEE-4492-8D52-8E1DCBC982D1}"/>
    <cellStyle name="20% - Accent5 4 3 2" xfId="1027" xr:uid="{8CA8419F-C507-483F-9665-87159126F75B}"/>
    <cellStyle name="20% - Accent5 4 4" xfId="286" xr:uid="{54F0E204-F730-4E4D-AE46-16E2B2010394}"/>
    <cellStyle name="20% - Accent5 4 4 2" xfId="788" xr:uid="{9CF45DB5-3A45-4AB0-9C95-F2ECA778F4D7}"/>
    <cellStyle name="20% - Accent5 4 5" xfId="675" xr:uid="{F0192D3F-D840-49EF-AB56-24A5F73AA4E5}"/>
    <cellStyle name="20% - Accent5 5" xfId="195" xr:uid="{702CF2FB-B81E-48F2-B96F-E99E13A60B82}"/>
    <cellStyle name="20% - Accent5 5 2" xfId="402" xr:uid="{F40C653B-49D6-4177-AE8D-284E99F70FD6}"/>
    <cellStyle name="20% - Accent5 5 2 2" xfId="891" xr:uid="{627F7DC5-42E9-48C0-8357-CEF72FB15D5F}"/>
    <cellStyle name="20% - Accent5 5 3" xfId="564" xr:uid="{89C824BC-7550-4B9E-8D52-CEEA71E252BF}"/>
    <cellStyle name="20% - Accent5 5 3 2" xfId="1051" xr:uid="{8DDA4FA8-2CE9-4CA5-BCBA-A26D64201475}"/>
    <cellStyle name="20% - Accent5 5 4" xfId="287" xr:uid="{EFB88CCA-AADB-4A23-906F-571308F86248}"/>
    <cellStyle name="20% - Accent5 5 4 2" xfId="789" xr:uid="{5D9100CE-5402-489A-9F4B-A1D08CA7C9B4}"/>
    <cellStyle name="20% - Accent5 5 5" xfId="699" xr:uid="{17DC3E7F-76CC-4009-B43D-28F166A58998}"/>
    <cellStyle name="20% - Accent5 6" xfId="398" xr:uid="{0804C7B6-0F24-4ACD-90C2-052B8AE37F1A}"/>
    <cellStyle name="20% - Accent5 6 2" xfId="887" xr:uid="{C2D5AB37-2F31-43EF-8313-219F3F5C17F0}"/>
    <cellStyle name="20% - Accent5 7" xfId="495" xr:uid="{CE4A3F9A-BB21-4EC6-9D5C-0399F027CD2B}"/>
    <cellStyle name="20% - Accent5 7 2" xfId="984" xr:uid="{2874540B-7930-434C-88C2-16B08879D408}"/>
    <cellStyle name="20% - Accent5 8" xfId="263" xr:uid="{EB9023D0-A5D1-4BC7-8230-C5DE8419B2F3}"/>
    <cellStyle name="20% - Accent5 8 2" xfId="766" xr:uid="{27CC0486-EDBC-45FB-9926-48F12A964F7A}"/>
    <cellStyle name="20% - Accent5 9" xfId="632" xr:uid="{8A49EDA2-4F6B-4522-8B9B-6764CAE2C5BB}"/>
    <cellStyle name="20% - Accent6" xfId="36" builtinId="50" customBuiltin="1"/>
    <cellStyle name="20% - Accent6 2" xfId="59" xr:uid="{55DEB106-6FED-491E-B3E0-2ECA29D57F33}"/>
    <cellStyle name="20% - Accent6 3" xfId="152" xr:uid="{A25BB04A-C28B-4424-BE8F-7905431F38E2}"/>
    <cellStyle name="20% - Accent6 3 2" xfId="221" xr:uid="{54F0FA56-03B4-4F6D-892C-B53512C9BA39}"/>
    <cellStyle name="20% - Accent6 3 2 2" xfId="405" xr:uid="{974E5F95-DD4A-4F53-9ABE-EE54D27B0002}"/>
    <cellStyle name="20% - Accent6 3 2 2 2" xfId="894" xr:uid="{3A0264DA-BA99-4698-B2E9-27E3363A1F35}"/>
    <cellStyle name="20% - Accent6 3 2 3" xfId="590" xr:uid="{3161B73D-A492-4EB2-AC13-EA0C5575E5AF}"/>
    <cellStyle name="20% - Accent6 3 2 3 2" xfId="1077" xr:uid="{6BE03020-2CD4-4469-BEFA-3027890C1454}"/>
    <cellStyle name="20% - Accent6 3 2 4" xfId="289" xr:uid="{E0A2791F-57F6-4582-8707-571ADF36A345}"/>
    <cellStyle name="20% - Accent6 3 2 4 2" xfId="791" xr:uid="{5BE71C1F-8181-4C30-9DF9-4A51C01C50F7}"/>
    <cellStyle name="20% - Accent6 3 2 5" xfId="725" xr:uid="{37856CDE-2D7A-40E1-9A5D-E86821843DCF}"/>
    <cellStyle name="20% - Accent6 3 3" xfId="404" xr:uid="{43B22661-B69D-4D22-BE89-8BD58C0A794A}"/>
    <cellStyle name="20% - Accent6 3 3 2" xfId="893" xr:uid="{33784194-F871-4FA4-B3EA-F6DA8FC43B56}"/>
    <cellStyle name="20% - Accent6 3 4" xfId="523" xr:uid="{A45FBE1C-3122-4C0A-9795-5E7B5A35B7E8}"/>
    <cellStyle name="20% - Accent6 3 4 2" xfId="1010" xr:uid="{121EC2D6-B108-4203-A28E-95039EB48E12}"/>
    <cellStyle name="20% - Accent6 3 5" xfId="288" xr:uid="{5397082E-CEC3-45AD-B5AB-75F215D9E118}"/>
    <cellStyle name="20% - Accent6 3 5 2" xfId="790" xr:uid="{4A234E40-C63A-4F08-9267-3C7C12E34F44}"/>
    <cellStyle name="20% - Accent6 3 6" xfId="658" xr:uid="{0C01B553-13F7-47F7-8264-E96C2778F55F}"/>
    <cellStyle name="20% - Accent6 4" xfId="172" xr:uid="{4EBEAF41-A626-4FC3-93A0-408F05409C00}"/>
    <cellStyle name="20% - Accent6 4 2" xfId="240" xr:uid="{1150EFAA-3135-4EC6-9A91-7B2383D5AC17}"/>
    <cellStyle name="20% - Accent6 4 2 2" xfId="609" xr:uid="{2632DE31-7F25-4395-8DB3-FAFBB93FCFE2}"/>
    <cellStyle name="20% - Accent6 4 2 2 2" xfId="1096" xr:uid="{BA3764C3-5556-43E7-9B2B-0644C3ECECDC}"/>
    <cellStyle name="20% - Accent6 4 2 3" xfId="406" xr:uid="{2DF68625-8F60-4E3B-B2A2-E9BE21166710}"/>
    <cellStyle name="20% - Accent6 4 2 3 2" xfId="895" xr:uid="{7A311B02-C61F-4281-A1F7-C883E91855B9}"/>
    <cellStyle name="20% - Accent6 4 2 4" xfId="744" xr:uid="{1F004A5F-6E85-4A46-958F-0061C9342BAA}"/>
    <cellStyle name="20% - Accent6 4 3" xfId="542" xr:uid="{17C7B27B-257C-488B-B037-F81ABCDBF3F3}"/>
    <cellStyle name="20% - Accent6 4 3 2" xfId="1029" xr:uid="{A2AA9B2F-CE48-429E-A2BA-6C9C8F963124}"/>
    <cellStyle name="20% - Accent6 4 4" xfId="290" xr:uid="{A9D13543-2918-4FF8-A65D-4BF22F666452}"/>
    <cellStyle name="20% - Accent6 4 4 2" xfId="792" xr:uid="{4785A943-45AB-4FE7-A252-4AADA90F6DB1}"/>
    <cellStyle name="20% - Accent6 4 5" xfId="677" xr:uid="{2D36D28B-EEB9-42DB-BA3E-D434850426C0}"/>
    <cellStyle name="20% - Accent6 5" xfId="197" xr:uid="{868EBA77-746B-4368-904B-D64CCFCE4380}"/>
    <cellStyle name="20% - Accent6 5 2" xfId="407" xr:uid="{1D3215EB-4DAD-401D-8A07-F92FEB657A41}"/>
    <cellStyle name="20% - Accent6 5 2 2" xfId="896" xr:uid="{94DD2E17-87A5-465F-9DD9-1A973D454A67}"/>
    <cellStyle name="20% - Accent6 5 3" xfId="566" xr:uid="{D64D5672-213F-4FC0-9309-A57A32172152}"/>
    <cellStyle name="20% - Accent6 5 3 2" xfId="1053" xr:uid="{3443C27A-41E0-42A6-BF37-04953DC2027B}"/>
    <cellStyle name="20% - Accent6 5 4" xfId="291" xr:uid="{987135CA-E295-4A90-B9DB-301AC7653235}"/>
    <cellStyle name="20% - Accent6 5 4 2" xfId="793" xr:uid="{9F4E7556-B502-4302-AB83-4870D0150965}"/>
    <cellStyle name="20% - Accent6 5 5" xfId="701" xr:uid="{292DEC6E-E8B7-4DE0-85BC-7B021BE2BC65}"/>
    <cellStyle name="20% - Accent6 6" xfId="403" xr:uid="{8EB1FA27-D59C-4CDD-99F9-81BF532B6131}"/>
    <cellStyle name="20% - Accent6 6 2" xfId="892" xr:uid="{A20CB1F3-C159-4C45-9BD9-A040EA4F01CB}"/>
    <cellStyle name="20% - Accent6 7" xfId="497" xr:uid="{11ED570F-D84E-403A-B125-88FB9687ADA8}"/>
    <cellStyle name="20% - Accent6 7 2" xfId="986" xr:uid="{4DD36206-B140-45B6-B9AB-6F584AB0C04C}"/>
    <cellStyle name="20% - Accent6 8" xfId="265" xr:uid="{A952F8AB-FAB4-4E53-8901-0A8D404FE1C6}"/>
    <cellStyle name="20% - Accent6 8 2" xfId="768" xr:uid="{092113E1-CAFA-4530-AB9B-67AFEF740CB2}"/>
    <cellStyle name="20% - Accent6 9" xfId="634" xr:uid="{48AD21D8-98B3-400A-B22C-52154CBF08E2}"/>
    <cellStyle name="40% - Accent1" xfId="22" builtinId="31" customBuiltin="1"/>
    <cellStyle name="40% - Accent1 2" xfId="60" xr:uid="{9B17EB98-F3B1-40AD-B344-5FD5AD8FBA6A}"/>
    <cellStyle name="40% - Accent1 3" xfId="143" xr:uid="{9A8FA07C-7EB6-4184-A6BE-28A29C489720}"/>
    <cellStyle name="40% - Accent1 3 2" xfId="212" xr:uid="{63F72FCD-1C75-4EFC-A84D-87674F7654F6}"/>
    <cellStyle name="40% - Accent1 3 2 2" xfId="410" xr:uid="{47673243-0066-4200-BC48-D90E6B85558A}"/>
    <cellStyle name="40% - Accent1 3 2 2 2" xfId="899" xr:uid="{7CCED535-F69F-4494-8F7B-F84479B9BB58}"/>
    <cellStyle name="40% - Accent1 3 2 3" xfId="581" xr:uid="{F8A75F8C-5F1D-4BD6-B16F-EA283D063412}"/>
    <cellStyle name="40% - Accent1 3 2 3 2" xfId="1068" xr:uid="{A9FEBE30-3470-4C41-AE44-ADC731A42043}"/>
    <cellStyle name="40% - Accent1 3 2 4" xfId="293" xr:uid="{F80F37B5-000B-4FD3-BED4-2A8A9C6E6A0B}"/>
    <cellStyle name="40% - Accent1 3 2 4 2" xfId="795" xr:uid="{45EEF3F5-EE5A-46F7-8702-15426C733248}"/>
    <cellStyle name="40% - Accent1 3 2 5" xfId="716" xr:uid="{D171FCAA-74B4-4D8B-A085-B2FB9CC424D3}"/>
    <cellStyle name="40% - Accent1 3 3" xfId="409" xr:uid="{CFA5F8DB-60DC-40D1-99B3-0A7523185389}"/>
    <cellStyle name="40% - Accent1 3 3 2" xfId="898" xr:uid="{B5297892-87F7-4573-8BA0-47566FBBBD75}"/>
    <cellStyle name="40% - Accent1 3 4" xfId="514" xr:uid="{13550B1C-9CBB-4F17-9BDB-92D747A7D67A}"/>
    <cellStyle name="40% - Accent1 3 4 2" xfId="1001" xr:uid="{93603D96-2B43-4189-A8E0-433A0CEC304F}"/>
    <cellStyle name="40% - Accent1 3 5" xfId="292" xr:uid="{34591E66-D358-43AA-8F02-7B75607BB333}"/>
    <cellStyle name="40% - Accent1 3 5 2" xfId="794" xr:uid="{DEABC137-7DCC-4597-9FE3-27A69E026DA3}"/>
    <cellStyle name="40% - Accent1 3 6" xfId="649" xr:uid="{8933ABB1-23CE-4B74-87B1-C620BF499B7E}"/>
    <cellStyle name="40% - Accent1 4" xfId="162" xr:uid="{1021B51F-F9F4-4D85-B3CF-664A6B538A0C}"/>
    <cellStyle name="40% - Accent1 4 2" xfId="231" xr:uid="{3A58FCD8-8D2F-48D4-ADB2-431491773F15}"/>
    <cellStyle name="40% - Accent1 4 2 2" xfId="600" xr:uid="{90D68719-EBE9-4B1E-9237-1ECCDE831B44}"/>
    <cellStyle name="40% - Accent1 4 2 2 2" xfId="1087" xr:uid="{07EBA69A-0489-49B1-A579-74EA49C680D9}"/>
    <cellStyle name="40% - Accent1 4 2 3" xfId="411" xr:uid="{986BCAB8-76A4-4A9A-BF2E-13B3E9080763}"/>
    <cellStyle name="40% - Accent1 4 2 3 2" xfId="900" xr:uid="{6C66D102-124D-4689-BE3A-B87C5CE23E7C}"/>
    <cellStyle name="40% - Accent1 4 2 4" xfId="735" xr:uid="{BB995BE6-0AD3-4508-BCB6-847611F051A5}"/>
    <cellStyle name="40% - Accent1 4 3" xfId="533" xr:uid="{61DD435D-505B-4E6A-9961-24E8AE3C25D6}"/>
    <cellStyle name="40% - Accent1 4 3 2" xfId="1020" xr:uid="{483AF139-B4E4-4859-908D-30C0A87EFB8F}"/>
    <cellStyle name="40% - Accent1 4 4" xfId="294" xr:uid="{9CB677DE-8BAA-41F5-A506-5A1D7A26034F}"/>
    <cellStyle name="40% - Accent1 4 4 2" xfId="796" xr:uid="{092ADB39-7E39-4293-9DC8-EF1A2BB21915}"/>
    <cellStyle name="40% - Accent1 4 5" xfId="668" xr:uid="{5C58459F-5092-443B-847C-AD9C7155B3BC}"/>
    <cellStyle name="40% - Accent1 5" xfId="188" xr:uid="{F0ECF81F-A60D-42C4-8290-76403D10C44C}"/>
    <cellStyle name="40% - Accent1 5 2" xfId="412" xr:uid="{A2759F04-8F5D-4237-97C9-1C1AE88CEAF4}"/>
    <cellStyle name="40% - Accent1 5 2 2" xfId="901" xr:uid="{FFC096D8-C7B0-4BEE-BB46-80DBC0116CC7}"/>
    <cellStyle name="40% - Accent1 5 3" xfId="557" xr:uid="{15D9EBE1-EBAD-4E68-9490-2655BDBA0250}"/>
    <cellStyle name="40% - Accent1 5 3 2" xfId="1044" xr:uid="{123FA40A-97BF-4FB4-83EE-589751BAE47F}"/>
    <cellStyle name="40% - Accent1 5 4" xfId="295" xr:uid="{9F26612E-009B-41ED-879E-5D7DF6AA8AD3}"/>
    <cellStyle name="40% - Accent1 5 4 2" xfId="797" xr:uid="{BC629313-9E7E-41D1-A1B4-8AECD9D4639F}"/>
    <cellStyle name="40% - Accent1 5 5" xfId="692" xr:uid="{F0BB58BB-AF07-42B1-9E7A-733E4D89E2AA}"/>
    <cellStyle name="40% - Accent1 6" xfId="408" xr:uid="{8C516B4C-AE5F-429C-8FCF-7C3C2075F08B}"/>
    <cellStyle name="40% - Accent1 6 2" xfId="897" xr:uid="{33F9A982-8F91-4FDC-93FF-9A70258E0121}"/>
    <cellStyle name="40% - Accent1 7" xfId="488" xr:uid="{F883F3F0-CAF9-4BF4-946F-69C512EF395D}"/>
    <cellStyle name="40% - Accent1 7 2" xfId="977" xr:uid="{B197DDAA-17C3-4557-84D0-06E431474243}"/>
    <cellStyle name="40% - Accent1 8" xfId="256" xr:uid="{48E2A889-574A-4951-80C5-4D74CFE128F7}"/>
    <cellStyle name="40% - Accent1 8 2" xfId="759" xr:uid="{051ECA36-A2B8-49FC-9BB4-3FCE24AB0428}"/>
    <cellStyle name="40% - Accent1 9" xfId="625" xr:uid="{08459E7F-FE43-441E-8FCA-19034E3D913E}"/>
    <cellStyle name="40% - Accent2" xfId="25" builtinId="35" customBuiltin="1"/>
    <cellStyle name="40% - Accent2 2" xfId="61" xr:uid="{ED84DD29-DB79-44A8-807A-DBD4E37574DF}"/>
    <cellStyle name="40% - Accent2 3" xfId="145" xr:uid="{CD7E764E-B2EF-49F8-B1E9-ECD36912BCAD}"/>
    <cellStyle name="40% - Accent2 3 2" xfId="214" xr:uid="{2055DD14-7E85-46B0-84B5-E01774CCAA5E}"/>
    <cellStyle name="40% - Accent2 3 2 2" xfId="415" xr:uid="{AB9FF7EA-0ADB-4905-8843-4CC08B8EC6D8}"/>
    <cellStyle name="40% - Accent2 3 2 2 2" xfId="904" xr:uid="{91B42A0C-1618-4FF7-B707-C0739AA49841}"/>
    <cellStyle name="40% - Accent2 3 2 3" xfId="583" xr:uid="{EEC0A18E-9108-4EFF-B6E2-94B7C7303286}"/>
    <cellStyle name="40% - Accent2 3 2 3 2" xfId="1070" xr:uid="{B8419B08-D3B8-4899-94CE-5650D8163489}"/>
    <cellStyle name="40% - Accent2 3 2 4" xfId="297" xr:uid="{4D791A86-D039-4E4A-8CA1-D5613CBB62C1}"/>
    <cellStyle name="40% - Accent2 3 2 4 2" xfId="799" xr:uid="{A7D384A9-4815-47A5-A077-270E057F97A9}"/>
    <cellStyle name="40% - Accent2 3 2 5" xfId="718" xr:uid="{F9207F44-4DB0-4A82-A826-23462ACCBB06}"/>
    <cellStyle name="40% - Accent2 3 3" xfId="414" xr:uid="{2D78CF16-BE4E-4135-A1DF-71F62ED62F87}"/>
    <cellStyle name="40% - Accent2 3 3 2" xfId="903" xr:uid="{C1F4FC0E-E35C-4DCE-AAE4-A73DC3067937}"/>
    <cellStyle name="40% - Accent2 3 4" xfId="516" xr:uid="{14DFB806-505C-486C-AF60-48026024AF30}"/>
    <cellStyle name="40% - Accent2 3 4 2" xfId="1003" xr:uid="{D285E26C-07F6-44C7-879D-6F6E813D1E30}"/>
    <cellStyle name="40% - Accent2 3 5" xfId="296" xr:uid="{1D626F3F-459D-4D48-B56D-BB779511E44B}"/>
    <cellStyle name="40% - Accent2 3 5 2" xfId="798" xr:uid="{F93D80C8-993F-479E-B572-C6391ED8A88C}"/>
    <cellStyle name="40% - Accent2 3 6" xfId="651" xr:uid="{9D36420A-491C-4ACD-BF73-8996DD2E5904}"/>
    <cellStyle name="40% - Accent2 4" xfId="164" xr:uid="{58B2599B-486F-4EE3-B0C4-516ED6800FFA}"/>
    <cellStyle name="40% - Accent2 4 2" xfId="233" xr:uid="{845A4555-BA76-4BAE-AAD8-D2F414AA50A7}"/>
    <cellStyle name="40% - Accent2 4 2 2" xfId="602" xr:uid="{20C90B80-188A-4593-A5CB-ECDC308B30A5}"/>
    <cellStyle name="40% - Accent2 4 2 2 2" xfId="1089" xr:uid="{E9A69783-337E-4E93-BB5A-3EEFE800D98A}"/>
    <cellStyle name="40% - Accent2 4 2 3" xfId="416" xr:uid="{195DA187-F155-4A1F-B7CE-DA581B737571}"/>
    <cellStyle name="40% - Accent2 4 2 3 2" xfId="905" xr:uid="{D6587B09-E0ED-48E7-9682-2AAB24588E51}"/>
    <cellStyle name="40% - Accent2 4 2 4" xfId="737" xr:uid="{03367797-D0F5-40B4-8BB6-657355EDF3CC}"/>
    <cellStyle name="40% - Accent2 4 3" xfId="535" xr:uid="{5E8F8FC1-64C6-47F1-8CC9-6AD433F06FB2}"/>
    <cellStyle name="40% - Accent2 4 3 2" xfId="1022" xr:uid="{B725DF03-888D-4CBE-A282-B0BF5F2A0A3C}"/>
    <cellStyle name="40% - Accent2 4 4" xfId="298" xr:uid="{846BC724-3785-42BB-AE1C-1291321E8486}"/>
    <cellStyle name="40% - Accent2 4 4 2" xfId="800" xr:uid="{59C45DF0-C504-4C1B-9FE6-BD54A07FF785}"/>
    <cellStyle name="40% - Accent2 4 5" xfId="670" xr:uid="{B3210081-4A0E-4988-955B-20CFBB171267}"/>
    <cellStyle name="40% - Accent2 5" xfId="190" xr:uid="{40A7C59A-9151-45F5-A08C-64D79672B73C}"/>
    <cellStyle name="40% - Accent2 5 2" xfId="417" xr:uid="{A16349BD-7139-4642-A482-D469B7F1106E}"/>
    <cellStyle name="40% - Accent2 5 2 2" xfId="906" xr:uid="{675C6BF5-4237-4D38-A8BD-03E5FD007B5D}"/>
    <cellStyle name="40% - Accent2 5 3" xfId="559" xr:uid="{54353AC7-57DA-4E36-AFE9-0B7397347C43}"/>
    <cellStyle name="40% - Accent2 5 3 2" xfId="1046" xr:uid="{72C0B178-CB9E-4B1F-A019-E4FC582318B0}"/>
    <cellStyle name="40% - Accent2 5 4" xfId="299" xr:uid="{A5D6054D-AC63-4D22-8E2B-8D612E53049C}"/>
    <cellStyle name="40% - Accent2 5 4 2" xfId="801" xr:uid="{07687426-29A7-43DB-A1AD-67B4EC522BB5}"/>
    <cellStyle name="40% - Accent2 5 5" xfId="694" xr:uid="{72B8DF29-F3BE-4201-971B-737944818A3D}"/>
    <cellStyle name="40% - Accent2 6" xfId="413" xr:uid="{9CACF906-B455-4E33-A78E-4001564E3086}"/>
    <cellStyle name="40% - Accent2 6 2" xfId="902" xr:uid="{D3EDF349-463E-4071-8B6C-E8C54C647630}"/>
    <cellStyle name="40% - Accent2 7" xfId="490" xr:uid="{9ABC2859-AF59-42BA-A6FB-0A097EEAC9B1}"/>
    <cellStyle name="40% - Accent2 7 2" xfId="979" xr:uid="{9136FB5D-EC71-4F88-9295-A6E88D1DC739}"/>
    <cellStyle name="40% - Accent2 8" xfId="258" xr:uid="{47919839-B8DE-413C-BE54-F8308F1807DB}"/>
    <cellStyle name="40% - Accent2 8 2" xfId="761" xr:uid="{27A0D3D2-CEC3-41DA-9E97-DE8E354CFA58}"/>
    <cellStyle name="40% - Accent2 9" xfId="627" xr:uid="{5DC624E9-2704-4C28-9A62-CD4A10D800F1}"/>
    <cellStyle name="40% - Accent3" xfId="28" builtinId="39" customBuiltin="1"/>
    <cellStyle name="40% - Accent3 2" xfId="62" xr:uid="{64C94ADB-A500-4595-93C9-5FA3F046D3AD}"/>
    <cellStyle name="40% - Accent3 3" xfId="147" xr:uid="{DFA484BF-081D-4693-A582-9ACCA061B51D}"/>
    <cellStyle name="40% - Accent3 3 2" xfId="216" xr:uid="{8378FC67-7383-4479-8AE8-9778880C52F9}"/>
    <cellStyle name="40% - Accent3 3 2 2" xfId="420" xr:uid="{24EF4B44-5F44-46BC-82FA-DA648182B16B}"/>
    <cellStyle name="40% - Accent3 3 2 2 2" xfId="909" xr:uid="{AB1A0763-CDAA-4669-B943-82735CECDC7F}"/>
    <cellStyle name="40% - Accent3 3 2 3" xfId="585" xr:uid="{5BE3149A-3EDD-4339-8B03-DBB662EC6CBF}"/>
    <cellStyle name="40% - Accent3 3 2 3 2" xfId="1072" xr:uid="{B514B047-1C5B-4A92-924C-8599A4AE256E}"/>
    <cellStyle name="40% - Accent3 3 2 4" xfId="301" xr:uid="{E7459CDC-053F-4B5A-9A15-62935AADD5CE}"/>
    <cellStyle name="40% - Accent3 3 2 4 2" xfId="803" xr:uid="{89BF5ABC-5472-4D42-BC7A-3AC5B3DC54CD}"/>
    <cellStyle name="40% - Accent3 3 2 5" xfId="720" xr:uid="{3D0AC3B7-F881-4685-AA0E-9EADF50016DB}"/>
    <cellStyle name="40% - Accent3 3 3" xfId="419" xr:uid="{DA2B3FE1-7499-4701-9F73-5F86921D6382}"/>
    <cellStyle name="40% - Accent3 3 3 2" xfId="908" xr:uid="{7D6569DD-F1A4-4262-AE9E-C4025F936469}"/>
    <cellStyle name="40% - Accent3 3 4" xfId="518" xr:uid="{C8648727-A998-49AC-BD5C-EE79D4943BD9}"/>
    <cellStyle name="40% - Accent3 3 4 2" xfId="1005" xr:uid="{2822A7E0-E51B-46D4-B8F1-B4FFA0FA38BE}"/>
    <cellStyle name="40% - Accent3 3 5" xfId="300" xr:uid="{B3C74266-BFAC-449E-8B8E-CA0E1B462956}"/>
    <cellStyle name="40% - Accent3 3 5 2" xfId="802" xr:uid="{3881DFC5-BC9A-4205-A263-A798E05B206C}"/>
    <cellStyle name="40% - Accent3 3 6" xfId="653" xr:uid="{6DB1840F-EEE7-45F3-8690-E20BEC8B6890}"/>
    <cellStyle name="40% - Accent3 4" xfId="166" xr:uid="{576E9A74-2D26-4854-8B84-36B440A1D40A}"/>
    <cellStyle name="40% - Accent3 4 2" xfId="235" xr:uid="{B35C01F4-1844-45A6-BFDB-40954DE66F82}"/>
    <cellStyle name="40% - Accent3 4 2 2" xfId="604" xr:uid="{9B265806-B408-46AB-9B4E-F896DEBA1B26}"/>
    <cellStyle name="40% - Accent3 4 2 2 2" xfId="1091" xr:uid="{BCAC89CF-47BF-4759-B888-B7923DF73567}"/>
    <cellStyle name="40% - Accent3 4 2 3" xfId="421" xr:uid="{391699BF-8DCC-493E-9938-19A1AC4137A9}"/>
    <cellStyle name="40% - Accent3 4 2 3 2" xfId="910" xr:uid="{26D332DF-129E-4431-97F9-226854346600}"/>
    <cellStyle name="40% - Accent3 4 2 4" xfId="739" xr:uid="{E928CA00-2D4D-488F-B8A8-6EB01CC75FA7}"/>
    <cellStyle name="40% - Accent3 4 3" xfId="537" xr:uid="{0F5965F0-BEA2-4035-AEB1-90DD87E3DB64}"/>
    <cellStyle name="40% - Accent3 4 3 2" xfId="1024" xr:uid="{623E7F90-22BC-4A17-9C49-0ACEE430A4D6}"/>
    <cellStyle name="40% - Accent3 4 4" xfId="302" xr:uid="{A33DA963-648D-429C-BB54-B99E83294A8A}"/>
    <cellStyle name="40% - Accent3 4 4 2" xfId="804" xr:uid="{5AEDCDC1-9EE2-467C-8745-C8E1BDA90023}"/>
    <cellStyle name="40% - Accent3 4 5" xfId="672" xr:uid="{03C7ECFD-6B53-4942-9D38-9096DF5E9C58}"/>
    <cellStyle name="40% - Accent3 5" xfId="192" xr:uid="{7C7430D1-8A47-4C1F-B92E-E2B3069F90A5}"/>
    <cellStyle name="40% - Accent3 5 2" xfId="422" xr:uid="{0D8EA15E-31E9-4A80-9AAB-A46EC5CE5654}"/>
    <cellStyle name="40% - Accent3 5 2 2" xfId="911" xr:uid="{2FEADD2D-1CB0-4DB3-BF34-8E09C0BD65D3}"/>
    <cellStyle name="40% - Accent3 5 3" xfId="561" xr:uid="{96AD8859-13AE-4CB6-97CB-5F4B7A47B263}"/>
    <cellStyle name="40% - Accent3 5 3 2" xfId="1048" xr:uid="{08BE0822-D9CD-4ADD-8912-1144CE066598}"/>
    <cellStyle name="40% - Accent3 5 4" xfId="303" xr:uid="{8ED1CD22-D781-499C-B844-02DDE8A0A0CA}"/>
    <cellStyle name="40% - Accent3 5 4 2" xfId="805" xr:uid="{58AEFADA-0607-41DE-A467-9DC9F2CB72C9}"/>
    <cellStyle name="40% - Accent3 5 5" xfId="696" xr:uid="{F5E254A4-8AC7-4B87-8CB2-0CFE2BD728C4}"/>
    <cellStyle name="40% - Accent3 6" xfId="418" xr:uid="{911E1B66-32E5-491E-9265-C009C73219D1}"/>
    <cellStyle name="40% - Accent3 6 2" xfId="907" xr:uid="{EE7D5E8E-257A-403A-960B-3C95A7182781}"/>
    <cellStyle name="40% - Accent3 7" xfId="492" xr:uid="{2BA28E84-C694-4BAA-9F01-60E0B32809C8}"/>
    <cellStyle name="40% - Accent3 7 2" xfId="981" xr:uid="{636860B5-406D-4AFF-9EFE-07A26F05E566}"/>
    <cellStyle name="40% - Accent3 8" xfId="260" xr:uid="{92EF2E50-E2C5-40BE-8685-5019EFE3E589}"/>
    <cellStyle name="40% - Accent3 8 2" xfId="763" xr:uid="{0449AB62-12B5-4D21-AE01-28D7D0C97233}"/>
    <cellStyle name="40% - Accent3 9" xfId="629" xr:uid="{B109B6B9-6782-4C50-A103-FF3469D1F16F}"/>
    <cellStyle name="40% - Accent4" xfId="31" builtinId="43" customBuiltin="1"/>
    <cellStyle name="40% - Accent4 2" xfId="63" xr:uid="{DCA55B79-E66B-428E-8E9F-D02B42838622}"/>
    <cellStyle name="40% - Accent4 3" xfId="149" xr:uid="{44C7C30B-17F8-4A37-AB22-68D0BA56B4F8}"/>
    <cellStyle name="40% - Accent4 3 2" xfId="218" xr:uid="{BE51D14A-67B3-4B2D-AC4C-12B0918929B0}"/>
    <cellStyle name="40% - Accent4 3 2 2" xfId="425" xr:uid="{7E068D04-6811-489E-8BD6-74462FDB6EBD}"/>
    <cellStyle name="40% - Accent4 3 2 2 2" xfId="914" xr:uid="{B4781E94-C520-4FC4-801E-FA4500FC8CC3}"/>
    <cellStyle name="40% - Accent4 3 2 3" xfId="587" xr:uid="{04F51B5B-C2CD-4F1F-977B-239B10895877}"/>
    <cellStyle name="40% - Accent4 3 2 3 2" xfId="1074" xr:uid="{7D038FE3-5F20-44D4-9CDF-0F3A510069B5}"/>
    <cellStyle name="40% - Accent4 3 2 4" xfId="305" xr:uid="{0EC939C7-7EF9-4C70-B4CD-4F7FA07F8851}"/>
    <cellStyle name="40% - Accent4 3 2 4 2" xfId="807" xr:uid="{54AF45B6-53C1-4BA1-BB97-9B1F5DD78A6A}"/>
    <cellStyle name="40% - Accent4 3 2 5" xfId="722" xr:uid="{B3419BF2-35CC-44C6-9273-28A95ED29A12}"/>
    <cellStyle name="40% - Accent4 3 3" xfId="424" xr:uid="{78E7F357-EA3D-4343-934F-A414E756010E}"/>
    <cellStyle name="40% - Accent4 3 3 2" xfId="913" xr:uid="{8F01546D-03FE-41AF-B8E0-84B84C613DE9}"/>
    <cellStyle name="40% - Accent4 3 4" xfId="520" xr:uid="{83B04CF9-2A64-4FE4-BBB3-9D41345797D1}"/>
    <cellStyle name="40% - Accent4 3 4 2" xfId="1007" xr:uid="{7213C059-EF8E-47C4-9971-93CF9359A576}"/>
    <cellStyle name="40% - Accent4 3 5" xfId="304" xr:uid="{544A107A-5E24-4007-9728-5D414BB239A6}"/>
    <cellStyle name="40% - Accent4 3 5 2" xfId="806" xr:uid="{3938BBFA-B35D-4860-BC9D-AAD44135E1BF}"/>
    <cellStyle name="40% - Accent4 3 6" xfId="655" xr:uid="{5C2E112E-F282-465B-8EC1-C0DB4F0308DF}"/>
    <cellStyle name="40% - Accent4 4" xfId="169" xr:uid="{930EAB6D-12AE-4F2E-9282-39B35A8DD7C5}"/>
    <cellStyle name="40% - Accent4 4 2" xfId="237" xr:uid="{EB7AC5A7-4F5C-4C21-9C75-B8CAFCDB3527}"/>
    <cellStyle name="40% - Accent4 4 2 2" xfId="606" xr:uid="{E9D94C8C-5C94-4242-B69E-DC19A85484C4}"/>
    <cellStyle name="40% - Accent4 4 2 2 2" xfId="1093" xr:uid="{B77888F8-95FD-4C18-A83B-DB4BA2A1D66A}"/>
    <cellStyle name="40% - Accent4 4 2 3" xfId="426" xr:uid="{21D1991B-C8E5-4227-9D78-AB30C0162748}"/>
    <cellStyle name="40% - Accent4 4 2 3 2" xfId="915" xr:uid="{68264FF3-5D79-48D6-B16F-DD2A0773580D}"/>
    <cellStyle name="40% - Accent4 4 2 4" xfId="741" xr:uid="{EB19A635-4B36-4939-9ED3-4BDEC7FF0A4F}"/>
    <cellStyle name="40% - Accent4 4 3" xfId="539" xr:uid="{C587FFB5-3FC6-4FDB-9552-12440DDF3E7F}"/>
    <cellStyle name="40% - Accent4 4 3 2" xfId="1026" xr:uid="{87C86203-F1F6-4AA1-8E25-5AB75826DF8A}"/>
    <cellStyle name="40% - Accent4 4 4" xfId="306" xr:uid="{3050AE40-D01B-448E-8296-4981408D568E}"/>
    <cellStyle name="40% - Accent4 4 4 2" xfId="808" xr:uid="{18C165F0-B8C3-4E6B-8CD0-FA39B89A058D}"/>
    <cellStyle name="40% - Accent4 4 5" xfId="674" xr:uid="{D8A2D7A1-AF2B-4D8F-B76D-73EF24427F23}"/>
    <cellStyle name="40% - Accent4 5" xfId="194" xr:uid="{DEF81736-89E1-483E-BC10-0BEAB66D2311}"/>
    <cellStyle name="40% - Accent4 5 2" xfId="427" xr:uid="{1C59EAC3-18BA-4AA1-9B77-81B82F7C9878}"/>
    <cellStyle name="40% - Accent4 5 2 2" xfId="916" xr:uid="{C11C0226-3D28-496C-8377-CF61A1957A26}"/>
    <cellStyle name="40% - Accent4 5 3" xfId="563" xr:uid="{9ECA5A0E-9C79-457E-8C66-3037C6636626}"/>
    <cellStyle name="40% - Accent4 5 3 2" xfId="1050" xr:uid="{6E095B58-462B-4FF6-B9D9-866EF29D9DCD}"/>
    <cellStyle name="40% - Accent4 5 4" xfId="307" xr:uid="{F1C5DAF5-EE7F-4555-BDFB-72978D738DBF}"/>
    <cellStyle name="40% - Accent4 5 4 2" xfId="809" xr:uid="{F6893679-4DE2-4A3B-8154-D4945A63D067}"/>
    <cellStyle name="40% - Accent4 5 5" xfId="698" xr:uid="{A1E39B9F-7A92-4144-A8ED-2FD772F796D3}"/>
    <cellStyle name="40% - Accent4 6" xfId="423" xr:uid="{AD197151-EAA6-45A8-BC7D-08BA94EBC59E}"/>
    <cellStyle name="40% - Accent4 6 2" xfId="912" xr:uid="{01F7C4CE-99F7-458B-B385-AB7BBFE23665}"/>
    <cellStyle name="40% - Accent4 7" xfId="494" xr:uid="{D00C4A9B-4E24-4405-B25C-1E99B7350D8F}"/>
    <cellStyle name="40% - Accent4 7 2" xfId="983" xr:uid="{DD961A2C-DA03-40F7-AF33-75124017D9B4}"/>
    <cellStyle name="40% - Accent4 8" xfId="262" xr:uid="{4B8A59E3-72E3-4781-B3D9-347514288EE1}"/>
    <cellStyle name="40% - Accent4 8 2" xfId="765" xr:uid="{98255F86-5319-49AF-AD60-DA6E275B7B76}"/>
    <cellStyle name="40% - Accent4 9" xfId="631" xr:uid="{D83B7112-7962-412B-971D-8E2DF16EEC8F}"/>
    <cellStyle name="40% - Accent5" xfId="34" builtinId="47" customBuiltin="1"/>
    <cellStyle name="40% - Accent5 2" xfId="64" xr:uid="{98333199-32A9-489B-A9C7-8C7A3A122E2B}"/>
    <cellStyle name="40% - Accent5 3" xfId="151" xr:uid="{835F9B7F-6856-4ADC-9AA7-752911528A2A}"/>
    <cellStyle name="40% - Accent5 3 2" xfId="220" xr:uid="{5EA3EEF8-2235-4484-967B-70B4E0AA08BF}"/>
    <cellStyle name="40% - Accent5 3 2 2" xfId="430" xr:uid="{9564D902-FAD2-40E1-BC3E-72B11C58D691}"/>
    <cellStyle name="40% - Accent5 3 2 2 2" xfId="919" xr:uid="{AB1DC3D3-6E0D-4BA2-AC66-DB7D8A5420DC}"/>
    <cellStyle name="40% - Accent5 3 2 3" xfId="589" xr:uid="{548D302A-D37A-4D7E-BFC3-7C4C18FB6654}"/>
    <cellStyle name="40% - Accent5 3 2 3 2" xfId="1076" xr:uid="{AB9A800C-AB91-4478-8677-36FA53E82A10}"/>
    <cellStyle name="40% - Accent5 3 2 4" xfId="309" xr:uid="{E8C275CC-3D44-4A17-8DF0-9C7E594A1B36}"/>
    <cellStyle name="40% - Accent5 3 2 4 2" xfId="811" xr:uid="{A5B3D46E-2C7C-42D4-AADA-C4DD4A030930}"/>
    <cellStyle name="40% - Accent5 3 2 5" xfId="724" xr:uid="{8D9D198E-DC59-484C-B19A-297667D70A45}"/>
    <cellStyle name="40% - Accent5 3 3" xfId="429" xr:uid="{F20D0760-2938-4442-8381-F7AE8525D6FD}"/>
    <cellStyle name="40% - Accent5 3 3 2" xfId="918" xr:uid="{1BE92D77-36F0-443D-AAF6-7C761807046A}"/>
    <cellStyle name="40% - Accent5 3 4" xfId="522" xr:uid="{714DF81F-BEA5-4940-901D-0FDCD5044979}"/>
    <cellStyle name="40% - Accent5 3 4 2" xfId="1009" xr:uid="{2412676A-71C3-41DB-91A4-96CD557806C9}"/>
    <cellStyle name="40% - Accent5 3 5" xfId="308" xr:uid="{9609C050-0408-41D9-9720-B59FCD0208F7}"/>
    <cellStyle name="40% - Accent5 3 5 2" xfId="810" xr:uid="{399F62FC-D455-4342-85B3-666202E938DB}"/>
    <cellStyle name="40% - Accent5 3 6" xfId="657" xr:uid="{6E100781-30B0-44C7-9E8B-1338D5FC1495}"/>
    <cellStyle name="40% - Accent5 4" xfId="171" xr:uid="{25B5BD13-8541-42F7-A84E-84B97B5521FA}"/>
    <cellStyle name="40% - Accent5 4 2" xfId="239" xr:uid="{70F34907-9B38-4758-83BF-37CD8EBDB063}"/>
    <cellStyle name="40% - Accent5 4 2 2" xfId="608" xr:uid="{15CD6BEF-5444-4211-A650-C2DB399844FD}"/>
    <cellStyle name="40% - Accent5 4 2 2 2" xfId="1095" xr:uid="{AFE0563F-4A68-4D3B-8EC4-6FFC87081966}"/>
    <cellStyle name="40% - Accent5 4 2 3" xfId="431" xr:uid="{20C7A16A-2FAF-4F22-B3C8-A523E02132C9}"/>
    <cellStyle name="40% - Accent5 4 2 3 2" xfId="920" xr:uid="{7CF176B0-0FB8-44A2-908B-667232AA3702}"/>
    <cellStyle name="40% - Accent5 4 2 4" xfId="743" xr:uid="{EF2B3953-016E-4DCD-8AE4-CC16D2A42CEC}"/>
    <cellStyle name="40% - Accent5 4 3" xfId="541" xr:uid="{CCAD93BA-8032-4465-9233-C9E2F67E106D}"/>
    <cellStyle name="40% - Accent5 4 3 2" xfId="1028" xr:uid="{EFC95EB4-FB16-4F19-AB65-8BC0D36324E5}"/>
    <cellStyle name="40% - Accent5 4 4" xfId="310" xr:uid="{B20B029A-F1F8-4933-AC1F-E6DFDD1EF615}"/>
    <cellStyle name="40% - Accent5 4 4 2" xfId="812" xr:uid="{1BBBA9EE-ECA4-42E6-8187-6F338A9A69F0}"/>
    <cellStyle name="40% - Accent5 4 5" xfId="676" xr:uid="{8D4F5840-5EEA-4929-9B9E-CFA83776A5BD}"/>
    <cellStyle name="40% - Accent5 5" xfId="196" xr:uid="{1C5D7F5E-8C95-45E2-A543-93F162EFB63E}"/>
    <cellStyle name="40% - Accent5 5 2" xfId="432" xr:uid="{BDB9D229-AC96-4B63-8957-395F5F78D95C}"/>
    <cellStyle name="40% - Accent5 5 2 2" xfId="921" xr:uid="{D874650F-8E35-449E-B12D-B4343F16904F}"/>
    <cellStyle name="40% - Accent5 5 3" xfId="565" xr:uid="{4F6B9D02-56C3-4E78-A122-EAA04131F958}"/>
    <cellStyle name="40% - Accent5 5 3 2" xfId="1052" xr:uid="{7EEB22E7-4907-4D07-9844-A8C3B43FCE89}"/>
    <cellStyle name="40% - Accent5 5 4" xfId="311" xr:uid="{746B48A3-1386-45CE-AB32-2FBAEE4E0554}"/>
    <cellStyle name="40% - Accent5 5 4 2" xfId="813" xr:uid="{73E7F266-E7CA-432C-B235-327927A4A17A}"/>
    <cellStyle name="40% - Accent5 5 5" xfId="700" xr:uid="{681434A0-BF17-414A-9A5A-34D820789370}"/>
    <cellStyle name="40% - Accent5 6" xfId="428" xr:uid="{98051493-4307-40FC-9137-56FB9EEABBE2}"/>
    <cellStyle name="40% - Accent5 6 2" xfId="917" xr:uid="{EB247BCD-21FB-4D6E-B28D-8405D825CE7E}"/>
    <cellStyle name="40% - Accent5 7" xfId="496" xr:uid="{CAA569EA-3499-4A12-B0B3-282C3A07A4C8}"/>
    <cellStyle name="40% - Accent5 7 2" xfId="985" xr:uid="{CDD23642-3169-42FE-9751-238ED04F2307}"/>
    <cellStyle name="40% - Accent5 8" xfId="264" xr:uid="{E6E691FC-083F-4582-AB88-6AF9BAC5F7A8}"/>
    <cellStyle name="40% - Accent5 8 2" xfId="767" xr:uid="{05AB4044-89F5-48F9-83D7-ACD8B4908A1C}"/>
    <cellStyle name="40% - Accent5 9" xfId="633" xr:uid="{3FB804BE-58B7-4C44-A65C-00FB8B1330A4}"/>
    <cellStyle name="40% - Accent6" xfId="37" builtinId="51" customBuiltin="1"/>
    <cellStyle name="40% - Accent6 2" xfId="65" xr:uid="{D290CB1B-CA41-4D88-AFCD-9A1CC7B1A249}"/>
    <cellStyle name="40% - Accent6 3" xfId="153" xr:uid="{21DA6AFF-DBAF-4F34-BAD5-B753B53A72DB}"/>
    <cellStyle name="40% - Accent6 3 2" xfId="222" xr:uid="{F780B43C-F472-4CC9-94CD-6407B8FB4205}"/>
    <cellStyle name="40% - Accent6 3 2 2" xfId="435" xr:uid="{18E744D3-5587-4DCE-9038-44B3C6BD5EEB}"/>
    <cellStyle name="40% - Accent6 3 2 2 2" xfId="924" xr:uid="{25DC3EE4-30A8-4698-B87D-29E2D9077E12}"/>
    <cellStyle name="40% - Accent6 3 2 3" xfId="591" xr:uid="{4BBBFDBD-3965-4675-B61D-837B1556A381}"/>
    <cellStyle name="40% - Accent6 3 2 3 2" xfId="1078" xr:uid="{93BC9E4D-ADC3-47F1-A630-D44600B7F551}"/>
    <cellStyle name="40% - Accent6 3 2 4" xfId="313" xr:uid="{3E7C2812-9729-444F-88AE-B28CFA5DEBEC}"/>
    <cellStyle name="40% - Accent6 3 2 4 2" xfId="815" xr:uid="{CA0968B3-9CB1-4B78-9873-943CEE262C30}"/>
    <cellStyle name="40% - Accent6 3 2 5" xfId="726" xr:uid="{F1DA825E-604A-4054-84D6-0FB537B5020C}"/>
    <cellStyle name="40% - Accent6 3 3" xfId="434" xr:uid="{8D421358-C796-4D6A-88B6-B769952CC855}"/>
    <cellStyle name="40% - Accent6 3 3 2" xfId="923" xr:uid="{6DC21D65-DB5D-4545-8ECB-B8309397D8C0}"/>
    <cellStyle name="40% - Accent6 3 4" xfId="524" xr:uid="{D4EAA171-5F5A-4851-81A6-8C632271B3BB}"/>
    <cellStyle name="40% - Accent6 3 4 2" xfId="1011" xr:uid="{56467B52-A796-4FD8-9F0A-6AF43F69B77F}"/>
    <cellStyle name="40% - Accent6 3 5" xfId="312" xr:uid="{6A239C0B-32D7-44A6-B7C0-FA0DBC36C4FD}"/>
    <cellStyle name="40% - Accent6 3 5 2" xfId="814" xr:uid="{8DE4CABE-166A-4222-899D-8E70B6BCF26D}"/>
    <cellStyle name="40% - Accent6 3 6" xfId="659" xr:uid="{055A9806-D216-4A5F-911F-D9A71C36710A}"/>
    <cellStyle name="40% - Accent6 4" xfId="173" xr:uid="{7F6C1FC0-5269-474B-814A-054CE1FE650D}"/>
    <cellStyle name="40% - Accent6 4 2" xfId="241" xr:uid="{C6FFDEE4-5DCC-47FC-852D-B35CC4B84915}"/>
    <cellStyle name="40% - Accent6 4 2 2" xfId="610" xr:uid="{E298E145-673F-47AA-B3D5-A7F3A3E53E08}"/>
    <cellStyle name="40% - Accent6 4 2 2 2" xfId="1097" xr:uid="{E10743F9-DAD7-4344-B61C-B5B8891DED19}"/>
    <cellStyle name="40% - Accent6 4 2 3" xfId="436" xr:uid="{B52F9290-3872-4668-ADBD-2D28220128AF}"/>
    <cellStyle name="40% - Accent6 4 2 3 2" xfId="925" xr:uid="{C9065360-64CC-4A06-AB97-2EB459A1ED38}"/>
    <cellStyle name="40% - Accent6 4 2 4" xfId="745" xr:uid="{A2CEFEC6-66C9-4A9B-AA7B-25A4FFAFB505}"/>
    <cellStyle name="40% - Accent6 4 3" xfId="543" xr:uid="{A0B13D06-DA37-42F6-99EA-C8FEEB91CA6F}"/>
    <cellStyle name="40% - Accent6 4 3 2" xfId="1030" xr:uid="{0B0621D6-7BFF-49BB-AD39-E6E5BAE7960A}"/>
    <cellStyle name="40% - Accent6 4 4" xfId="314" xr:uid="{C7594F6F-09F9-4968-94A6-51C1F661605F}"/>
    <cellStyle name="40% - Accent6 4 4 2" xfId="816" xr:uid="{1129EFFD-41CB-4338-85C9-F7477B655D81}"/>
    <cellStyle name="40% - Accent6 4 5" xfId="678" xr:uid="{A814F859-1D43-4369-AFCD-B3D016F50933}"/>
    <cellStyle name="40% - Accent6 5" xfId="198" xr:uid="{22E476AC-3C41-4A72-98FD-A1126997FAA5}"/>
    <cellStyle name="40% - Accent6 5 2" xfId="437" xr:uid="{7B196014-D277-4283-942D-EC04247E307F}"/>
    <cellStyle name="40% - Accent6 5 2 2" xfId="926" xr:uid="{37A23C27-182C-44E5-B94B-77F56926E4BE}"/>
    <cellStyle name="40% - Accent6 5 3" xfId="567" xr:uid="{2D8230F7-7579-4CC8-AFF9-9232FAC9ED5D}"/>
    <cellStyle name="40% - Accent6 5 3 2" xfId="1054" xr:uid="{CDC12CED-3CD5-4A57-BEBA-354CFA2EAA2A}"/>
    <cellStyle name="40% - Accent6 5 4" xfId="315" xr:uid="{159CB2A8-4F27-49DE-93C7-58FC746F1D15}"/>
    <cellStyle name="40% - Accent6 5 4 2" xfId="817" xr:uid="{7FEDA765-8493-4AF4-81E3-A7AAC4E3D1D0}"/>
    <cellStyle name="40% - Accent6 5 5" xfId="702" xr:uid="{795DCE1E-4375-453A-9160-9E6C5C5659C8}"/>
    <cellStyle name="40% - Accent6 6" xfId="433" xr:uid="{C7CD4469-95A0-4159-AF31-0754772E7C39}"/>
    <cellStyle name="40% - Accent6 6 2" xfId="922" xr:uid="{895BA2F9-D2B8-4E0B-97AC-CD6EAD2B3C4E}"/>
    <cellStyle name="40% - Accent6 7" xfId="498" xr:uid="{B299EFBF-857E-4DD5-A814-6C3C01120DA4}"/>
    <cellStyle name="40% - Accent6 7 2" xfId="987" xr:uid="{B0163652-33A9-4FC0-82E3-F02EBE07F984}"/>
    <cellStyle name="40% - Accent6 8" xfId="266" xr:uid="{6F5D6490-309C-463B-9D43-B6F5CE0E332D}"/>
    <cellStyle name="40% - Accent6 8 2" xfId="769" xr:uid="{E257C40D-4FC0-4A87-BFDE-32E0074D3582}"/>
    <cellStyle name="40% - Accent6 9" xfId="635" xr:uid="{9B45FC89-A2EF-4826-B4A9-BFC3AD77BE62}"/>
    <cellStyle name="60% - Accent1 2" xfId="66" xr:uid="{98AB51D7-99DC-42EA-9DE7-33761E79BDA3}"/>
    <cellStyle name="60% - Accent1 3" xfId="40" xr:uid="{C3D8F8C1-882A-4100-B37D-664EB3448073}"/>
    <cellStyle name="60% - Accent2 2" xfId="67" xr:uid="{6509E14E-FD9E-4AEE-A988-E736A2F85A19}"/>
    <cellStyle name="60% - Accent2 3" xfId="41" xr:uid="{9FD725BD-36D2-4DD8-A36B-AE5FE67463C0}"/>
    <cellStyle name="60% - Accent3 2" xfId="68" xr:uid="{550F5853-B52E-4150-BFAF-9A54420C1444}"/>
    <cellStyle name="60% - Accent3 3" xfId="42" xr:uid="{45704615-FBE8-4C92-9CD7-6C9656CC7638}"/>
    <cellStyle name="60% - Accent4 2" xfId="69" xr:uid="{C86F3DD5-50AA-4E5D-8BA6-2C4E10FB6AEF}"/>
    <cellStyle name="60% - Accent4 3" xfId="43" xr:uid="{6DAE3D80-8F24-4B0C-B8ED-AAAF3A4ADB27}"/>
    <cellStyle name="60% - Accent5 2" xfId="70" xr:uid="{31BECD38-9F2F-4631-A760-432442F7B463}"/>
    <cellStyle name="60% - Accent5 3" xfId="44" xr:uid="{02CF563C-8828-4017-8AA5-3A4B81F30CFA}"/>
    <cellStyle name="60% - Accent6 2" xfId="71" xr:uid="{F3658F18-EFBC-4236-8F26-4D78E39FA0A7}"/>
    <cellStyle name="60% - Accent6 3" xfId="45" xr:uid="{219121CB-2EC1-4EF1-9A18-9B66BCC91E86}"/>
    <cellStyle name="Accent1" xfId="20" builtinId="29" customBuiltin="1"/>
    <cellStyle name="Accent1 2" xfId="72" xr:uid="{08F9900F-5B4A-43A8-BAD6-B5CE7E7A09DA}"/>
    <cellStyle name="Accent2" xfId="23" builtinId="33" customBuiltin="1"/>
    <cellStyle name="Accent2 2" xfId="73" xr:uid="{857A5FBC-227D-4ECF-9A36-17B568A806F8}"/>
    <cellStyle name="Accent3" xfId="26" builtinId="37" customBuiltin="1"/>
    <cellStyle name="Accent3 2" xfId="74" xr:uid="{5B83F7DA-5D34-448C-8A79-41A8916E4731}"/>
    <cellStyle name="Accent4" xfId="29" builtinId="41" customBuiltin="1"/>
    <cellStyle name="Accent4 2" xfId="75" xr:uid="{DA5FC778-9743-4F9E-89BF-88DC7C667781}"/>
    <cellStyle name="Accent5" xfId="32" builtinId="45" customBuiltin="1"/>
    <cellStyle name="Accent5 2" xfId="76" xr:uid="{284C9637-2C05-4341-8149-1C08408710C3}"/>
    <cellStyle name="Accent6" xfId="35" builtinId="49" customBuiltin="1"/>
    <cellStyle name="Accent6 2" xfId="77" xr:uid="{9AE1E68E-180F-4EF8-9BB4-0AC2A0C57024}"/>
    <cellStyle name="Bad" xfId="11" builtinId="27" customBuiltin="1"/>
    <cellStyle name="Bad 2" xfId="78" xr:uid="{59B1CE0E-017A-4F8E-BD1A-D80C9DD33D3D}"/>
    <cellStyle name="Calculation" xfId="14" builtinId="22" customBuiltin="1"/>
    <cellStyle name="Calculation 2" xfId="79" xr:uid="{C776A8B4-6005-4285-BEB7-5730C421B37A}"/>
    <cellStyle name="Check Cell" xfId="16" builtinId="23" customBuiltin="1"/>
    <cellStyle name="Check Cell 2" xfId="80" xr:uid="{A67013D3-D6B2-4F99-AD86-50EDCCAFF8D8}"/>
    <cellStyle name="Comma" xfId="1" builtinId="3"/>
    <cellStyle name="Comma 2" xfId="81" xr:uid="{FB8BF6CB-E054-4F27-BC50-896F1B13A130}"/>
    <cellStyle name="Comma 2 2" xfId="316" xr:uid="{6DBC90F1-86BD-4B78-A3D0-B589F74CA2B4}"/>
    <cellStyle name="Comma 2 3" xfId="317" xr:uid="{58F7E19F-8783-4386-AEAB-034E653E0382}"/>
    <cellStyle name="Comma 3" xfId="82" xr:uid="{9D1C1E9E-A897-4B10-A5F5-C257D8FFD465}"/>
    <cellStyle name="Comma 3 2" xfId="83" xr:uid="{350EE4F6-34DC-47D8-9262-CB2B4E0CC50B}"/>
    <cellStyle name="Comma 4" xfId="84" xr:uid="{016CAF6B-B5AA-4E63-9B7A-E0EF54061A88}"/>
    <cellStyle name="Comma 4 10" xfId="637" xr:uid="{DBB5A84E-E0B6-4A2E-9F0F-E1E3BA3AD76E}"/>
    <cellStyle name="Comma 4 2" xfId="155" xr:uid="{937E83F3-19B5-4FDF-BB1D-8568B37D7DC5}"/>
    <cellStyle name="Comma 4 2 2" xfId="224" xr:uid="{DBD16833-2A4B-4243-9DC3-A2A91A6CBE31}"/>
    <cellStyle name="Comma 4 2 2 2" xfId="440" xr:uid="{5782BBB9-BDCF-4B82-8063-2FA8E2F50DE4}"/>
    <cellStyle name="Comma 4 2 2 2 2" xfId="929" xr:uid="{9463DF19-DB70-42AA-A863-678CED70A7EB}"/>
    <cellStyle name="Comma 4 2 2 3" xfId="593" xr:uid="{56971285-CC01-4E37-A3AA-8004CCCEDE17}"/>
    <cellStyle name="Comma 4 2 2 3 2" xfId="1080" xr:uid="{16543913-F221-4313-8C49-38ED42886551}"/>
    <cellStyle name="Comma 4 2 2 4" xfId="320" xr:uid="{105C9B5E-D72D-455B-AFB3-8C1E516F7FB2}"/>
    <cellStyle name="Comma 4 2 2 4 2" xfId="820" xr:uid="{3DC4DD31-3860-4F5F-A636-4180F2185B81}"/>
    <cellStyle name="Comma 4 2 2 5" xfId="728" xr:uid="{16D7DB8C-5F4A-4459-B451-B8B7D2D1B0AD}"/>
    <cellStyle name="Comma 4 2 3" xfId="439" xr:uid="{170129BE-B6DF-43E0-BD64-5BD9B5AB68A8}"/>
    <cellStyle name="Comma 4 2 3 2" xfId="928" xr:uid="{BED9B00E-6227-4CB1-A667-BA5A8144C392}"/>
    <cellStyle name="Comma 4 2 4" xfId="526" xr:uid="{0B2B4EA9-4703-4A20-8754-1AFDCFC55B32}"/>
    <cellStyle name="Comma 4 2 4 2" xfId="1013" xr:uid="{FA150F82-8525-43BE-9C7D-B991B25402F4}"/>
    <cellStyle name="Comma 4 2 5" xfId="319" xr:uid="{D88B00D8-E48F-4B5B-B5E6-531D5B45DBEA}"/>
    <cellStyle name="Comma 4 2 5 2" xfId="819" xr:uid="{A66442B4-5532-4E70-A81C-B41BD65E5375}"/>
    <cellStyle name="Comma 4 2 6" xfId="661" xr:uid="{4E3EB0F8-7C3F-4B39-8FA6-2EB74646305E}"/>
    <cellStyle name="Comma 4 3" xfId="176" xr:uid="{BA35859D-3E9A-4CA6-98E1-E008563DA2AB}"/>
    <cellStyle name="Comma 4 3 2" xfId="243" xr:uid="{88DA1B36-ABD4-4B73-8245-0F2D16D6BAA2}"/>
    <cellStyle name="Comma 4 3 2 2" xfId="612" xr:uid="{55A0FF62-F14D-42BE-A80D-A151BDD05372}"/>
    <cellStyle name="Comma 4 3 2 2 2" xfId="1099" xr:uid="{EBDE65CA-3D7C-4910-8BF1-5E4BB1BA6D22}"/>
    <cellStyle name="Comma 4 3 2 3" xfId="441" xr:uid="{F5B46E24-EB6C-45A3-9BD8-65DC3BB1E7D7}"/>
    <cellStyle name="Comma 4 3 2 3 2" xfId="930" xr:uid="{298DB5A9-9985-4910-8D83-53D4E10C71E8}"/>
    <cellStyle name="Comma 4 3 2 4" xfId="747" xr:uid="{92991570-6F3E-4D52-AC5C-BE03CB01E733}"/>
    <cellStyle name="Comma 4 3 3" xfId="545" xr:uid="{37267786-22E6-4E8B-B77C-D019CB7E14A9}"/>
    <cellStyle name="Comma 4 3 3 2" xfId="1032" xr:uid="{EFFE18E5-67B1-4B34-A21D-8F111776A8B8}"/>
    <cellStyle name="Comma 4 3 4" xfId="321" xr:uid="{B8E633F2-79EE-4D59-B7E1-584552FC8629}"/>
    <cellStyle name="Comma 4 3 4 2" xfId="821" xr:uid="{8C56C78A-9ADC-4BAD-BC3A-0BA0C95C92D2}"/>
    <cellStyle name="Comma 4 3 5" xfId="680" xr:uid="{3A76185C-4718-48E0-9F96-8D050A2B0580}"/>
    <cellStyle name="Comma 4 4" xfId="131" xr:uid="{E97C2E44-EA9E-459B-8301-6D85D50E06E9}"/>
    <cellStyle name="Comma 4 4 2" xfId="205" xr:uid="{4341F665-F972-4E15-BF37-E40F7D306283}"/>
    <cellStyle name="Comma 4 4 2 2" xfId="574" xr:uid="{5F7F8B11-6863-43CA-9607-B8D8CB0B2A49}"/>
    <cellStyle name="Comma 4 4 2 2 2" xfId="1061" xr:uid="{ACCA43A8-FA5D-4E15-B7F1-8C364D4E2548}"/>
    <cellStyle name="Comma 4 4 2 3" xfId="442" xr:uid="{FD7B6A7B-0218-4181-9AAE-AEC5C4060B12}"/>
    <cellStyle name="Comma 4 4 2 3 2" xfId="931" xr:uid="{54E8A2B6-423A-426A-BB20-CC61B7CC9A4C}"/>
    <cellStyle name="Comma 4 4 2 4" xfId="709" xr:uid="{41BECECD-7749-495C-91C8-4D80EC0AE1B6}"/>
    <cellStyle name="Comma 4 4 3" xfId="507" xr:uid="{E07D7E70-0B4B-4676-BFC7-8742087D7F17}"/>
    <cellStyle name="Comma 4 4 3 2" xfId="994" xr:uid="{5B88B7EB-2E99-4A3B-A458-5142FC2554CB}"/>
    <cellStyle name="Comma 4 4 4" xfId="322" xr:uid="{D82FB1CF-6337-4D08-89B3-E32DCB08B836}"/>
    <cellStyle name="Comma 4 4 4 2" xfId="822" xr:uid="{2343386F-0714-4540-8B14-D3C3E0A974DE}"/>
    <cellStyle name="Comma 4 4 5" xfId="642" xr:uid="{61F26CA8-24AB-4C59-BE50-5EA15BAB34FE}"/>
    <cellStyle name="Comma 4 5" xfId="250" xr:uid="{8DC23850-31E2-4A8C-B339-AB1D2301A9CD}"/>
    <cellStyle name="Comma 4 5 2" xfId="443" xr:uid="{96049828-93EF-4D4D-A582-85FA0A0868B9}"/>
    <cellStyle name="Comma 4 5 2 2" xfId="932" xr:uid="{66EF9E63-AAD3-476D-9759-0D1DA9849D96}"/>
    <cellStyle name="Comma 4 5 3" xfId="619" xr:uid="{CCA33DB6-21E6-4924-BDF1-1DAEE7AEBDEA}"/>
    <cellStyle name="Comma 4 5 3 2" xfId="1106" xr:uid="{6A7734B0-D4EB-47F9-B530-2DA44F53F8AB}"/>
    <cellStyle name="Comma 4 5 4" xfId="323" xr:uid="{30D7882F-6311-4CF8-BC30-0DCB0DF31B56}"/>
    <cellStyle name="Comma 4 5 4 2" xfId="823" xr:uid="{F5FF5F30-1D30-43AA-AECD-523584D7B389}"/>
    <cellStyle name="Comma 4 5 5" xfId="754" xr:uid="{E8FDED99-3CD9-4E80-AD3E-455FEE5E3652}"/>
    <cellStyle name="Comma 4 6" xfId="200" xr:uid="{8B398613-FEA1-469D-8FD5-5B88EB642CF5}"/>
    <cellStyle name="Comma 4 6 2" xfId="569" xr:uid="{F2B00208-40D4-417F-9C7E-4F1FBCE76DFC}"/>
    <cellStyle name="Comma 4 6 2 2" xfId="1056" xr:uid="{4082F0ED-E486-40B6-AB0B-785F382058F5}"/>
    <cellStyle name="Comma 4 6 3" xfId="438" xr:uid="{61F60810-5D29-4797-8EC1-7F63D839B2F3}"/>
    <cellStyle name="Comma 4 6 3 2" xfId="927" xr:uid="{98D5E8D0-41BD-4FF4-98CF-6C1FFC6639E4}"/>
    <cellStyle name="Comma 4 6 4" xfId="704" xr:uid="{7875F2F5-C9EE-4C5E-84FE-D6FF3ED932FF}"/>
    <cellStyle name="Comma 4 7" xfId="183" xr:uid="{6C2ABDBA-F0AB-4D4B-A644-1CDC0337BF52}"/>
    <cellStyle name="Comma 4 7 2" xfId="552" xr:uid="{B1CBC8AC-3551-4E12-B3B1-68FE58FBE348}"/>
    <cellStyle name="Comma 4 7 2 2" xfId="1039" xr:uid="{BEEACCEB-EE8B-4831-8655-1FDBC4BB1437}"/>
    <cellStyle name="Comma 4 7 3" xfId="687" xr:uid="{68293150-A335-4A18-B3D4-75C5830A5F0A}"/>
    <cellStyle name="Comma 4 8" xfId="502" xr:uid="{EB2BE594-9815-4FE1-9F65-E0E2987CA2E1}"/>
    <cellStyle name="Comma 4 8 2" xfId="989" xr:uid="{852553EC-BB44-4AEF-ADF9-3CC7323B1E83}"/>
    <cellStyle name="Comma 4 9" xfId="318" xr:uid="{082D2E95-A9E5-4A2B-8170-373CEA0849BD}"/>
    <cellStyle name="Comma 4 9 2" xfId="818" xr:uid="{FC61EF9D-6CFE-46CA-8E22-9E764FE5E005}"/>
    <cellStyle name="Comma 5" xfId="141" xr:uid="{EC34F43A-C7CE-4592-8C62-48BB12861A47}"/>
    <cellStyle name="Comma 5 2" xfId="160" xr:uid="{67707FB0-05A6-4CC8-81B2-8E6AD5D7AD1C}"/>
    <cellStyle name="Comma 5 2 2" xfId="229" xr:uid="{A98EBC6A-5153-4268-BB01-3D50A91FF914}"/>
    <cellStyle name="Comma 5 2 2 2" xfId="446" xr:uid="{A80B2776-7B07-4EA6-8FC9-98F3F66DABE5}"/>
    <cellStyle name="Comma 5 2 2 2 2" xfId="935" xr:uid="{3A9AD059-0C0C-4A29-BBE6-1320181A2C8B}"/>
    <cellStyle name="Comma 5 2 2 3" xfId="598" xr:uid="{4498866D-1B63-4694-8A35-2853F5AA79D3}"/>
    <cellStyle name="Comma 5 2 2 3 2" xfId="1085" xr:uid="{B4F58468-DF00-497E-89F9-7F14F42A91E7}"/>
    <cellStyle name="Comma 5 2 2 4" xfId="326" xr:uid="{42EBA7AC-1CFB-496A-8D6D-A2DF14C7D892}"/>
    <cellStyle name="Comma 5 2 2 4 2" xfId="826" xr:uid="{A9329C68-237D-4390-92E1-14E0518C4A15}"/>
    <cellStyle name="Comma 5 2 2 5" xfId="733" xr:uid="{4A9BE460-0F29-4FD1-A19C-AD898DDED028}"/>
    <cellStyle name="Comma 5 2 3" xfId="445" xr:uid="{8234ECC5-6897-4EB6-8667-22073C20F2E1}"/>
    <cellStyle name="Comma 5 2 3 2" xfId="934" xr:uid="{33FCF961-C5BD-41B4-8699-28974F4FD6D8}"/>
    <cellStyle name="Comma 5 2 4" xfId="531" xr:uid="{45BA45F7-296B-4FBE-B044-58FB23AA30E4}"/>
    <cellStyle name="Comma 5 2 4 2" xfId="1018" xr:uid="{BFE4431F-FA1E-4431-8384-C3059A0C0DCA}"/>
    <cellStyle name="Comma 5 2 5" xfId="325" xr:uid="{3BCF4664-3A73-4A09-86D8-F518186228E8}"/>
    <cellStyle name="Comma 5 2 5 2" xfId="825" xr:uid="{573C7244-4ED9-4F8F-A982-C34C7CD5355F}"/>
    <cellStyle name="Comma 5 2 6" xfId="666" xr:uid="{C1F8DA3D-24C9-4673-A32E-5CDD37DA6C41}"/>
    <cellStyle name="Comma 5 3" xfId="181" xr:uid="{0554934C-0F93-427A-B87B-BFA346014E8A}"/>
    <cellStyle name="Comma 5 3 2" xfId="248" xr:uid="{8A7256A8-4F51-4E28-9B08-4E32FF3CCC49}"/>
    <cellStyle name="Comma 5 3 2 2" xfId="617" xr:uid="{C6985AD8-A03B-4381-9D80-D51B52082DA3}"/>
    <cellStyle name="Comma 5 3 2 2 2" xfId="1104" xr:uid="{06AB696D-62CC-4F00-A56D-480DDAB66E20}"/>
    <cellStyle name="Comma 5 3 2 3" xfId="447" xr:uid="{DA7B867C-F798-49E2-9645-7BBADBEC3724}"/>
    <cellStyle name="Comma 5 3 2 3 2" xfId="936" xr:uid="{F5E3245D-ECAE-4356-BC8C-9E67FE84967B}"/>
    <cellStyle name="Comma 5 3 2 4" xfId="752" xr:uid="{E4D26C2A-CD83-4021-81DD-827F38AA94EC}"/>
    <cellStyle name="Comma 5 3 3" xfId="550" xr:uid="{CD8C7785-CC17-4960-A747-A3DF97014814}"/>
    <cellStyle name="Comma 5 3 3 2" xfId="1037" xr:uid="{22FF956E-063C-47D7-840F-3561F01958B1}"/>
    <cellStyle name="Comma 5 3 4" xfId="327" xr:uid="{74FFC611-BC24-4DF5-9BB6-C4D2EB52FA9E}"/>
    <cellStyle name="Comma 5 3 4 2" xfId="827" xr:uid="{0528CED7-7913-41F2-93F9-24F770A68979}"/>
    <cellStyle name="Comma 5 3 5" xfId="685" xr:uid="{F17E3259-9128-4186-94C6-6A02BDE05372}"/>
    <cellStyle name="Comma 5 4" xfId="210" xr:uid="{A684F874-FC24-4D92-A708-C105B18DBBCA}"/>
    <cellStyle name="Comma 5 4 2" xfId="448" xr:uid="{E34B5D70-5AA6-4D7B-BD29-2559B66E6948}"/>
    <cellStyle name="Comma 5 4 2 2" xfId="937" xr:uid="{27898A97-0E36-4825-BA20-5271BE8B6D26}"/>
    <cellStyle name="Comma 5 4 3" xfId="579" xr:uid="{E565A0FF-7DF9-4130-83AB-4B334B2BAB02}"/>
    <cellStyle name="Comma 5 4 3 2" xfId="1066" xr:uid="{A2B7C4AB-7F22-4787-AE48-0FF8C40FF188}"/>
    <cellStyle name="Comma 5 4 4" xfId="328" xr:uid="{83902CA7-87EC-4DD8-BA20-749556C25C8C}"/>
    <cellStyle name="Comma 5 4 4 2" xfId="828" xr:uid="{BA4EDB24-0368-46C9-B95B-3522A91DDE7F}"/>
    <cellStyle name="Comma 5 4 5" xfId="714" xr:uid="{2D717647-717C-4976-90A2-7E48F4835173}"/>
    <cellStyle name="Comma 5 5" xfId="444" xr:uid="{7C9B8915-79C5-432E-84A9-242805359380}"/>
    <cellStyle name="Comma 5 5 2" xfId="933" xr:uid="{1592679A-B3A8-4645-A4C6-0769FC2A713D}"/>
    <cellStyle name="Comma 5 6" xfId="512" xr:uid="{F5DBAD82-40C6-403C-AB24-11390A5A692D}"/>
    <cellStyle name="Comma 5 6 2" xfId="999" xr:uid="{7FD626B9-E627-4E5A-B893-B16448CD56AB}"/>
    <cellStyle name="Comma 5 7" xfId="324" xr:uid="{EE49748D-A07C-4F0D-AB21-E16BB09BE154}"/>
    <cellStyle name="Comma 5 7 2" xfId="824" xr:uid="{97CBB518-8AD0-42CC-B2FB-4815D3004283}"/>
    <cellStyle name="Comma 5 8" xfId="647" xr:uid="{796BD015-EF0A-4C97-B597-F683E614E9CB}"/>
    <cellStyle name="Comma 6" xfId="254" xr:uid="{4F383BD1-743F-4CFF-AEDF-08CD194D6879}"/>
    <cellStyle name="Comma 6 2" xfId="330" xr:uid="{02E0CF39-B366-48AD-A35B-48EB43EBB588}"/>
    <cellStyle name="Comma 6 2 2" xfId="450" xr:uid="{066D460E-AB30-4420-A0ED-8945FF36CF9C}"/>
    <cellStyle name="Comma 6 2 2 2" xfId="939" xr:uid="{CE645CBD-B360-47FC-A3E4-507A9A32FE0B}"/>
    <cellStyle name="Comma 6 2 3" xfId="830" xr:uid="{16D793C8-649B-45E4-AD4D-2E8D836B95A5}"/>
    <cellStyle name="Comma 6 3" xfId="449" xr:uid="{4FB38358-1594-44DC-B5C3-86078F06AC62}"/>
    <cellStyle name="Comma 6 3 2" xfId="938" xr:uid="{2B3753EF-80C0-4A6B-B4A1-7ED7E8138EE3}"/>
    <cellStyle name="Comma 6 4" xfId="623" xr:uid="{C2372388-8AB6-4B6C-880B-6BBD80756344}"/>
    <cellStyle name="Comma 6 5" xfId="329" xr:uid="{D1A929E8-94D6-4D05-A747-DB6040B75B77}"/>
    <cellStyle name="Comma 6 5 2" xfId="829" xr:uid="{9EFA9D6C-07D6-493D-8494-2C660F61E66A}"/>
    <cellStyle name="Comma 7" xfId="48" xr:uid="{3ED89F0F-CBA9-454A-A035-D33A3214FD47}"/>
    <cellStyle name="Comma0" xfId="85" xr:uid="{EECF6C58-6B69-455C-B37C-749EF6CD8BE8}"/>
    <cellStyle name="Comma0 2" xfId="86" xr:uid="{EDE1F3AB-26CD-4634-AD44-109DC943BB40}"/>
    <cellStyle name="Comma0 2 2" xfId="87" xr:uid="{BB195CB1-6DFD-41B7-AB34-FAD138545367}"/>
    <cellStyle name="Currency 2" xfId="139" xr:uid="{77BCBF72-44EB-4287-A039-95BE647BF31B}"/>
    <cellStyle name="Currency0" xfId="88" xr:uid="{E5EF1EED-DC93-438F-961F-31C81A563D94}"/>
    <cellStyle name="Currency0 2" xfId="89" xr:uid="{15F0E74B-E1AE-4110-B559-76DCE9D55FD8}"/>
    <cellStyle name="Currency0 2 2" xfId="90" xr:uid="{C59E9299-B2F9-4C41-BEA3-11F7F6D34F7E}"/>
    <cellStyle name="Date" xfId="91" xr:uid="{2605CC06-4E16-467F-986A-6B1244CB6AC6}"/>
    <cellStyle name="Date 2" xfId="92" xr:uid="{40213E8D-56EB-4845-8A73-9F1322FA2C83}"/>
    <cellStyle name="Date 2 2" xfId="93" xr:uid="{CB7E23DF-9DFB-479F-82FA-46FD6F988CA6}"/>
    <cellStyle name="Explanatory Text" xfId="18" builtinId="53" customBuiltin="1"/>
    <cellStyle name="Explanatory Text 2" xfId="94" xr:uid="{527CBA46-E801-47A3-935A-35B426429341}"/>
    <cellStyle name="Fixed" xfId="95" xr:uid="{0CA32B8A-E946-4E99-9BC4-F00DEE39377D}"/>
    <cellStyle name="Fixed 2" xfId="96" xr:uid="{CB19524A-1DA8-41AC-9B44-3731E37F5256}"/>
    <cellStyle name="Fixed 2 2" xfId="97" xr:uid="{63CD552F-81B6-405E-AA05-ECB69B7AAFF8}"/>
    <cellStyle name="Good" xfId="10" builtinId="26" customBuiltin="1"/>
    <cellStyle name="Good 2" xfId="98" xr:uid="{5F67D6D0-7A82-4AD2-A360-6AEE2ED55E6F}"/>
    <cellStyle name="Heading 1" xfId="6" builtinId="16" customBuiltin="1"/>
    <cellStyle name="Heading 1 2" xfId="99" xr:uid="{F78BC30D-B282-45CA-BEE5-2FDF8C5D226A}"/>
    <cellStyle name="Heading 1 2 2" xfId="100" xr:uid="{F10BA8BD-11E5-456E-A518-0C583A1EF53D}"/>
    <cellStyle name="Heading 1 2 3" xfId="331" xr:uid="{9387ACBC-23EE-4B34-AD55-75CDCCA3FEA6}"/>
    <cellStyle name="Heading 1 3" xfId="101" xr:uid="{9F12F21A-B095-4BEA-B9DC-8E2ACCA5711D}"/>
    <cellStyle name="Heading 1 3 2" xfId="102" xr:uid="{E6F4BA28-3234-4925-BEB0-0DD23189F64A}"/>
    <cellStyle name="Heading 2" xfId="7" builtinId="17" customBuiltin="1"/>
    <cellStyle name="Heading 2 2" xfId="103" xr:uid="{94ED2379-7C80-4ECA-9040-88A654741490}"/>
    <cellStyle name="Heading 2 2 2" xfId="104" xr:uid="{264395A6-2D4A-4514-BC5B-3D90FC2E3E45}"/>
    <cellStyle name="Heading 2 2 3" xfId="332" xr:uid="{0F45B821-8674-4130-A4C3-6282CDE79517}"/>
    <cellStyle name="Heading 2 3" xfId="105" xr:uid="{8B088EC6-6073-430A-A0E1-39F1F699D45C}"/>
    <cellStyle name="Heading 2 3 2" xfId="106" xr:uid="{C5DCAED7-3DBB-4543-948B-57DBEF8BC513}"/>
    <cellStyle name="Heading 3" xfId="8" builtinId="18" customBuiltin="1"/>
    <cellStyle name="Heading 3 2" xfId="107" xr:uid="{642C2960-8691-46B5-AEC8-563D689795F2}"/>
    <cellStyle name="Heading 4" xfId="9" builtinId="19" customBuiltin="1"/>
    <cellStyle name="Heading 4 2" xfId="108" xr:uid="{A53BCDC3-5D9F-4F4B-98E2-B9EDC5A36B8B}"/>
    <cellStyle name="Hyperlink" xfId="2" builtinId="8"/>
    <cellStyle name="Input" xfId="12" builtinId="20" customBuiltin="1"/>
    <cellStyle name="Input 2" xfId="109" xr:uid="{D1740995-F081-4E31-83D4-B035488A75C4}"/>
    <cellStyle name="Linked Cell" xfId="15" builtinId="24" customBuiltin="1"/>
    <cellStyle name="Linked Cell 2" xfId="110" xr:uid="{49CC607A-5F6A-47CC-BDE7-2FBCBDD4DD33}"/>
    <cellStyle name="Neutral 2" xfId="111" xr:uid="{655F59B8-8FA7-4EF8-82DC-9D21CEB194C5}"/>
    <cellStyle name="Neutral 3" xfId="39" xr:uid="{6E5AF89D-AF5F-421E-8FA8-F5EB43949D21}"/>
    <cellStyle name="Normal" xfId="0" builtinId="0"/>
    <cellStyle name="Normal 10" xfId="46" xr:uid="{94F185C1-12A2-424A-9E0B-0A046FDC97DE}"/>
    <cellStyle name="Normal 10 2" xfId="5" xr:uid="{E54A148E-D5A9-4CE1-9DFC-9D03A6241191}"/>
    <cellStyle name="Normal 2" xfId="4" xr:uid="{28D738DC-92CA-4C4A-A237-4768AFC02D88}"/>
    <cellStyle name="Normal 2 2" xfId="129" xr:uid="{BEF23804-0E70-40DF-B7FB-C61F86BE6D29}"/>
    <cellStyle name="Normal 2 3" xfId="175" xr:uid="{6A44ADCC-2CB1-4A83-A1BA-6163621813B0}"/>
    <cellStyle name="Normal 2 4" xfId="127" xr:uid="{4E0A7E85-CD39-45FB-AC24-370CB441C9BD}"/>
    <cellStyle name="Normal 2 5" xfId="333" xr:uid="{6B7BC3DE-1F0F-4BD8-BCEB-A635895EA3C2}"/>
    <cellStyle name="Normal 2 6" xfId="334" xr:uid="{E3D8B2D0-2946-4C64-9738-039680183181}"/>
    <cellStyle name="Normal 3" xfId="52" xr:uid="{3CF9D952-C368-4292-80A5-14AB71B92873}"/>
    <cellStyle name="Normal 3 10" xfId="501" xr:uid="{A2FAED2E-9963-4880-B7F1-EDF17DA29129}"/>
    <cellStyle name="Normal 3 10 2" xfId="988" xr:uid="{733E4916-3FA6-4777-955B-10F412951E90}"/>
    <cellStyle name="Normal 3 11" xfId="335" xr:uid="{A19B5205-07CA-4EC8-8CD5-8756C46DE055}"/>
    <cellStyle name="Normal 3 11 2" xfId="831" xr:uid="{79F9E14B-1033-40D5-B18F-D10F3B698408}"/>
    <cellStyle name="Normal 3 12" xfId="636" xr:uid="{94219D74-8530-4435-A6E2-7CC00FB39AAE}"/>
    <cellStyle name="Normal 3 2" xfId="53" xr:uid="{58C8D657-DE9C-48E2-8BC4-ABA9CD347EDE}"/>
    <cellStyle name="Normal 3 3" xfId="130" xr:uid="{4FADFC9F-0B48-4659-9699-D15180215E22}"/>
    <cellStyle name="Normal 3 3 2" xfId="138" xr:uid="{58F95DA1-BC73-4FD5-891E-41427FA5BADE}"/>
    <cellStyle name="Normal 3 3 2 2" xfId="337" xr:uid="{77BB0687-BBB1-425B-84BD-EE0EB68AD9EE}"/>
    <cellStyle name="Normal 3 3 2 2 2" xfId="338" xr:uid="{A1AE06D2-5534-49DC-9BF5-CA9A5507A3A8}"/>
    <cellStyle name="Normal 3 3 2 2 2 2" xfId="453" xr:uid="{42F1B52D-F591-47EA-B9F0-2E5D150775CF}"/>
    <cellStyle name="Normal 3 3 2 2 2 2 2" xfId="942" xr:uid="{897E5104-835D-42ED-B7AF-16522F98F5B4}"/>
    <cellStyle name="Normal 3 3 2 2 2 3" xfId="833" xr:uid="{290394CD-8617-415D-8D92-754ABE455859}"/>
    <cellStyle name="Normal 3 3 2 3" xfId="452" xr:uid="{43701161-89A5-49D7-A0BA-E9C8649B36CD}"/>
    <cellStyle name="Normal 3 3 2 3 2" xfId="941" xr:uid="{51A12599-5732-4FC8-9F60-699FBDDAFFF1}"/>
    <cellStyle name="Normal 3 3 2 4" xfId="336" xr:uid="{7741A21C-10A7-4892-B4D5-82F360BF77CE}"/>
    <cellStyle name="Normal 3 3 2 4 2" xfId="832" xr:uid="{7A3F9F1A-1932-499D-8F95-28AE3D3287BE}"/>
    <cellStyle name="Normal 3 3 3" xfId="204" xr:uid="{A316E0BE-2E2C-49F4-AC35-16919D9DE0B9}"/>
    <cellStyle name="Normal 3 3 3 2" xfId="454" xr:uid="{327EC2CA-7E34-42FB-B501-A4FE1BE4BC44}"/>
    <cellStyle name="Normal 3 3 3 2 2" xfId="943" xr:uid="{2B0B5251-96F5-4FFF-ABAF-C0A998BB944E}"/>
    <cellStyle name="Normal 3 3 3 3" xfId="573" xr:uid="{B7DE43C3-9B1C-46C1-BE1C-FA5DAFB1B06D}"/>
    <cellStyle name="Normal 3 3 3 3 2" xfId="1060" xr:uid="{80AE890F-BB8A-4F65-8B2D-34855369E9F9}"/>
    <cellStyle name="Normal 3 3 3 4" xfId="339" xr:uid="{453AA201-F649-4EFC-9064-DFB90DAFD337}"/>
    <cellStyle name="Normal 3 3 3 4 2" xfId="834" xr:uid="{A53CC146-81B8-4281-8405-AED4DE9C73D4}"/>
    <cellStyle name="Normal 3 3 3 5" xfId="708" xr:uid="{B74F66D8-9714-4D66-83F5-6D2C057AFEEC}"/>
    <cellStyle name="Normal 3 3 4" xfId="506" xr:uid="{7E16BD91-E604-4AE6-A814-3BE97CB3537C}"/>
    <cellStyle name="Normal 3 3 4 2" xfId="993" xr:uid="{2E3D3741-065A-4ADB-8004-76155FC0F71A}"/>
    <cellStyle name="Normal 3 3 5" xfId="641" xr:uid="{F16BF675-56B5-4014-8BA0-6DB74500D16D}"/>
    <cellStyle name="Normal 3 4" xfId="154" xr:uid="{38E52D31-EC4E-469D-94C3-8A0CD5BA109F}"/>
    <cellStyle name="Normal 3 4 2" xfId="223" xr:uid="{3EEE7784-58D7-49DC-B237-C2B9AEF379E2}"/>
    <cellStyle name="Normal 3 4 2 2" xfId="592" xr:uid="{C25AFCCB-D7F3-4437-9855-E0D16B83BFA3}"/>
    <cellStyle name="Normal 3 4 2 2 2" xfId="1079" xr:uid="{B59B4556-489F-4CDD-9D85-8CBF798949B1}"/>
    <cellStyle name="Normal 3 4 2 3" xfId="455" xr:uid="{0A792080-EFD9-441D-BC77-89725CC13F9D}"/>
    <cellStyle name="Normal 3 4 2 3 2" xfId="944" xr:uid="{563B3E18-AAD9-413B-89A4-981D04876588}"/>
    <cellStyle name="Normal 3 4 2 4" xfId="727" xr:uid="{8284E9CA-B7DD-43CB-A4DE-3A5772F37467}"/>
    <cellStyle name="Normal 3 4 3" xfId="525" xr:uid="{8B4534F8-9073-437E-9354-2CDB2F49213E}"/>
    <cellStyle name="Normal 3 4 3 2" xfId="1012" xr:uid="{B068F62E-AE09-46A4-8152-74C347F50398}"/>
    <cellStyle name="Normal 3 4 4" xfId="340" xr:uid="{18BDE799-A60D-4093-BE78-DBAB1296C080}"/>
    <cellStyle name="Normal 3 4 4 2" xfId="835" xr:uid="{EEFB307A-63F8-4BB5-A069-F4943459DBD4}"/>
    <cellStyle name="Normal 3 4 5" xfId="660" xr:uid="{60E842E2-594E-4599-8943-D23C7FE0B443}"/>
    <cellStyle name="Normal 3 5" xfId="174" xr:uid="{5DE71693-9FDC-4D75-8B32-44E67A5B1724}"/>
    <cellStyle name="Normal 3 5 2" xfId="242" xr:uid="{C039519D-EF2F-41E7-969B-B35840FBF5D9}"/>
    <cellStyle name="Normal 3 5 2 2" xfId="611" xr:uid="{1EC07FFC-B70F-4B19-82BB-C0F29804D0DA}"/>
    <cellStyle name="Normal 3 5 2 2 2" xfId="1098" xr:uid="{EAA20A6D-DFBB-47A2-B972-480E1C7B5C0F}"/>
    <cellStyle name="Normal 3 5 2 3" xfId="456" xr:uid="{A10A2F41-8F6A-4700-8477-599A6C6A4888}"/>
    <cellStyle name="Normal 3 5 2 3 2" xfId="945" xr:uid="{8732176C-D001-48E4-BB9B-06FDE25F035F}"/>
    <cellStyle name="Normal 3 5 2 4" xfId="746" xr:uid="{F848028D-5E37-42A0-AE66-CF4A936282BB}"/>
    <cellStyle name="Normal 3 5 3" xfId="544" xr:uid="{16354BF8-3190-4AFE-A939-3145E82EF381}"/>
    <cellStyle name="Normal 3 5 3 2" xfId="1031" xr:uid="{57775EC2-01C1-4825-9D89-F3D8D67DA126}"/>
    <cellStyle name="Normal 3 5 4" xfId="341" xr:uid="{051FAD9D-7EA9-46BB-846A-4268A34B6047}"/>
    <cellStyle name="Normal 3 5 4 2" xfId="836" xr:uid="{F5D1E7C0-37C6-4EC2-AB11-56056785917D}"/>
    <cellStyle name="Normal 3 5 5" xfId="679" xr:uid="{850718C6-DE05-410B-B3D0-3501449B2A5F}"/>
    <cellStyle name="Normal 3 6" xfId="167" xr:uid="{16ABA9EF-00C9-4DE5-9534-481EF0A93CC0}"/>
    <cellStyle name="Normal 3 7" xfId="249" xr:uid="{374F497A-1EC7-4F5C-AED2-A0C2CFAA4B29}"/>
    <cellStyle name="Normal 3 7 2" xfId="457" xr:uid="{8E765DA2-5402-46F7-8C52-96BE726BD310}"/>
    <cellStyle name="Normal 3 7 2 2" xfId="946" xr:uid="{E1A792B5-704A-4063-BAAB-C15E06749BCD}"/>
    <cellStyle name="Normal 3 7 3" xfId="618" xr:uid="{2C73FC97-A185-4CA8-A091-C2E1DD6435E6}"/>
    <cellStyle name="Normal 3 7 3 2" xfId="1105" xr:uid="{76F54254-2E03-434D-B7A5-FA6B99D08839}"/>
    <cellStyle name="Normal 3 7 4" xfId="342" xr:uid="{8F3445F2-45D8-438B-B4FE-58628FA25FCE}"/>
    <cellStyle name="Normal 3 7 4 2" xfId="837" xr:uid="{4679EC39-4C45-4366-ABE5-F72E4A026361}"/>
    <cellStyle name="Normal 3 7 5" xfId="753" xr:uid="{1B38DCD7-D59F-4A8A-A663-00A642BB56C9}"/>
    <cellStyle name="Normal 3 8" xfId="199" xr:uid="{97C0ED60-65CE-456B-A370-62DA4EFCD475}"/>
    <cellStyle name="Normal 3 8 2" xfId="568" xr:uid="{04D0D51C-1259-44CD-9151-30A96D4563AE}"/>
    <cellStyle name="Normal 3 8 2 2" xfId="1055" xr:uid="{927184CF-8990-4AD4-80F8-3786877B5FA1}"/>
    <cellStyle name="Normal 3 8 3" xfId="451" xr:uid="{B08E4403-E0AD-489E-9C18-00EC2CA3EE7F}"/>
    <cellStyle name="Normal 3 8 3 2" xfId="940" xr:uid="{04A82922-555D-408F-BA54-3CF909AC285E}"/>
    <cellStyle name="Normal 3 8 4" xfId="703" xr:uid="{C54870DC-A907-44F8-9E89-DEE2B42E0278}"/>
    <cellStyle name="Normal 3 9" xfId="182" xr:uid="{D679EFDF-E678-4894-A357-379729C710BB}"/>
    <cellStyle name="Normal 3 9 2" xfId="551" xr:uid="{1A5DC048-6281-4081-8AB4-EFB2A846A538}"/>
    <cellStyle name="Normal 3 9 2 2" xfId="1038" xr:uid="{4C93B3A2-0797-4A67-A116-8F72F80FEAB4}"/>
    <cellStyle name="Normal 3 9 3" xfId="686" xr:uid="{CA02DD5A-74A8-4124-AA54-E649BCDBDA3F}"/>
    <cellStyle name="Normal 4" xfId="112" xr:uid="{3B8FFAAE-46AE-482D-8CE0-637A82C141AA}"/>
    <cellStyle name="Normal 4 10" xfId="638" xr:uid="{A4B6E67F-818D-4DAE-A1BE-841D9970A6A8}"/>
    <cellStyle name="Normal 4 2" xfId="156" xr:uid="{B6C2BBF4-4E08-4B11-8A8F-92CAF9ECE7B9}"/>
    <cellStyle name="Normal 4 2 2" xfId="225" xr:uid="{9FF6C4AE-551A-4BC9-9B29-3B08F5A43F35}"/>
    <cellStyle name="Normal 4 2 2 2" xfId="460" xr:uid="{42900902-658C-41E3-8A9D-1D30F91658A6}"/>
    <cellStyle name="Normal 4 2 2 2 2" xfId="949" xr:uid="{333608D3-9714-4D6C-885D-6C2FDD13C7FB}"/>
    <cellStyle name="Normal 4 2 2 3" xfId="594" xr:uid="{E8F2E68B-1E42-4A87-9933-5F032418CD7B}"/>
    <cellStyle name="Normal 4 2 2 3 2" xfId="1081" xr:uid="{4736F8DF-B9B4-4AEC-8DD2-18EA33D6013A}"/>
    <cellStyle name="Normal 4 2 2 4" xfId="345" xr:uid="{C9E14051-71B9-4AEA-9E9E-A1F9749CFFDE}"/>
    <cellStyle name="Normal 4 2 2 4 2" xfId="840" xr:uid="{9405ABA6-BF6E-402D-AA3B-5B9EA08F859C}"/>
    <cellStyle name="Normal 4 2 2 5" xfId="729" xr:uid="{2A7C1248-7316-42BA-BB41-4CE41E8C8100}"/>
    <cellStyle name="Normal 4 2 3" xfId="459" xr:uid="{69A0C40C-7FAD-4A65-A579-7AFCDB7D08C2}"/>
    <cellStyle name="Normal 4 2 3 2" xfId="948" xr:uid="{04D75C69-9558-4069-9BE8-795E5B4740C5}"/>
    <cellStyle name="Normal 4 2 4" xfId="527" xr:uid="{10FF5F3B-6E1F-4E12-8B72-BCF45AD2A318}"/>
    <cellStyle name="Normal 4 2 4 2" xfId="1014" xr:uid="{294D645A-ED5E-4E08-8E03-72331F23B27E}"/>
    <cellStyle name="Normal 4 2 5" xfId="344" xr:uid="{E8C095AC-AFA4-4750-A7FE-8909C3576D26}"/>
    <cellStyle name="Normal 4 2 5 2" xfId="839" xr:uid="{B5E9D0ED-D681-4550-A791-4D9FE85F9B0C}"/>
    <cellStyle name="Normal 4 2 6" xfId="662" xr:uid="{A7BA1B13-E5BE-4E32-8045-375444884EC1}"/>
    <cellStyle name="Normal 4 3" xfId="177" xr:uid="{F5FE8174-F667-4766-988E-7C5E7BDA7BA8}"/>
    <cellStyle name="Normal 4 3 2" xfId="244" xr:uid="{0B73EFA9-EB8A-4233-9549-22BB8363BEC8}"/>
    <cellStyle name="Normal 4 3 2 2" xfId="613" xr:uid="{04E058F3-9792-4E6B-8C2A-CA07958918B9}"/>
    <cellStyle name="Normal 4 3 2 2 2" xfId="1100" xr:uid="{2131EEFA-98DA-4FFE-9D7C-602BBB4EEBEA}"/>
    <cellStyle name="Normal 4 3 2 3" xfId="461" xr:uid="{B5AF5649-6B2D-474D-B04C-204E20D48442}"/>
    <cellStyle name="Normal 4 3 2 3 2" xfId="950" xr:uid="{5A46A437-5EF4-4F42-BA52-40864CB126E9}"/>
    <cellStyle name="Normal 4 3 2 4" xfId="748" xr:uid="{47F9F1D8-F04A-443F-BA5B-7C9BE678688E}"/>
    <cellStyle name="Normal 4 3 3" xfId="546" xr:uid="{34987C97-081F-4EC5-9377-965B7969BA1C}"/>
    <cellStyle name="Normal 4 3 3 2" xfId="1033" xr:uid="{205F9E71-84F6-48EB-9103-6287D529E42F}"/>
    <cellStyle name="Normal 4 3 4" xfId="346" xr:uid="{10F858F8-4288-4617-B26A-004E4DD6A3CB}"/>
    <cellStyle name="Normal 4 3 4 2" xfId="841" xr:uid="{1BF23E49-B541-4933-A25D-8DF35EE19974}"/>
    <cellStyle name="Normal 4 3 5" xfId="681" xr:uid="{8591317B-3490-4C08-B8F5-2083278A8C91}"/>
    <cellStyle name="Normal 4 4" xfId="132" xr:uid="{C5C81FEB-5895-4C01-BFCE-39072B09394E}"/>
    <cellStyle name="Normal 4 4 2" xfId="206" xr:uid="{BCBDE797-C22B-44FC-99C4-47D40AA931CB}"/>
    <cellStyle name="Normal 4 4 2 2" xfId="575" xr:uid="{D5293EE2-1373-493B-968B-F1C2F6FF4B9D}"/>
    <cellStyle name="Normal 4 4 2 2 2" xfId="1062" xr:uid="{100369E4-CCB9-4B7A-BE16-120B7B9CB202}"/>
    <cellStyle name="Normal 4 4 2 3" xfId="462" xr:uid="{0CE5391F-28A4-4200-838B-53598FC2AD47}"/>
    <cellStyle name="Normal 4 4 2 3 2" xfId="951" xr:uid="{0E26EF78-635A-49AF-82C1-0EC2EDC8E2BA}"/>
    <cellStyle name="Normal 4 4 2 4" xfId="710" xr:uid="{438751B7-704A-44FD-B3BE-4594D929B00E}"/>
    <cellStyle name="Normal 4 4 3" xfId="508" xr:uid="{830643AA-9D0D-4D98-A918-1054E46624DA}"/>
    <cellStyle name="Normal 4 4 3 2" xfId="995" xr:uid="{60DDC938-B939-4E05-A848-A75B39FC3E7E}"/>
    <cellStyle name="Normal 4 4 4" xfId="347" xr:uid="{0D2D2960-D176-4BF6-AF90-34183D209173}"/>
    <cellStyle name="Normal 4 4 4 2" xfId="842" xr:uid="{0EB4EE05-D35F-46AB-9366-8A65795C5102}"/>
    <cellStyle name="Normal 4 4 5" xfId="643" xr:uid="{55DAE863-EC97-47DD-890C-B65BCB7EE579}"/>
    <cellStyle name="Normal 4 5" xfId="251" xr:uid="{451594F6-D7E6-4A53-80B8-D49993194096}"/>
    <cellStyle name="Normal 4 5 2" xfId="463" xr:uid="{55B57C80-1FE8-418D-881F-DD777FD142CE}"/>
    <cellStyle name="Normal 4 5 2 2" xfId="952" xr:uid="{06472B9D-F72E-4719-B269-23AEFBA9135C}"/>
    <cellStyle name="Normal 4 5 3" xfId="620" xr:uid="{072F506B-04D4-4B89-9CB6-1144FE7799EA}"/>
    <cellStyle name="Normal 4 5 3 2" xfId="1107" xr:uid="{F69A5113-4976-46D4-920A-D1FFDDA7F24C}"/>
    <cellStyle name="Normal 4 5 4" xfId="348" xr:uid="{38694299-F3A1-4EFE-A3E0-6745DD0607C1}"/>
    <cellStyle name="Normal 4 5 4 2" xfId="843" xr:uid="{447B97CF-E999-4CAB-B4DB-0517E43D1D6B}"/>
    <cellStyle name="Normal 4 5 5" xfId="755" xr:uid="{D388CF9A-71B1-4887-89BA-6B740AE1ACCB}"/>
    <cellStyle name="Normal 4 6" xfId="201" xr:uid="{BCBF9827-06F8-4E33-B04B-C101DFE3DA05}"/>
    <cellStyle name="Normal 4 6 2" xfId="570" xr:uid="{6950602D-2301-4D56-A8DA-2B5ACFB7B1D2}"/>
    <cellStyle name="Normal 4 6 2 2" xfId="1057" xr:uid="{43C0B136-50D2-4869-AB15-EBAE3643D39B}"/>
    <cellStyle name="Normal 4 6 3" xfId="458" xr:uid="{928C0F53-6E72-4126-B162-4117292781CB}"/>
    <cellStyle name="Normal 4 6 3 2" xfId="947" xr:uid="{48D6F586-9FAC-4E62-9025-07714A80690D}"/>
    <cellStyle name="Normal 4 6 4" xfId="705" xr:uid="{B30D0CB5-FA10-4562-8864-35694F73E0E9}"/>
    <cellStyle name="Normal 4 7" xfId="184" xr:uid="{1FA51B61-568A-4804-9609-2BCDD700FB2D}"/>
    <cellStyle name="Normal 4 7 2" xfId="553" xr:uid="{C923904A-BA47-4281-89FB-41FFDC3A8533}"/>
    <cellStyle name="Normal 4 7 2 2" xfId="1040" xr:uid="{CCD74C0C-ECAC-4BD8-9B4A-D51DA89F3ED3}"/>
    <cellStyle name="Normal 4 7 3" xfId="688" xr:uid="{C1A5BB0E-E344-4475-A454-4AC9E1AFA060}"/>
    <cellStyle name="Normal 4 8" xfId="503" xr:uid="{A60217F3-36DB-4247-9BF8-F82709535395}"/>
    <cellStyle name="Normal 4 8 2" xfId="990" xr:uid="{8749F14B-1DC1-43BA-A3FC-19A9B72E91DB}"/>
    <cellStyle name="Normal 4 9" xfId="343" xr:uid="{457E5027-195F-4C1D-9811-09D7455BAEA6}"/>
    <cellStyle name="Normal 4 9 2" xfId="838" xr:uid="{9CB87BDB-1F3C-4FAB-B054-A9FEC2249855}"/>
    <cellStyle name="Normal 5" xfId="125" xr:uid="{86ABCBA9-655C-4F3B-A1F8-CF19971F81CB}"/>
    <cellStyle name="Normal 5 2" xfId="140" xr:uid="{9ED569E2-4F93-4434-B7EA-1973981E4460}"/>
    <cellStyle name="Normal 5 2 2" xfId="159" xr:uid="{B4056CD6-0C9F-4D4A-8C72-C6C6BDAF6AA8}"/>
    <cellStyle name="Normal 5 2 2 2" xfId="228" xr:uid="{9655C6AE-BF6E-404D-A316-8A6A458FD1D7}"/>
    <cellStyle name="Normal 5 2 2 2 2" xfId="352" xr:uid="{64234BB1-5FD3-4E36-B193-F4AB5091F235}"/>
    <cellStyle name="Normal 5 2 2 2 3" xfId="465" xr:uid="{775105D7-0E51-41A8-AAC8-D1270608F3E0}"/>
    <cellStyle name="Normal 5 2 2 2 3 2" xfId="954" xr:uid="{1EEB22EE-3F72-4358-A92E-0653D609A7AA}"/>
    <cellStyle name="Normal 5 2 2 2 4" xfId="597" xr:uid="{1BB8247E-2EFE-4847-AB7E-09C7FC561EB2}"/>
    <cellStyle name="Normal 5 2 2 2 4 2" xfId="1084" xr:uid="{ABF53D21-77EC-40A3-80E1-6CD3A4F4AD17}"/>
    <cellStyle name="Normal 5 2 2 2 5" xfId="351" xr:uid="{D0D58E87-9031-4D0B-A5CB-859DF059373D}"/>
    <cellStyle name="Normal 5 2 2 2 5 2" xfId="845" xr:uid="{9F1DC85A-9A1D-4FC7-9E46-F6C2116BFF93}"/>
    <cellStyle name="Normal 5 2 2 2 6" xfId="732" xr:uid="{B1A8A246-4FA6-4564-99E2-F049A671BD86}"/>
    <cellStyle name="Normal 5 2 2 3" xfId="530" xr:uid="{34C9C43D-7264-400D-B850-4365FB3DD8FC}"/>
    <cellStyle name="Normal 5 2 2 3 2" xfId="1017" xr:uid="{AC18FAA4-1CE5-40EC-90B8-F34DF0343F77}"/>
    <cellStyle name="Normal 5 2 2 4" xfId="350" xr:uid="{443C22EE-B03A-4F07-A471-B859D2757E81}"/>
    <cellStyle name="Normal 5 2 2 5" xfId="665" xr:uid="{89D75D44-1233-4C43-8DCC-C9C20A7FB297}"/>
    <cellStyle name="Normal 5 2 3" xfId="180" xr:uid="{DD4D835A-1C33-4453-AE7F-4887E6AE9C7A}"/>
    <cellStyle name="Normal 5 2 3 2" xfId="247" xr:uid="{A4A16DBB-E6AE-4373-A506-898642B43758}"/>
    <cellStyle name="Normal 5 2 3 2 2" xfId="616" xr:uid="{93207ABF-AAB6-4E82-8E82-10576AF83BB4}"/>
    <cellStyle name="Normal 5 2 3 2 2 2" xfId="1103" xr:uid="{6D1142E9-B310-46AC-A9D8-832208CFF758}"/>
    <cellStyle name="Normal 5 2 3 2 3" xfId="466" xr:uid="{66BBF783-3352-47FA-860D-88B8FD6225C6}"/>
    <cellStyle name="Normal 5 2 3 2 3 2" xfId="955" xr:uid="{2C777112-BB95-486F-85F6-15DE1DC89A70}"/>
    <cellStyle name="Normal 5 2 3 2 4" xfId="751" xr:uid="{93CBE092-0EDF-4C7D-A488-29C411BA8AC4}"/>
    <cellStyle name="Normal 5 2 3 3" xfId="549" xr:uid="{0D7E9145-B4BE-4447-BE49-9E7F5D624183}"/>
    <cellStyle name="Normal 5 2 3 3 2" xfId="1036" xr:uid="{89C1E616-5B58-43B8-A216-A4B43EB5CFCF}"/>
    <cellStyle name="Normal 5 2 3 4" xfId="353" xr:uid="{2DD1F191-14E0-48FC-B441-99B3A14EDC32}"/>
    <cellStyle name="Normal 5 2 3 4 2" xfId="846" xr:uid="{365BED12-A151-4689-BDF8-E90C45311EF9}"/>
    <cellStyle name="Normal 5 2 3 5" xfId="684" xr:uid="{1E39A045-5A31-4020-BE10-BEA62DDB1379}"/>
    <cellStyle name="Normal 5 2 4" xfId="209" xr:uid="{F0D6A692-3FD5-4BFE-A09C-D6984BC472CC}"/>
    <cellStyle name="Normal 5 2 4 2" xfId="467" xr:uid="{DAF18192-2389-4390-8A27-B9FD8E4264AB}"/>
    <cellStyle name="Normal 5 2 4 2 2" xfId="956" xr:uid="{DDA1354C-3DA0-45AA-A4E5-60A7452A392D}"/>
    <cellStyle name="Normal 5 2 4 3" xfId="578" xr:uid="{F43780F5-7625-43DC-8B07-D31BE2A4E446}"/>
    <cellStyle name="Normal 5 2 4 3 2" xfId="1065" xr:uid="{DA06CB96-815A-4992-B798-76559F07B2E5}"/>
    <cellStyle name="Normal 5 2 4 4" xfId="354" xr:uid="{BA6AEECC-5F08-4C0D-A122-37039B47F850}"/>
    <cellStyle name="Normal 5 2 4 4 2" xfId="847" xr:uid="{12E85047-7E70-474B-8F27-F361D95FA99A}"/>
    <cellStyle name="Normal 5 2 4 5" xfId="713" xr:uid="{A7C92F2F-1C71-4562-8D2A-9C0899ECACE5}"/>
    <cellStyle name="Normal 5 2 5" xfId="464" xr:uid="{520CC12D-D744-4189-B0A7-DA092A06742A}"/>
    <cellStyle name="Normal 5 2 5 2" xfId="953" xr:uid="{2745A1BE-9625-480E-8CF5-DACA0FAD38FB}"/>
    <cellStyle name="Normal 5 2 6" xfId="511" xr:uid="{9D84C2A2-EE1A-463B-A713-358C55B3CCFA}"/>
    <cellStyle name="Normal 5 2 6 2" xfId="998" xr:uid="{EDD61B55-149A-4D05-8E89-8BBEE7EDF65B}"/>
    <cellStyle name="Normal 5 2 7" xfId="349" xr:uid="{A84055EF-70CC-4E7B-A9B9-430D3A907D6D}"/>
    <cellStyle name="Normal 5 2 7 2" xfId="844" xr:uid="{1B7B7AEA-5FA3-4B58-BD71-7B4942AA7ACB}"/>
    <cellStyle name="Normal 5 2 8" xfId="646" xr:uid="{17512FD7-DBE8-4930-B5F6-EC4654FB37FA}"/>
    <cellStyle name="Normal 5 3" xfId="355" xr:uid="{4E21F864-B032-4A90-886F-1D8FC68E0182}"/>
    <cellStyle name="Normal 5 3 2" xfId="356" xr:uid="{1CC7F1E1-111E-42EF-B8EE-1F911551FAFD}"/>
    <cellStyle name="Normal 5 3 2 2" xfId="469" xr:uid="{C33A424A-FCB9-42B4-928B-8E4A82B8309B}"/>
    <cellStyle name="Normal 5 3 2 2 2" xfId="958" xr:uid="{3D1FF831-0E62-43F2-8270-9CB823272F54}"/>
    <cellStyle name="Normal 5 3 2 3" xfId="849" xr:uid="{7591174A-D19A-46F3-A929-6EF5AE6C73FA}"/>
    <cellStyle name="Normal 5 3 3" xfId="468" xr:uid="{73C5A081-C474-4D53-B540-11C534116039}"/>
    <cellStyle name="Normal 5 3 3 2" xfId="957" xr:uid="{46268CF1-FD4B-411F-9830-82CE566C5174}"/>
    <cellStyle name="Normal 5 3 4" xfId="848" xr:uid="{16D17D2B-31B5-4E63-9291-A2C6A363E5E8}"/>
    <cellStyle name="Normal 6" xfId="51" xr:uid="{554CDBD3-897D-4173-A69F-6FC15D138A63}"/>
    <cellStyle name="Normal 6 2" xfId="358" xr:uid="{7B53D16D-BF44-476C-8A48-DA94546B08D9}"/>
    <cellStyle name="Normal 6 2 2" xfId="471" xr:uid="{F072D4B9-3974-4E1E-A6DA-6FB291ED44E9}"/>
    <cellStyle name="Normal 6 2 2 2" xfId="960" xr:uid="{38F57659-CA72-4E6F-BB49-DBC3E3CA2A00}"/>
    <cellStyle name="Normal 6 2 3" xfId="851" xr:uid="{CCAADA95-D46B-4383-8F76-368F32AC8F4A}"/>
    <cellStyle name="Normal 6 3" xfId="470" xr:uid="{AF3596FA-5FCB-4C2B-9C71-F41F1EBD6F53}"/>
    <cellStyle name="Normal 6 3 2" xfId="959" xr:uid="{ACB47E7C-261E-4BDD-9B7F-B30E8BA8E2E7}"/>
    <cellStyle name="Normal 6 4" xfId="500" xr:uid="{CA1D2C45-A1D7-42E5-A3FA-4C1A92638FCE}"/>
    <cellStyle name="Normal 6 5" xfId="357" xr:uid="{10BB5909-32DC-4941-BC03-0EB99411857B}"/>
    <cellStyle name="Normal 6 5 2" xfId="850" xr:uid="{2FE7BD7A-D8CE-47FC-B156-0D8C2FD42989}"/>
    <cellStyle name="Normal 7" xfId="50" xr:uid="{4C7E2624-4B02-4B72-B470-99920262AE0C}"/>
    <cellStyle name="Normal 7 2" xfId="499" xr:uid="{B275BBB6-4B3A-4599-9794-5D8147A1210F}"/>
    <cellStyle name="Normal 7 3" xfId="267" xr:uid="{5750B7A2-6B9A-4889-A74C-9EE1ADBC1CF0}"/>
    <cellStyle name="Normal 8" xfId="49" xr:uid="{3294878E-EB5E-44DE-B7A0-C73E3828572A}"/>
    <cellStyle name="Normal 9" xfId="47" xr:uid="{E041FEC3-73B6-40D9-94C1-2F17A30EC2B7}"/>
    <cellStyle name="Note 2" xfId="113" xr:uid="{97B8A9FB-263D-4EFB-A6D6-1859C04C9C92}"/>
    <cellStyle name="Note 2 2" xfId="114" xr:uid="{4D45E927-4DF1-4216-AB07-0057AE798329}"/>
    <cellStyle name="Note 2 3" xfId="115" xr:uid="{5F6CA3BB-1C20-468F-9B00-1BE596FBF6B4}"/>
    <cellStyle name="Note 2 3 2" xfId="137" xr:uid="{0314FD21-53D6-48E3-867B-52CF55843F04}"/>
    <cellStyle name="Note 2 3 3" xfId="133" xr:uid="{4C411002-6F5A-4442-8027-79B88C97E066}"/>
    <cellStyle name="Note 2 4" xfId="359" xr:uid="{AE99EB99-118D-4800-8F82-490A54CF5A2A}"/>
    <cellStyle name="Note 3" xfId="116" xr:uid="{C5629120-D523-4B04-A52D-77D9E223B9B3}"/>
    <cellStyle name="Note 3 10" xfId="639" xr:uid="{47170CFD-DBF2-420F-A3F0-7A0466421B27}"/>
    <cellStyle name="Note 3 2" xfId="157" xr:uid="{FE5BB8AB-2B03-41F6-96E2-2896F7FED594}"/>
    <cellStyle name="Note 3 2 2" xfId="226" xr:uid="{2C556AFD-A1EC-462C-BDE7-20E0386ACA56}"/>
    <cellStyle name="Note 3 2 2 2" xfId="474" xr:uid="{42DC8B8F-BB97-41EA-AECB-87D210A973EB}"/>
    <cellStyle name="Note 3 2 2 2 2" xfId="963" xr:uid="{51070F38-0C5C-469A-9623-5E3261338F30}"/>
    <cellStyle name="Note 3 2 2 3" xfId="595" xr:uid="{059AFE76-698F-4A67-B96D-83B766FFAB28}"/>
    <cellStyle name="Note 3 2 2 3 2" xfId="1082" xr:uid="{9C77D74A-0722-48A1-AEF2-0E768E6FD7A5}"/>
    <cellStyle name="Note 3 2 2 4" xfId="362" xr:uid="{CFFE1FA8-7894-4523-92A0-2F7DCA2375B7}"/>
    <cellStyle name="Note 3 2 2 4 2" xfId="854" xr:uid="{B637BD09-F193-4412-9145-522041F8D98A}"/>
    <cellStyle name="Note 3 2 2 5" xfId="730" xr:uid="{27C8CA3C-A551-481E-AE2B-6EC56294A73C}"/>
    <cellStyle name="Note 3 2 3" xfId="473" xr:uid="{BE3D155C-1221-447C-A238-7BB8627B685C}"/>
    <cellStyle name="Note 3 2 3 2" xfId="962" xr:uid="{E5D04A2C-DEBA-47F1-98F4-00922CAC6F6A}"/>
    <cellStyle name="Note 3 2 4" xfId="528" xr:uid="{A5B3FF3B-A086-4DB3-933E-98946B276FA4}"/>
    <cellStyle name="Note 3 2 4 2" xfId="1015" xr:uid="{102C5C64-C457-4101-9240-4E11D1C7FF94}"/>
    <cellStyle name="Note 3 2 5" xfId="361" xr:uid="{69647E42-B76D-4876-B97B-BB3AA1DCD64F}"/>
    <cellStyle name="Note 3 2 5 2" xfId="853" xr:uid="{0E4B4F47-FC30-4351-ADC1-DAA8A5E57698}"/>
    <cellStyle name="Note 3 2 6" xfId="663" xr:uid="{A06F22F3-6E96-4A58-8D9A-FE4B8D27E434}"/>
    <cellStyle name="Note 3 3" xfId="178" xr:uid="{F2C33BF9-BDAB-4C59-B4C7-34161D0E40E0}"/>
    <cellStyle name="Note 3 3 2" xfId="245" xr:uid="{DE3767D9-52A6-4937-8C7D-D0E12A301BC2}"/>
    <cellStyle name="Note 3 3 2 2" xfId="614" xr:uid="{7C0C6B7E-2D10-4565-A27B-0EE098A5442A}"/>
    <cellStyle name="Note 3 3 2 2 2" xfId="1101" xr:uid="{100B21EB-D873-4296-8DCE-989538543A23}"/>
    <cellStyle name="Note 3 3 2 3" xfId="475" xr:uid="{E69F3BDD-3D61-4BAE-9CB2-3BDB76586DE9}"/>
    <cellStyle name="Note 3 3 2 3 2" xfId="964" xr:uid="{22202692-5CC3-420D-A7EE-82746722E4AC}"/>
    <cellStyle name="Note 3 3 2 4" xfId="749" xr:uid="{9953AB43-0C76-4CE5-809F-778F29064A2F}"/>
    <cellStyle name="Note 3 3 3" xfId="547" xr:uid="{9FC6A8CB-7D72-441A-BE88-062624893346}"/>
    <cellStyle name="Note 3 3 3 2" xfId="1034" xr:uid="{4442AA7A-8B28-4CA1-8BDE-AB273213603C}"/>
    <cellStyle name="Note 3 3 4" xfId="363" xr:uid="{A65D8877-6358-49BF-A0FC-3F5B7269C348}"/>
    <cellStyle name="Note 3 3 4 2" xfId="855" xr:uid="{42ECC0C8-F291-4993-81C8-7AB2E37D758C}"/>
    <cellStyle name="Note 3 3 5" xfId="682" xr:uid="{CEB0E006-1EB8-4A5C-9926-D84246B9C467}"/>
    <cellStyle name="Note 3 4" xfId="134" xr:uid="{3A85BB97-6DB1-4427-96D1-75B0DD975D48}"/>
    <cellStyle name="Note 3 4 2" xfId="207" xr:uid="{99A7AC80-BC6E-4797-9775-E2B8FC220D65}"/>
    <cellStyle name="Note 3 4 2 2" xfId="576" xr:uid="{06ED982A-9FC1-48D0-A8C8-D4780F616404}"/>
    <cellStyle name="Note 3 4 2 2 2" xfId="1063" xr:uid="{E1943BFA-8B58-4CA9-81C2-8BFF211A7B54}"/>
    <cellStyle name="Note 3 4 2 3" xfId="476" xr:uid="{EBC3E1B4-10B2-41A6-AEFF-ECED43032587}"/>
    <cellStyle name="Note 3 4 2 3 2" xfId="965" xr:uid="{3396051D-47D3-474B-8A16-42F6943362DC}"/>
    <cellStyle name="Note 3 4 2 4" xfId="711" xr:uid="{2A2DF532-881F-438F-90B1-CC05B7A78B11}"/>
    <cellStyle name="Note 3 4 3" xfId="509" xr:uid="{9CDF3561-1255-4839-9105-B0D0F48060B7}"/>
    <cellStyle name="Note 3 4 3 2" xfId="996" xr:uid="{E7A9B96F-077A-4D17-A60F-3E6A02B9A3E5}"/>
    <cellStyle name="Note 3 4 4" xfId="364" xr:uid="{8461C3A0-8979-42A2-9897-7CD2DA625D97}"/>
    <cellStyle name="Note 3 4 4 2" xfId="856" xr:uid="{1E659229-C01E-4F43-86FB-090D6191D308}"/>
    <cellStyle name="Note 3 4 5" xfId="644" xr:uid="{E57343BE-EB10-435F-A155-3F1FA61ECE17}"/>
    <cellStyle name="Note 3 5" xfId="252" xr:uid="{A9211A2B-E87B-445B-819E-B55B959F0B2D}"/>
    <cellStyle name="Note 3 5 2" xfId="477" xr:uid="{6829E179-C0AC-4EDE-B038-65ECAD25D974}"/>
    <cellStyle name="Note 3 5 2 2" xfId="966" xr:uid="{AD839F01-CADA-44CB-A6B3-88B9F769F93D}"/>
    <cellStyle name="Note 3 5 3" xfId="621" xr:uid="{84407BCD-659B-43D2-989F-9F50E76C767C}"/>
    <cellStyle name="Note 3 5 3 2" xfId="1108" xr:uid="{3F684040-A1C6-4A41-B637-C8ED1AD76E89}"/>
    <cellStyle name="Note 3 5 4" xfId="365" xr:uid="{C389F629-6C15-451E-9D5E-605680830750}"/>
    <cellStyle name="Note 3 5 4 2" xfId="857" xr:uid="{66BEE662-5019-462D-BB2A-85936E76F75C}"/>
    <cellStyle name="Note 3 5 5" xfId="756" xr:uid="{B802D116-4D29-4429-ACD2-93B273744280}"/>
    <cellStyle name="Note 3 6" xfId="202" xr:uid="{3A141C1B-F70A-4D91-90A9-D4EA34737C5B}"/>
    <cellStyle name="Note 3 6 2" xfId="571" xr:uid="{FE1E65C8-598C-459D-86BD-AAFDBDB9B1A0}"/>
    <cellStyle name="Note 3 6 2 2" xfId="1058" xr:uid="{82B181C4-178C-4843-B24F-83C1656C202A}"/>
    <cellStyle name="Note 3 6 3" xfId="472" xr:uid="{F52188E6-E1C4-417A-8A06-77CFE4CC7582}"/>
    <cellStyle name="Note 3 6 3 2" xfId="961" xr:uid="{4BD66487-EB22-4532-BB15-34CA0DE5337D}"/>
    <cellStyle name="Note 3 6 4" xfId="706" xr:uid="{55D1B172-98A1-4181-BA48-C39BB133D7BF}"/>
    <cellStyle name="Note 3 7" xfId="185" xr:uid="{344D2DFE-787D-4702-8EDD-1AC1B789B16F}"/>
    <cellStyle name="Note 3 7 2" xfId="554" xr:uid="{A0912F12-A565-4993-A7BC-F7CADA21D4A0}"/>
    <cellStyle name="Note 3 7 2 2" xfId="1041" xr:uid="{28D11B8D-CD3C-41ED-A67A-40876FABF4D6}"/>
    <cellStyle name="Note 3 7 3" xfId="689" xr:uid="{E187E5BF-CE60-4F94-AE48-A945A7E369F5}"/>
    <cellStyle name="Note 3 8" xfId="504" xr:uid="{6B3B918E-93A9-41FA-9952-768387D4E438}"/>
    <cellStyle name="Note 3 8 2" xfId="991" xr:uid="{D20F553E-A073-4DC0-87F8-027CE5C9B121}"/>
    <cellStyle name="Note 3 9" xfId="360" xr:uid="{FCC4B698-706A-46AF-B019-A005F465D24B}"/>
    <cellStyle name="Note 3 9 2" xfId="852" xr:uid="{860E15A7-F2AC-49D5-827F-E3BFA0214249}"/>
    <cellStyle name="Note 4" xfId="366" xr:uid="{2B5A3BDA-992E-4D17-973D-8DE85774FF07}"/>
    <cellStyle name="Note 4 2" xfId="367" xr:uid="{D328B278-D16B-4148-B5D3-9462BF9359AD}"/>
    <cellStyle name="Note 4 2 2" xfId="479" xr:uid="{0DA4CC33-E3FF-404E-859E-83B63468DBBA}"/>
    <cellStyle name="Note 4 2 2 2" xfId="968" xr:uid="{B40FE5A1-1380-43C9-80FA-390893CFCFFB}"/>
    <cellStyle name="Note 4 2 3" xfId="859" xr:uid="{3F6B46ED-0757-4951-957B-1DD8983DA55F}"/>
    <cellStyle name="Note 4 3" xfId="478" xr:uid="{B38E763A-4DEF-48E4-B606-B2306964886E}"/>
    <cellStyle name="Note 4 3 2" xfId="967" xr:uid="{C53B8E64-F056-4DD2-9277-9570AFD14943}"/>
    <cellStyle name="Note 4 4" xfId="858" xr:uid="{8CE096FB-4E43-43F6-830A-F24C09BA8442}"/>
    <cellStyle name="Output" xfId="13" builtinId="21" customBuiltin="1"/>
    <cellStyle name="Output 2" xfId="117" xr:uid="{1698807B-F913-4D0E-A4A6-7EEBA4B15843}"/>
    <cellStyle name="Percent" xfId="3" builtinId="5"/>
    <cellStyle name="Percent 2" xfId="118" xr:uid="{06036CB9-62BC-46A9-B924-B85892DFFA5B}"/>
    <cellStyle name="Percent 2 2" xfId="135" xr:uid="{DE9048D0-4DA4-4805-BFB5-5623625929A4}"/>
    <cellStyle name="Percent 2 2 2" xfId="158" xr:uid="{E960FA27-BF3C-4FCF-9C08-F8E85E72680B}"/>
    <cellStyle name="Percent 2 2 2 2" xfId="227" xr:uid="{B1672266-C083-4EE9-9B07-62B7844186B2}"/>
    <cellStyle name="Percent 2 2 2 2 2" xfId="596" xr:uid="{2B6D228F-B964-425E-A1F3-4C9121FF1E5A}"/>
    <cellStyle name="Percent 2 2 2 2 2 2" xfId="1083" xr:uid="{C24C6800-DA25-4BB3-B732-1D3A64A4862A}"/>
    <cellStyle name="Percent 2 2 2 2 3" xfId="481" xr:uid="{B38B5A70-5BB7-40BE-A9D1-9700F1757036}"/>
    <cellStyle name="Percent 2 2 2 2 3 2" xfId="970" xr:uid="{7E0B6561-3A88-4894-9732-BDC90408D73C}"/>
    <cellStyle name="Percent 2 2 2 2 4" xfId="731" xr:uid="{9F4ADF7C-8152-4D3E-92AC-1BE4FD5C221C}"/>
    <cellStyle name="Percent 2 2 2 3" xfId="529" xr:uid="{EE0FAB6F-F78D-41D1-AF30-9142EF6CB024}"/>
    <cellStyle name="Percent 2 2 2 3 2" xfId="1016" xr:uid="{C354ACA4-445A-4388-8127-708E1F442580}"/>
    <cellStyle name="Percent 2 2 2 4" xfId="370" xr:uid="{2637E963-9D8F-4973-AC4C-4BC51D9E7737}"/>
    <cellStyle name="Percent 2 2 2 4 2" xfId="861" xr:uid="{CE7BFF41-D166-4692-9317-01E55A6A0BC3}"/>
    <cellStyle name="Percent 2 2 2 5" xfId="664" xr:uid="{2AEA6F53-E03B-46C2-914E-37C77B95AEF4}"/>
    <cellStyle name="Percent 2 2 3" xfId="179" xr:uid="{7487FAD7-DA3F-4645-8098-7587B79EBDBD}"/>
    <cellStyle name="Percent 2 2 3 2" xfId="246" xr:uid="{AB678022-64D5-42CD-885A-975991BA33AC}"/>
    <cellStyle name="Percent 2 2 3 2 2" xfId="615" xr:uid="{D8CA51DD-72A6-461D-8D01-DA5663BE3021}"/>
    <cellStyle name="Percent 2 2 3 2 2 2" xfId="1102" xr:uid="{A06541A5-16C9-40C0-B223-887FE80C2EFF}"/>
    <cellStyle name="Percent 2 2 3 2 3" xfId="482" xr:uid="{E88EAC8E-CF50-4B2C-9BE3-88E90079F270}"/>
    <cellStyle name="Percent 2 2 3 2 3 2" xfId="971" xr:uid="{34F4B718-1F62-4B31-B0B2-B49CAAB1741A}"/>
    <cellStyle name="Percent 2 2 3 2 4" xfId="750" xr:uid="{9B9995CF-5CE1-498F-B3E2-41B4C2494E00}"/>
    <cellStyle name="Percent 2 2 3 3" xfId="548" xr:uid="{D9B39ADF-3040-4751-8902-81061372F22E}"/>
    <cellStyle name="Percent 2 2 3 3 2" xfId="1035" xr:uid="{0847CAD3-72B4-4EE4-9F9F-BB4F2BEFB9A1}"/>
    <cellStyle name="Percent 2 2 3 4" xfId="371" xr:uid="{6BA69E77-7F79-40CC-A426-2A311F923817}"/>
    <cellStyle name="Percent 2 2 3 4 2" xfId="862" xr:uid="{40A02A01-4E5D-46B8-A3F5-FBB719FF8401}"/>
    <cellStyle name="Percent 2 2 3 5" xfId="683" xr:uid="{2C9FF3FE-4C74-4C24-BE4C-77E15CC07F7B}"/>
    <cellStyle name="Percent 2 2 4" xfId="208" xr:uid="{BC6F8FA2-EEB6-411E-90A6-D92BB6DFCACC}"/>
    <cellStyle name="Percent 2 2 4 2" xfId="483" xr:uid="{CB51B59B-D4D8-4A9A-BF5A-A92FD8BDC9BC}"/>
    <cellStyle name="Percent 2 2 4 2 2" xfId="972" xr:uid="{41D18E1B-2A97-4F20-BF55-1D641C141F43}"/>
    <cellStyle name="Percent 2 2 4 3" xfId="577" xr:uid="{7C839DA5-D69C-4F01-85B0-FD7575F426B0}"/>
    <cellStyle name="Percent 2 2 4 3 2" xfId="1064" xr:uid="{1004EF70-66C8-478F-8F56-B0CAF4FA6EC1}"/>
    <cellStyle name="Percent 2 2 4 4" xfId="372" xr:uid="{36352A4D-801E-449E-BF55-F4914C75D542}"/>
    <cellStyle name="Percent 2 2 4 4 2" xfId="863" xr:uid="{416EF45C-B3CA-4931-BBDB-A97517C1FFFA}"/>
    <cellStyle name="Percent 2 2 4 5" xfId="712" xr:uid="{9C33FDD9-AB33-4C5E-9389-701D48C01D50}"/>
    <cellStyle name="Percent 2 2 5" xfId="480" xr:uid="{EFA0D3DD-E81A-4F5F-B2B8-93161FC0094A}"/>
    <cellStyle name="Percent 2 2 5 2" xfId="969" xr:uid="{061CC417-4F41-4F10-AA86-A9CB95EBA787}"/>
    <cellStyle name="Percent 2 2 6" xfId="510" xr:uid="{96DF0A82-A7E1-4B3C-AF52-A54FBBC6D1A4}"/>
    <cellStyle name="Percent 2 2 6 2" xfId="997" xr:uid="{B6CA1454-AAF8-4A5C-94F7-0440F905F455}"/>
    <cellStyle name="Percent 2 2 7" xfId="369" xr:uid="{274FE578-E194-4015-918A-F451AD2C8943}"/>
    <cellStyle name="Percent 2 2 7 2" xfId="860" xr:uid="{F7B8BB57-0CB0-4E02-9C46-94292DB178AE}"/>
    <cellStyle name="Percent 2 2 8" xfId="645" xr:uid="{199E563F-278E-42A3-85D4-AB81DE54E053}"/>
    <cellStyle name="Percent 2 3" xfId="128" xr:uid="{A8E145AD-4344-42FD-BED4-75A8DCDE796D}"/>
    <cellStyle name="Percent 2 3 2" xfId="374" xr:uid="{029CBC88-2E43-4D57-9267-DFB246A4DF27}"/>
    <cellStyle name="Percent 2 3 3" xfId="375" xr:uid="{CCC8298A-E8CC-417E-A8D7-F6D46932598E}"/>
    <cellStyle name="Percent 2 3 3 2" xfId="485" xr:uid="{EF6B1166-85A6-460D-A66F-866F8BCDFFB5}"/>
    <cellStyle name="Percent 2 3 3 2 2" xfId="974" xr:uid="{7BE1DDCA-5854-4BF6-9621-1AEBDD2EDBB6}"/>
    <cellStyle name="Percent 2 3 3 3" xfId="865" xr:uid="{0F232185-1089-43EB-8D99-AFCDA158CBCA}"/>
    <cellStyle name="Percent 2 3 4" xfId="484" xr:uid="{C1FEC3E0-9E65-418A-938F-C545ED5CE063}"/>
    <cellStyle name="Percent 2 3 4 2" xfId="973" xr:uid="{92AF61F8-E060-4690-9207-8CD23789E937}"/>
    <cellStyle name="Percent 2 3 5" xfId="373" xr:uid="{DCC8EA91-FA79-4636-A753-6B1EFFC173AB}"/>
    <cellStyle name="Percent 2 3 5 2" xfId="864" xr:uid="{1648E559-107F-41C0-836B-67474E77A5C7}"/>
    <cellStyle name="Percent 2 4" xfId="253" xr:uid="{B7317C34-4AB1-481D-8120-5D30BA8AA40A}"/>
    <cellStyle name="Percent 2 4 2" xfId="486" xr:uid="{4D7C0DE6-2D29-4167-AA6B-3B783EF7110A}"/>
    <cellStyle name="Percent 2 4 2 2" xfId="975" xr:uid="{A721E2C3-667D-4438-9C02-5FEE51F52DDC}"/>
    <cellStyle name="Percent 2 4 3" xfId="622" xr:uid="{47BA193B-EEB8-45A4-9459-F327C6A91531}"/>
    <cellStyle name="Percent 2 4 3 2" xfId="1109" xr:uid="{3A896293-DE19-40DE-BDB4-044900FC87D3}"/>
    <cellStyle name="Percent 2 4 4" xfId="376" xr:uid="{3EE9413C-C35F-41E1-BFB3-41B0F6BC2B4D}"/>
    <cellStyle name="Percent 2 4 4 2" xfId="866" xr:uid="{26625106-3C0B-4511-BB36-5147EB661905}"/>
    <cellStyle name="Percent 2 4 5" xfId="757" xr:uid="{8E83D313-CEB9-45F3-B3FC-73C78D715D57}"/>
    <cellStyle name="Percent 2 5" xfId="203" xr:uid="{4F266850-F4BB-42C1-97E2-58FF9DD22C2B}"/>
    <cellStyle name="Percent 2 5 2" xfId="572" xr:uid="{1E56E8A5-1960-4DE9-A238-E1F5A6669EBD}"/>
    <cellStyle name="Percent 2 5 2 2" xfId="1059" xr:uid="{DE0B2720-AFE6-49F7-B283-0EE240192E51}"/>
    <cellStyle name="Percent 2 5 3" xfId="707" xr:uid="{F2D26EED-FD4C-4272-8FE7-EBE295C15CD2}"/>
    <cellStyle name="Percent 2 6" xfId="186" xr:uid="{9A23E2BC-694A-4CEA-9AFB-09427DD4C6C5}"/>
    <cellStyle name="Percent 2 6 2" xfId="555" xr:uid="{8F099D4C-A571-4473-A56F-DEE5DBE6F706}"/>
    <cellStyle name="Percent 2 6 2 2" xfId="1042" xr:uid="{509BD888-B117-4F31-82D7-B766C05316CB}"/>
    <cellStyle name="Percent 2 6 3" xfId="690" xr:uid="{48803FF1-6BBD-4BBC-9158-31EDE1D74766}"/>
    <cellStyle name="Percent 2 7" xfId="505" xr:uid="{95806D6D-AF8C-422B-8DB6-18CAB469DCFE}"/>
    <cellStyle name="Percent 2 7 2" xfId="992" xr:uid="{6BFB35B6-3D49-4394-BC05-CB0495A104FE}"/>
    <cellStyle name="Percent 2 8" xfId="640" xr:uid="{E31EA232-27B3-43FA-87DE-7AA076CC02E7}"/>
    <cellStyle name="Percent 3" xfId="126" xr:uid="{A87B8BB5-7FF7-4979-BC43-CB4E0C99CDF1}"/>
    <cellStyle name="Percent 3 2" xfId="136" xr:uid="{BCAC04E2-D345-4CDD-BBCD-964CAD99288E}"/>
    <cellStyle name="Percent 4" xfId="368" xr:uid="{5A8CB791-07D8-48A6-AB71-AA217E85F1F9}"/>
    <cellStyle name="Title 2" xfId="119" xr:uid="{19B89686-BB0A-4A51-B9B0-D28C4D414ED0}"/>
    <cellStyle name="Title 3" xfId="38" xr:uid="{FD20AEBB-5970-4E89-BA24-E9D0343F8EC4}"/>
    <cellStyle name="Total" xfId="19" builtinId="25" customBuiltin="1"/>
    <cellStyle name="Total 2" xfId="120" xr:uid="{FE970C02-B0C9-4C37-966E-F101E813CA6F}"/>
    <cellStyle name="Total 2 2" xfId="121" xr:uid="{F9A49676-43E8-416A-A871-ECF9F3C94BE3}"/>
    <cellStyle name="Total 2 3" xfId="377" xr:uid="{9E3EB3D0-4801-433D-ABC0-64BA80BFCD45}"/>
    <cellStyle name="Total 3" xfId="122" xr:uid="{15F1B89A-D411-4CA5-8912-A3A4CE5645FC}"/>
    <cellStyle name="Total 3 2" xfId="123" xr:uid="{21704F80-8D78-4AB0-BE71-51833C00C408}"/>
    <cellStyle name="Warning Text" xfId="17" builtinId="11" customBuiltin="1"/>
    <cellStyle name="Warning Text 2" xfId="124" xr:uid="{0B870C0F-A4AE-4EF7-A375-731AE019AC7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181</v>
          </cell>
          <cell r="F59"/>
          <cell r="G59"/>
          <cell r="H59"/>
          <cell r="I59"/>
          <cell r="J59"/>
          <cell r="K59"/>
          <cell r="L59">
            <v>1277</v>
          </cell>
          <cell r="M59"/>
          <cell r="N59"/>
          <cell r="O59"/>
          <cell r="P59"/>
          <cell r="Q59"/>
          <cell r="R59"/>
          <cell r="U59">
            <v>36530</v>
          </cell>
          <cell r="V59">
            <v>910</v>
          </cell>
          <cell r="W59"/>
          <cell r="X59">
            <v>1096</v>
          </cell>
          <cell r="Y59">
            <v>3814</v>
          </cell>
          <cell r="Z59"/>
          <cell r="AA59"/>
          <cell r="AC59"/>
          <cell r="AD59"/>
          <cell r="AE59">
            <v>21188</v>
          </cell>
          <cell r="AF59"/>
          <cell r="AG59">
            <v>3403</v>
          </cell>
          <cell r="AH59">
            <v>719</v>
          </cell>
          <cell r="AI59">
            <v>191</v>
          </cell>
          <cell r="AJ59">
            <v>15891</v>
          </cell>
          <cell r="AK59">
            <v>5833</v>
          </cell>
          <cell r="AL59">
            <v>822</v>
          </cell>
          <cell r="AM59"/>
          <cell r="AN59"/>
          <cell r="AO59">
            <v>528</v>
          </cell>
          <cell r="AP59"/>
          <cell r="AQ59"/>
          <cell r="AR59"/>
          <cell r="AS59"/>
          <cell r="AT59"/>
          <cell r="AU59"/>
          <cell r="AY59">
            <v>4355</v>
          </cell>
          <cell r="AZ59"/>
          <cell r="BA59"/>
          <cell r="BE59">
            <v>35420</v>
          </cell>
        </row>
        <row r="71">
          <cell r="C71">
            <v>0</v>
          </cell>
          <cell r="D71">
            <v>0</v>
          </cell>
          <cell r="E71">
            <v>234090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1651677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223839</v>
          </cell>
          <cell r="T71">
            <v>0</v>
          </cell>
          <cell r="U71">
            <v>930338</v>
          </cell>
          <cell r="V71">
            <v>31239</v>
          </cell>
          <cell r="W71">
            <v>0</v>
          </cell>
          <cell r="X71">
            <v>199533</v>
          </cell>
          <cell r="Y71">
            <v>487612</v>
          </cell>
          <cell r="Z71">
            <v>0</v>
          </cell>
          <cell r="AA71">
            <v>0</v>
          </cell>
          <cell r="AB71">
            <v>1113183</v>
          </cell>
          <cell r="AC71">
            <v>0</v>
          </cell>
          <cell r="AD71">
            <v>0</v>
          </cell>
          <cell r="AE71">
            <v>885672</v>
          </cell>
          <cell r="AF71">
            <v>0</v>
          </cell>
          <cell r="AG71">
            <v>2074804</v>
          </cell>
          <cell r="AH71">
            <v>1558942</v>
          </cell>
          <cell r="AI71">
            <v>163893</v>
          </cell>
          <cell r="AJ71">
            <v>3771844</v>
          </cell>
          <cell r="AK71">
            <v>183428</v>
          </cell>
          <cell r="AL71">
            <v>76511</v>
          </cell>
          <cell r="AM71">
            <v>0</v>
          </cell>
          <cell r="AN71">
            <v>0</v>
          </cell>
          <cell r="AO71">
            <v>28461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364302</v>
          </cell>
          <cell r="AZ71">
            <v>0</v>
          </cell>
          <cell r="BA71">
            <v>75413</v>
          </cell>
          <cell r="BB71">
            <v>0</v>
          </cell>
          <cell r="BC71">
            <v>0</v>
          </cell>
          <cell r="BD71">
            <v>43840</v>
          </cell>
          <cell r="BE71">
            <v>887970</v>
          </cell>
          <cell r="BF71">
            <v>209826</v>
          </cell>
          <cell r="BG71">
            <v>0</v>
          </cell>
          <cell r="BH71">
            <v>661321</v>
          </cell>
          <cell r="BI71">
            <v>0</v>
          </cell>
          <cell r="BJ71">
            <v>232666</v>
          </cell>
          <cell r="BK71">
            <v>415915</v>
          </cell>
          <cell r="BL71">
            <v>276993</v>
          </cell>
          <cell r="BM71">
            <v>0</v>
          </cell>
          <cell r="BN71">
            <v>1212124</v>
          </cell>
          <cell r="BO71">
            <v>0</v>
          </cell>
          <cell r="BP71">
            <v>82741</v>
          </cell>
          <cell r="BQ71">
            <v>0</v>
          </cell>
          <cell r="BR71">
            <v>212709</v>
          </cell>
          <cell r="BS71">
            <v>100030</v>
          </cell>
          <cell r="BT71">
            <v>0</v>
          </cell>
          <cell r="BU71">
            <v>0</v>
          </cell>
          <cell r="BV71">
            <v>349272</v>
          </cell>
          <cell r="BW71">
            <v>0</v>
          </cell>
          <cell r="BX71">
            <v>170386</v>
          </cell>
          <cell r="BY71">
            <v>425794</v>
          </cell>
          <cell r="BZ71">
            <v>0</v>
          </cell>
          <cell r="CA71">
            <v>45641</v>
          </cell>
          <cell r="CB71">
            <v>0</v>
          </cell>
          <cell r="CC71">
            <v>466</v>
          </cell>
          <cell r="CD71">
            <v>785407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8" transitionEvaluation="1" transitionEntry="1" codeName="Sheet1">
    <pageSetUpPr autoPageBreaks="0" fitToPage="1"/>
  </sheetPr>
  <dimension ref="A1:CF817"/>
  <sheetViews>
    <sheetView showGridLines="0" tabSelected="1" topLeftCell="A108" zoomScale="85" zoomScaleNormal="85" workbookViewId="0">
      <selection activeCell="C83" sqref="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3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3">
      <c r="A3" s="199"/>
      <c r="C3" s="232"/>
    </row>
    <row r="4" spans="1:6" ht="12.75" customHeight="1" x14ac:dyDescent="0.3">
      <c r="C4" s="232"/>
    </row>
    <row r="5" spans="1:6" ht="12.75" customHeight="1" x14ac:dyDescent="0.3">
      <c r="A5" s="199" t="s">
        <v>1257</v>
      </c>
      <c r="C5" s="232"/>
    </row>
    <row r="6" spans="1:6" ht="12.75" customHeight="1" x14ac:dyDescent="0.3">
      <c r="A6" s="199" t="s">
        <v>0</v>
      </c>
      <c r="C6" s="232"/>
    </row>
    <row r="7" spans="1:6" ht="12.75" customHeight="1" x14ac:dyDescent="0.3">
      <c r="A7" s="199" t="s">
        <v>1</v>
      </c>
      <c r="C7" s="232"/>
    </row>
    <row r="8" spans="1:6" ht="12.75" customHeight="1" x14ac:dyDescent="0.3">
      <c r="C8" s="232"/>
    </row>
    <row r="9" spans="1:6" ht="12.75" customHeight="1" x14ac:dyDescent="0.3">
      <c r="C9" s="232"/>
    </row>
    <row r="10" spans="1:6" ht="12.75" customHeight="1" x14ac:dyDescent="0.3">
      <c r="A10" s="198" t="s">
        <v>1228</v>
      </c>
      <c r="C10" s="232"/>
    </row>
    <row r="11" spans="1:6" ht="12.75" customHeight="1" x14ac:dyDescent="0.3">
      <c r="A11" s="198" t="s">
        <v>1230</v>
      </c>
      <c r="C11" s="232"/>
    </row>
    <row r="12" spans="1:6" ht="12.75" customHeight="1" x14ac:dyDescent="0.3">
      <c r="C12" s="232"/>
    </row>
    <row r="13" spans="1:6" ht="12.75" customHeight="1" x14ac:dyDescent="0.3">
      <c r="C13" s="232"/>
    </row>
    <row r="14" spans="1:6" ht="12.75" customHeight="1" x14ac:dyDescent="0.3">
      <c r="A14" s="199" t="s">
        <v>2</v>
      </c>
      <c r="C14" s="232"/>
    </row>
    <row r="15" spans="1:6" ht="12.75" customHeight="1" x14ac:dyDescent="0.3">
      <c r="A15" s="288"/>
      <c r="C15" s="232"/>
    </row>
    <row r="16" spans="1:6" ht="12.75" customHeight="1" x14ac:dyDescent="0.3">
      <c r="A16" s="289" t="s">
        <v>1266</v>
      </c>
      <c r="C16" s="232"/>
      <c r="F16" s="282"/>
    </row>
    <row r="17" spans="1:6" ht="12.75" customHeight="1" x14ac:dyDescent="0.3">
      <c r="A17" s="289" t="s">
        <v>1264</v>
      </c>
      <c r="C17" s="282"/>
    </row>
    <row r="18" spans="1:6" ht="12.75" customHeight="1" x14ac:dyDescent="0.3">
      <c r="A18" s="226"/>
      <c r="C18" s="232"/>
    </row>
    <row r="19" spans="1:6" ht="12.75" customHeight="1" x14ac:dyDescent="0.3">
      <c r="C19" s="232"/>
    </row>
    <row r="20" spans="1:6" ht="12.75" customHeight="1" x14ac:dyDescent="0.3">
      <c r="A20" s="268" t="s">
        <v>1233</v>
      </c>
      <c r="B20" s="268"/>
      <c r="C20" s="283"/>
      <c r="D20" s="268"/>
      <c r="E20" s="268"/>
      <c r="F20" s="268"/>
    </row>
    <row r="21" spans="1:6" ht="22.5" customHeight="1" x14ac:dyDescent="0.3">
      <c r="A21" s="199"/>
      <c r="C21" s="232"/>
    </row>
    <row r="22" spans="1:6" ht="12.65" customHeight="1" x14ac:dyDescent="0.3">
      <c r="A22" s="234" t="s">
        <v>1253</v>
      </c>
      <c r="B22" s="235"/>
      <c r="C22" s="236"/>
      <c r="D22" s="234"/>
      <c r="E22" s="234"/>
    </row>
    <row r="23" spans="1:6" ht="12.65" customHeight="1" x14ac:dyDescent="0.3">
      <c r="B23" s="199"/>
      <c r="C23" s="232"/>
    </row>
    <row r="24" spans="1:6" ht="12.65" customHeight="1" x14ac:dyDescent="0.3">
      <c r="A24" s="237" t="s">
        <v>3</v>
      </c>
      <c r="C24" s="232"/>
    </row>
    <row r="25" spans="1:6" ht="12.65" customHeight="1" x14ac:dyDescent="0.3">
      <c r="A25" s="198" t="s">
        <v>1234</v>
      </c>
      <c r="C25" s="232"/>
    </row>
    <row r="26" spans="1:6" ht="12.65" customHeight="1" x14ac:dyDescent="0.3">
      <c r="A26" s="199" t="s">
        <v>4</v>
      </c>
      <c r="C26" s="232"/>
    </row>
    <row r="27" spans="1:6" ht="12.65" customHeight="1" x14ac:dyDescent="0.3">
      <c r="A27" s="198" t="s">
        <v>1235</v>
      </c>
      <c r="C27" s="232"/>
    </row>
    <row r="28" spans="1:6" ht="12.65" customHeight="1" x14ac:dyDescent="0.3">
      <c r="A28" s="199" t="s">
        <v>5</v>
      </c>
      <c r="C28" s="232"/>
    </row>
    <row r="29" spans="1:6" ht="12.65" customHeight="1" x14ac:dyDescent="0.3">
      <c r="A29" s="198"/>
      <c r="C29" s="232"/>
    </row>
    <row r="30" spans="1:6" ht="12.65" customHeight="1" x14ac:dyDescent="0.3">
      <c r="A30" s="180" t="s">
        <v>6</v>
      </c>
      <c r="C30" s="232"/>
    </row>
    <row r="31" spans="1:6" ht="12.65" customHeight="1" x14ac:dyDescent="0.3">
      <c r="A31" s="199" t="s">
        <v>7</v>
      </c>
      <c r="C31" s="232"/>
    </row>
    <row r="32" spans="1:6" ht="12.65" customHeight="1" x14ac:dyDescent="0.3">
      <c r="A32" s="199" t="s">
        <v>8</v>
      </c>
      <c r="C32" s="232"/>
    </row>
    <row r="33" spans="1:83" ht="12.65" customHeight="1" x14ac:dyDescent="0.3">
      <c r="A33" s="198" t="s">
        <v>1236</v>
      </c>
      <c r="C33" s="232"/>
    </row>
    <row r="34" spans="1:83" ht="12.65" customHeight="1" x14ac:dyDescent="0.3">
      <c r="A34" s="199" t="s">
        <v>9</v>
      </c>
      <c r="C34" s="232"/>
    </row>
    <row r="35" spans="1:83" ht="12.65" customHeight="1" x14ac:dyDescent="0.3">
      <c r="A35" s="199"/>
      <c r="C35" s="232"/>
    </row>
    <row r="36" spans="1:83" ht="12.65" customHeight="1" x14ac:dyDescent="0.3">
      <c r="A36" s="198" t="s">
        <v>1237</v>
      </c>
      <c r="C36" s="232"/>
    </row>
    <row r="37" spans="1:83" ht="12.65" customHeight="1" x14ac:dyDescent="0.3">
      <c r="A37" s="199" t="s">
        <v>1229</v>
      </c>
      <c r="C37" s="232"/>
    </row>
    <row r="38" spans="1:83" ht="12" customHeight="1" x14ac:dyDescent="0.3">
      <c r="A38" s="198"/>
      <c r="C38" s="232"/>
    </row>
    <row r="39" spans="1:83" ht="12.65" customHeight="1" x14ac:dyDescent="0.3">
      <c r="A39" s="199"/>
      <c r="C39" s="232"/>
    </row>
    <row r="40" spans="1:83" ht="12" customHeight="1" x14ac:dyDescent="0.3">
      <c r="A40" s="199"/>
      <c r="C40" s="232"/>
    </row>
    <row r="41" spans="1:83" ht="12" customHeight="1" x14ac:dyDescent="0.3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">
      <c r="A43" s="199"/>
      <c r="C43" s="232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2429123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46979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281871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5722</v>
      </c>
      <c r="T48" s="195">
        <f>ROUND(((B48/CE61)*T61),0)</f>
        <v>0</v>
      </c>
      <c r="U48" s="195">
        <f>ROUND(((B48/CE61)*U61),0)</f>
        <v>96150</v>
      </c>
      <c r="V48" s="195">
        <f>ROUND(((B48/CE61)*V61),0)</f>
        <v>3694</v>
      </c>
      <c r="W48" s="195">
        <f>ROUND(((B48/CE61)*W61),0)</f>
        <v>0</v>
      </c>
      <c r="X48" s="195">
        <f>ROUND(((B48/CE61)*X61),0)</f>
        <v>15897</v>
      </c>
      <c r="Y48" s="195">
        <f>ROUND(((B48/CE61)*Y61),0)</f>
        <v>44941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49538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105848</v>
      </c>
      <c r="AF48" s="195">
        <f>ROUND(((B48/CE61)*AF61),0)</f>
        <v>0</v>
      </c>
      <c r="AG48" s="195">
        <f>ROUND(((B48/CE61)*AG61),0)</f>
        <v>258157</v>
      </c>
      <c r="AH48" s="195">
        <f>ROUND(((B48/CE61)*AH61),0)</f>
        <v>220330</v>
      </c>
      <c r="AI48" s="195">
        <f>ROUND(((B48/CE61)*AI61),0)</f>
        <v>10539</v>
      </c>
      <c r="AJ48" s="195">
        <f>ROUND(((B48/CE61)*AJ61),0)</f>
        <v>585062</v>
      </c>
      <c r="AK48" s="195">
        <f>ROUND(((B48/CE61)*AK61),0)</f>
        <v>31097</v>
      </c>
      <c r="AL48" s="195">
        <f>ROUND(((B48/CE61)*AL61),0)</f>
        <v>6009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8901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46244</v>
      </c>
      <c r="AZ48" s="195">
        <f>ROUND(((B48/CE61)*AZ61),0)</f>
        <v>0</v>
      </c>
      <c r="BA48" s="195">
        <f>ROUND(((B48/CE61)*BA61),0)</f>
        <v>10400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8032</v>
      </c>
      <c r="BE48" s="195">
        <f>ROUND(((B48/CE61)*BE61),0)</f>
        <v>39752</v>
      </c>
      <c r="BF48" s="195">
        <f>ROUND(((B48/CE61)*BF61),0)</f>
        <v>36820</v>
      </c>
      <c r="BG48" s="195">
        <f>ROUND(((B48/CE61)*BG61),0)</f>
        <v>0</v>
      </c>
      <c r="BH48" s="195">
        <f>ROUND(((B48/CE61)*BH61),0)</f>
        <v>10256</v>
      </c>
      <c r="BI48" s="195">
        <f>ROUND(((B48/CE61)*BI61),0)</f>
        <v>0</v>
      </c>
      <c r="BJ48" s="195">
        <f>ROUND(((B48/CE61)*BJ61),0)</f>
        <v>26600</v>
      </c>
      <c r="BK48" s="195">
        <f>ROUND(((B48/CE61)*BK61),0)</f>
        <v>62607</v>
      </c>
      <c r="BL48" s="195">
        <f>ROUND(((B48/CE61)*BL61),0)</f>
        <v>68714</v>
      </c>
      <c r="BM48" s="195">
        <f>ROUND(((B48/CE61)*BM61),0)</f>
        <v>0</v>
      </c>
      <c r="BN48" s="195">
        <f>ROUND(((B48/CE61)*BN61),0)</f>
        <v>125563</v>
      </c>
      <c r="BO48" s="195">
        <f>ROUND(((B48/CE61)*BO61),0)</f>
        <v>0</v>
      </c>
      <c r="BP48" s="195">
        <f>ROUND(((B48/CE61)*BP61),0)</f>
        <v>15587</v>
      </c>
      <c r="BQ48" s="195">
        <f>ROUND(((B48/CE61)*BQ61),0)</f>
        <v>0</v>
      </c>
      <c r="BR48" s="195">
        <f>ROUND(((B48/CE61)*BR61),0)</f>
        <v>38154</v>
      </c>
      <c r="BS48" s="195">
        <f>ROUND(((B48/CE61)*BS61),0)</f>
        <v>7373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42283</v>
      </c>
      <c r="BW48" s="195">
        <f>ROUND(((B48/CE61)*BW61),0)</f>
        <v>0</v>
      </c>
      <c r="BX48" s="195">
        <f>ROUND(((B48/CE61)*BX61),0)</f>
        <v>48228</v>
      </c>
      <c r="BY48" s="195">
        <f>ROUND(((B48/CE61)*BY61),0)</f>
        <v>68789</v>
      </c>
      <c r="BZ48" s="195">
        <f>ROUND(((B48/CE61)*BZ61),0)</f>
        <v>0</v>
      </c>
      <c r="CA48" s="195">
        <f>ROUND(((B48/CE61)*CA61),0)</f>
        <v>2985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2429122</v>
      </c>
    </row>
    <row r="49" spans="1:84" ht="12.65" customHeight="1" x14ac:dyDescent="0.3">
      <c r="A49" s="175" t="s">
        <v>206</v>
      </c>
      <c r="B49" s="195">
        <f>B47+B48</f>
        <v>2429123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1546532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20783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124657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85055</v>
      </c>
      <c r="T52" s="195">
        <f>ROUND((B52/(CE76+CF76)*T76),0)</f>
        <v>0</v>
      </c>
      <c r="U52" s="195">
        <f>ROUND((B52/(CE76+CF76)*U76),0)</f>
        <v>38074</v>
      </c>
      <c r="V52" s="195">
        <f>ROUND((B52/(CE76+CF76)*V76),0)</f>
        <v>6418</v>
      </c>
      <c r="W52" s="195">
        <f>ROUND((B52/(CE76+CF76)*W76),0)</f>
        <v>0</v>
      </c>
      <c r="X52" s="195">
        <f>ROUND((B52/(CE76+CF76)*X76),0)</f>
        <v>16723</v>
      </c>
      <c r="Y52" s="195">
        <f>ROUND((B52/(CE76+CF76)*Y76),0)</f>
        <v>47243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6506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96364</v>
      </c>
      <c r="AF52" s="195">
        <f>ROUND((B52/(CE76+CF76)*AF76),0)</f>
        <v>0</v>
      </c>
      <c r="AG52" s="195">
        <f>ROUND((B52/(CE76+CF76)*AG76),0)</f>
        <v>96189</v>
      </c>
      <c r="AH52" s="195">
        <f>ROUND((B52/(CE76+CF76)*AH76),0)</f>
        <v>37375</v>
      </c>
      <c r="AI52" s="195">
        <f>ROUND((B52/(CE76+CF76)*AI76),0)</f>
        <v>22836</v>
      </c>
      <c r="AJ52" s="195">
        <f>ROUND((B52/(CE76+CF76)*AJ76),0)</f>
        <v>189583</v>
      </c>
      <c r="AK52" s="195">
        <f>ROUND((B52/(CE76+CF76)*AK76),0)</f>
        <v>6986</v>
      </c>
      <c r="AL52" s="195">
        <f>ROUND((B52/(CE76+CF76)*AL76),0)</f>
        <v>11527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3930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56805</v>
      </c>
      <c r="AZ52" s="195">
        <f>ROUND((B52/(CE76+CF76)*AZ76),0)</f>
        <v>0</v>
      </c>
      <c r="BA52" s="195">
        <f>ROUND((B52/(CE76+CF76)*BA76),0)</f>
        <v>18993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356855</v>
      </c>
      <c r="BF52" s="195">
        <f>ROUND((B52/(CE76+CF76)*BF76),0)</f>
        <v>12313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240712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4934</v>
      </c>
      <c r="BS52" s="195">
        <f>ROUND((B52/(CE76+CF76)*BS76),0)</f>
        <v>3624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40039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2008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1546532</v>
      </c>
    </row>
    <row r="53" spans="1:84" ht="12.65" customHeight="1" x14ac:dyDescent="0.3">
      <c r="A53" s="175" t="s">
        <v>206</v>
      </c>
      <c r="B53" s="195">
        <f>B51+B52</f>
        <v>1546532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190</v>
      </c>
      <c r="F59" s="184"/>
      <c r="G59" s="184"/>
      <c r="H59" s="184"/>
      <c r="I59" s="184"/>
      <c r="J59" s="184"/>
      <c r="K59" s="184"/>
      <c r="L59" s="184">
        <v>1140</v>
      </c>
      <c r="M59" s="184"/>
      <c r="N59" s="184"/>
      <c r="O59" s="184"/>
      <c r="P59" s="185"/>
      <c r="Q59" s="185"/>
      <c r="R59" s="185"/>
      <c r="S59" s="245"/>
      <c r="T59" s="245"/>
      <c r="U59" s="224">
        <v>37466</v>
      </c>
      <c r="V59" s="185">
        <v>1029</v>
      </c>
      <c r="W59" s="185"/>
      <c r="X59" s="185">
        <v>1277</v>
      </c>
      <c r="Y59" s="185">
        <v>3610</v>
      </c>
      <c r="Z59" s="185"/>
      <c r="AA59" s="185"/>
      <c r="AB59" s="245"/>
      <c r="AC59" s="185"/>
      <c r="AD59" s="185"/>
      <c r="AE59" s="185">
        <v>18288</v>
      </c>
      <c r="AF59" s="185"/>
      <c r="AG59" s="185">
        <v>3876</v>
      </c>
      <c r="AH59" s="185">
        <v>779</v>
      </c>
      <c r="AI59" s="185">
        <v>232</v>
      </c>
      <c r="AJ59" s="185">
        <v>12887</v>
      </c>
      <c r="AK59" s="185">
        <v>5132</v>
      </c>
      <c r="AL59" s="185">
        <v>309</v>
      </c>
      <c r="AM59" s="185"/>
      <c r="AN59" s="185"/>
      <c r="AO59" s="185">
        <v>864</v>
      </c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3798</v>
      </c>
      <c r="AZ59" s="185"/>
      <c r="BA59" s="245"/>
      <c r="BB59" s="245"/>
      <c r="BC59" s="245"/>
      <c r="BD59" s="245"/>
      <c r="BE59" s="185">
        <v>35420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">
      <c r="A60" s="247" t="s">
        <v>234</v>
      </c>
      <c r="B60" s="175"/>
      <c r="C60" s="186"/>
      <c r="D60" s="187"/>
      <c r="E60" s="187">
        <v>2.61</v>
      </c>
      <c r="F60" s="223"/>
      <c r="G60" s="187"/>
      <c r="H60" s="187"/>
      <c r="I60" s="187"/>
      <c r="J60" s="223"/>
      <c r="K60" s="187"/>
      <c r="L60" s="187">
        <v>15.67</v>
      </c>
      <c r="M60" s="187"/>
      <c r="N60" s="187"/>
      <c r="O60" s="187"/>
      <c r="P60" s="221"/>
      <c r="Q60" s="221"/>
      <c r="R60" s="221"/>
      <c r="S60" s="221">
        <v>0.92</v>
      </c>
      <c r="T60" s="221"/>
      <c r="U60" s="221">
        <v>7.66</v>
      </c>
      <c r="V60" s="221">
        <v>0.18</v>
      </c>
      <c r="W60" s="221"/>
      <c r="X60" s="221">
        <v>1</v>
      </c>
      <c r="Y60" s="221">
        <v>2.83</v>
      </c>
      <c r="Z60" s="221"/>
      <c r="AA60" s="221"/>
      <c r="AB60" s="221">
        <v>1.52</v>
      </c>
      <c r="AC60" s="221"/>
      <c r="AD60" s="221"/>
      <c r="AE60" s="221">
        <v>6.28</v>
      </c>
      <c r="AF60" s="221"/>
      <c r="AG60" s="221">
        <v>7.85</v>
      </c>
      <c r="AH60" s="221">
        <v>19.239999999999998</v>
      </c>
      <c r="AI60" s="221">
        <v>0.64</v>
      </c>
      <c r="AJ60" s="221">
        <v>23.04</v>
      </c>
      <c r="AK60" s="221">
        <v>1.54</v>
      </c>
      <c r="AL60" s="221">
        <v>0.32</v>
      </c>
      <c r="AM60" s="221"/>
      <c r="AN60" s="221"/>
      <c r="AO60" s="221">
        <v>0.49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4.87</v>
      </c>
      <c r="AZ60" s="221"/>
      <c r="BA60" s="221">
        <v>1.05</v>
      </c>
      <c r="BB60" s="221"/>
      <c r="BC60" s="221"/>
      <c r="BD60" s="221">
        <v>0.83</v>
      </c>
      <c r="BE60" s="221">
        <v>2.83</v>
      </c>
      <c r="BF60" s="221">
        <v>4.6500000000000004</v>
      </c>
      <c r="BG60" s="221"/>
      <c r="BH60" s="221">
        <v>0.87</v>
      </c>
      <c r="BI60" s="221"/>
      <c r="BJ60" s="221">
        <v>1.86</v>
      </c>
      <c r="BK60" s="221">
        <v>5.75</v>
      </c>
      <c r="BL60" s="221">
        <v>8.77</v>
      </c>
      <c r="BM60" s="221"/>
      <c r="BN60" s="221">
        <v>8.6999999999999993</v>
      </c>
      <c r="BO60" s="221"/>
      <c r="BP60" s="221">
        <v>0.64</v>
      </c>
      <c r="BQ60" s="221"/>
      <c r="BR60" s="221">
        <v>2.21</v>
      </c>
      <c r="BS60" s="221">
        <v>0.76</v>
      </c>
      <c r="BT60" s="221"/>
      <c r="BU60" s="221"/>
      <c r="BV60" s="221">
        <v>5.2</v>
      </c>
      <c r="BW60" s="221"/>
      <c r="BX60" s="221">
        <v>3.31</v>
      </c>
      <c r="BY60" s="221">
        <v>3.63</v>
      </c>
      <c r="BZ60" s="221"/>
      <c r="CA60" s="221">
        <v>0.04</v>
      </c>
      <c r="CB60" s="221"/>
      <c r="CC60" s="221"/>
      <c r="CD60" s="246" t="s">
        <v>221</v>
      </c>
      <c r="CE60" s="248">
        <f t="shared" ref="CE60:CE70" si="0">SUM(C60:CD60)</f>
        <v>147.75999999999996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241021</v>
      </c>
      <c r="F61" s="185"/>
      <c r="G61" s="184"/>
      <c r="H61" s="184"/>
      <c r="I61" s="185"/>
      <c r="J61" s="185"/>
      <c r="K61" s="185"/>
      <c r="L61" s="185">
        <v>1446125</v>
      </c>
      <c r="M61" s="184"/>
      <c r="N61" s="184"/>
      <c r="O61" s="184"/>
      <c r="P61" s="185"/>
      <c r="Q61" s="185"/>
      <c r="R61" s="185"/>
      <c r="S61" s="185">
        <v>29354</v>
      </c>
      <c r="T61" s="185"/>
      <c r="U61" s="185">
        <v>493295</v>
      </c>
      <c r="V61" s="185">
        <v>18952</v>
      </c>
      <c r="W61" s="185"/>
      <c r="X61" s="185">
        <v>81561</v>
      </c>
      <c r="Y61" s="185">
        <v>230568</v>
      </c>
      <c r="Z61" s="185"/>
      <c r="AA61" s="185"/>
      <c r="AB61" s="185">
        <v>254154</v>
      </c>
      <c r="AC61" s="185"/>
      <c r="AD61" s="185"/>
      <c r="AE61" s="185">
        <v>543049</v>
      </c>
      <c r="AF61" s="185"/>
      <c r="AG61" s="185">
        <v>1324464</v>
      </c>
      <c r="AH61" s="185">
        <v>1130393</v>
      </c>
      <c r="AI61" s="185">
        <v>54070</v>
      </c>
      <c r="AJ61" s="185">
        <v>3001632</v>
      </c>
      <c r="AK61" s="185">
        <v>159542</v>
      </c>
      <c r="AL61" s="185">
        <v>30830</v>
      </c>
      <c r="AM61" s="185"/>
      <c r="AN61" s="185"/>
      <c r="AO61" s="185">
        <v>45667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237252</v>
      </c>
      <c r="AZ61" s="185"/>
      <c r="BA61" s="185">
        <v>53359</v>
      </c>
      <c r="BB61" s="185"/>
      <c r="BC61" s="185"/>
      <c r="BD61" s="185">
        <v>41208</v>
      </c>
      <c r="BE61" s="185">
        <v>203944</v>
      </c>
      <c r="BF61" s="185">
        <v>188901</v>
      </c>
      <c r="BG61" s="185"/>
      <c r="BH61" s="185">
        <v>52618</v>
      </c>
      <c r="BI61" s="185"/>
      <c r="BJ61" s="185">
        <v>136470</v>
      </c>
      <c r="BK61" s="185">
        <v>321201</v>
      </c>
      <c r="BL61" s="185">
        <v>352532</v>
      </c>
      <c r="BM61" s="185"/>
      <c r="BN61" s="185">
        <v>644196</v>
      </c>
      <c r="BO61" s="185"/>
      <c r="BP61" s="185">
        <v>79967</v>
      </c>
      <c r="BQ61" s="185"/>
      <c r="BR61" s="185">
        <v>195749</v>
      </c>
      <c r="BS61" s="185">
        <v>37829</v>
      </c>
      <c r="BT61" s="185"/>
      <c r="BU61" s="185"/>
      <c r="BV61" s="185">
        <v>216930</v>
      </c>
      <c r="BW61" s="185"/>
      <c r="BX61" s="185">
        <v>247431</v>
      </c>
      <c r="BY61" s="185">
        <v>352920</v>
      </c>
      <c r="BZ61" s="185"/>
      <c r="CA61" s="185">
        <v>15314</v>
      </c>
      <c r="CB61" s="185"/>
      <c r="CC61" s="185"/>
      <c r="CD61" s="246" t="s">
        <v>221</v>
      </c>
      <c r="CE61" s="195">
        <f t="shared" si="0"/>
        <v>12462498</v>
      </c>
      <c r="CF61" s="249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46979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281871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5722</v>
      </c>
      <c r="T62" s="195">
        <f t="shared" si="1"/>
        <v>0</v>
      </c>
      <c r="U62" s="195">
        <f t="shared" si="1"/>
        <v>96150</v>
      </c>
      <c r="V62" s="195">
        <f t="shared" si="1"/>
        <v>3694</v>
      </c>
      <c r="W62" s="195">
        <f t="shared" si="1"/>
        <v>0</v>
      </c>
      <c r="X62" s="195">
        <f t="shared" si="1"/>
        <v>15897</v>
      </c>
      <c r="Y62" s="195">
        <f t="shared" si="1"/>
        <v>44941</v>
      </c>
      <c r="Z62" s="195">
        <f t="shared" si="1"/>
        <v>0</v>
      </c>
      <c r="AA62" s="195">
        <f t="shared" si="1"/>
        <v>0</v>
      </c>
      <c r="AB62" s="195">
        <f t="shared" si="1"/>
        <v>49538</v>
      </c>
      <c r="AC62" s="195">
        <f t="shared" si="1"/>
        <v>0</v>
      </c>
      <c r="AD62" s="195">
        <f t="shared" si="1"/>
        <v>0</v>
      </c>
      <c r="AE62" s="195">
        <f t="shared" si="1"/>
        <v>105848</v>
      </c>
      <c r="AF62" s="195">
        <f t="shared" si="1"/>
        <v>0</v>
      </c>
      <c r="AG62" s="195">
        <f t="shared" si="1"/>
        <v>258157</v>
      </c>
      <c r="AH62" s="195">
        <f t="shared" si="1"/>
        <v>220330</v>
      </c>
      <c r="AI62" s="195">
        <f t="shared" si="1"/>
        <v>10539</v>
      </c>
      <c r="AJ62" s="195">
        <f t="shared" si="1"/>
        <v>585062</v>
      </c>
      <c r="AK62" s="195">
        <f t="shared" si="1"/>
        <v>31097</v>
      </c>
      <c r="AL62" s="195">
        <f t="shared" si="1"/>
        <v>6009</v>
      </c>
      <c r="AM62" s="195">
        <f t="shared" si="1"/>
        <v>0</v>
      </c>
      <c r="AN62" s="195">
        <f t="shared" si="1"/>
        <v>0</v>
      </c>
      <c r="AO62" s="195">
        <f t="shared" si="1"/>
        <v>8901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46244</v>
      </c>
      <c r="AZ62" s="195">
        <f>ROUND(AZ47+AZ48,0)</f>
        <v>0</v>
      </c>
      <c r="BA62" s="195">
        <f>ROUND(BA47+BA48,0)</f>
        <v>10400</v>
      </c>
      <c r="BB62" s="195">
        <f t="shared" si="1"/>
        <v>0</v>
      </c>
      <c r="BC62" s="195">
        <f t="shared" si="1"/>
        <v>0</v>
      </c>
      <c r="BD62" s="195">
        <f t="shared" si="1"/>
        <v>8032</v>
      </c>
      <c r="BE62" s="195">
        <f t="shared" si="1"/>
        <v>39752</v>
      </c>
      <c r="BF62" s="195">
        <f t="shared" si="1"/>
        <v>36820</v>
      </c>
      <c r="BG62" s="195">
        <f t="shared" si="1"/>
        <v>0</v>
      </c>
      <c r="BH62" s="195">
        <f t="shared" si="1"/>
        <v>10256</v>
      </c>
      <c r="BI62" s="195">
        <f t="shared" si="1"/>
        <v>0</v>
      </c>
      <c r="BJ62" s="195">
        <f t="shared" si="1"/>
        <v>26600</v>
      </c>
      <c r="BK62" s="195">
        <f t="shared" si="1"/>
        <v>62607</v>
      </c>
      <c r="BL62" s="195">
        <f t="shared" si="1"/>
        <v>68714</v>
      </c>
      <c r="BM62" s="195">
        <f t="shared" si="1"/>
        <v>0</v>
      </c>
      <c r="BN62" s="195">
        <f t="shared" si="1"/>
        <v>125563</v>
      </c>
      <c r="BO62" s="195">
        <f t="shared" ref="BO62:CC62" si="2">ROUND(BO47+BO48,0)</f>
        <v>0</v>
      </c>
      <c r="BP62" s="195">
        <f t="shared" si="2"/>
        <v>15587</v>
      </c>
      <c r="BQ62" s="195">
        <f t="shared" si="2"/>
        <v>0</v>
      </c>
      <c r="BR62" s="195">
        <f t="shared" si="2"/>
        <v>38154</v>
      </c>
      <c r="BS62" s="195">
        <f t="shared" si="2"/>
        <v>7373</v>
      </c>
      <c r="BT62" s="195">
        <f t="shared" si="2"/>
        <v>0</v>
      </c>
      <c r="BU62" s="195">
        <f t="shared" si="2"/>
        <v>0</v>
      </c>
      <c r="BV62" s="195">
        <f t="shared" si="2"/>
        <v>42283</v>
      </c>
      <c r="BW62" s="195">
        <f t="shared" si="2"/>
        <v>0</v>
      </c>
      <c r="BX62" s="195">
        <f t="shared" si="2"/>
        <v>48228</v>
      </c>
      <c r="BY62" s="195">
        <f t="shared" si="2"/>
        <v>68789</v>
      </c>
      <c r="BZ62" s="195">
        <f t="shared" si="2"/>
        <v>0</v>
      </c>
      <c r="CA62" s="195">
        <f t="shared" si="2"/>
        <v>2985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2429122</v>
      </c>
      <c r="CF62" s="249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>
        <v>35654</v>
      </c>
      <c r="Y63" s="185">
        <v>100793</v>
      </c>
      <c r="Z63" s="185"/>
      <c r="AA63" s="185"/>
      <c r="AB63" s="185"/>
      <c r="AC63" s="185"/>
      <c r="AD63" s="185"/>
      <c r="AE63" s="185"/>
      <c r="AF63" s="185"/>
      <c r="AG63" s="185">
        <v>30106</v>
      </c>
      <c r="AH63" s="185"/>
      <c r="AI63" s="185"/>
      <c r="AJ63" s="185">
        <v>80592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>
        <v>750</v>
      </c>
      <c r="BQ63" s="185"/>
      <c r="BR63" s="185"/>
      <c r="BS63" s="185">
        <v>25087</v>
      </c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6" t="s">
        <v>221</v>
      </c>
      <c r="CE63" s="195">
        <f t="shared" si="0"/>
        <v>272982</v>
      </c>
      <c r="CF63" s="249"/>
    </row>
    <row r="64" spans="1:84" ht="12.65" customHeight="1" x14ac:dyDescent="0.3">
      <c r="A64" s="171" t="s">
        <v>237</v>
      </c>
      <c r="B64" s="175"/>
      <c r="C64" s="184"/>
      <c r="D64" s="184"/>
      <c r="E64" s="185">
        <v>13568</v>
      </c>
      <c r="F64" s="185"/>
      <c r="G64" s="184"/>
      <c r="H64" s="184"/>
      <c r="I64" s="185"/>
      <c r="J64" s="185"/>
      <c r="K64" s="185"/>
      <c r="L64" s="185">
        <v>81407</v>
      </c>
      <c r="M64" s="184"/>
      <c r="N64" s="184"/>
      <c r="O64" s="184"/>
      <c r="P64" s="185"/>
      <c r="Q64" s="185"/>
      <c r="R64" s="185"/>
      <c r="S64" s="185">
        <v>-6301</v>
      </c>
      <c r="T64" s="185"/>
      <c r="U64" s="185">
        <v>424421</v>
      </c>
      <c r="V64" s="185"/>
      <c r="W64" s="185"/>
      <c r="X64" s="185">
        <v>3332</v>
      </c>
      <c r="Y64" s="185">
        <v>9415</v>
      </c>
      <c r="Z64" s="185"/>
      <c r="AA64" s="185"/>
      <c r="AB64" s="185">
        <v>536357</v>
      </c>
      <c r="AC64" s="185"/>
      <c r="AD64" s="185"/>
      <c r="AE64" s="185">
        <v>4647</v>
      </c>
      <c r="AF64" s="185"/>
      <c r="AG64" s="185">
        <v>112649</v>
      </c>
      <c r="AH64" s="185">
        <v>94041</v>
      </c>
      <c r="AI64" s="185">
        <v>46768</v>
      </c>
      <c r="AJ64" s="185">
        <v>173930</v>
      </c>
      <c r="AK64" s="185">
        <v>1096</v>
      </c>
      <c r="AL64" s="185">
        <v>750</v>
      </c>
      <c r="AM64" s="185"/>
      <c r="AN64" s="185"/>
      <c r="AO64" s="185">
        <v>2571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74414</v>
      </c>
      <c r="AZ64" s="185"/>
      <c r="BA64" s="185">
        <v>9606</v>
      </c>
      <c r="BB64" s="185"/>
      <c r="BC64" s="185"/>
      <c r="BD64" s="185">
        <v>749</v>
      </c>
      <c r="BE64" s="185">
        <v>32834</v>
      </c>
      <c r="BF64" s="185">
        <v>24512</v>
      </c>
      <c r="BG64" s="185"/>
      <c r="BH64" s="185">
        <v>64441</v>
      </c>
      <c r="BI64" s="185"/>
      <c r="BJ64" s="185">
        <v>2683</v>
      </c>
      <c r="BK64" s="185">
        <v>8777</v>
      </c>
      <c r="BL64" s="185">
        <v>10074</v>
      </c>
      <c r="BM64" s="185"/>
      <c r="BN64" s="185">
        <v>6115</v>
      </c>
      <c r="BO64" s="185"/>
      <c r="BP64" s="185">
        <v>48</v>
      </c>
      <c r="BQ64" s="185"/>
      <c r="BR64" s="185">
        <v>4173</v>
      </c>
      <c r="BS64" s="185">
        <v>67</v>
      </c>
      <c r="BT64" s="185"/>
      <c r="BU64" s="185"/>
      <c r="BV64" s="185">
        <v>4660</v>
      </c>
      <c r="BW64" s="185"/>
      <c r="BX64" s="185">
        <v>741</v>
      </c>
      <c r="BY64" s="185">
        <v>2676</v>
      </c>
      <c r="BZ64" s="185"/>
      <c r="CA64" s="185"/>
      <c r="CB64" s="185"/>
      <c r="CC64" s="185"/>
      <c r="CD64" s="246" t="s">
        <v>221</v>
      </c>
      <c r="CE64" s="195">
        <f t="shared" si="0"/>
        <v>1745221</v>
      </c>
      <c r="CF64" s="249"/>
    </row>
    <row r="65" spans="1:84" ht="12.65" customHeight="1" x14ac:dyDescent="0.3">
      <c r="A65" s="171" t="s">
        <v>238</v>
      </c>
      <c r="B65" s="175"/>
      <c r="C65" s="184"/>
      <c r="D65" s="184"/>
      <c r="E65" s="184">
        <v>85</v>
      </c>
      <c r="F65" s="184"/>
      <c r="G65" s="184"/>
      <c r="H65" s="184"/>
      <c r="I65" s="185"/>
      <c r="J65" s="184"/>
      <c r="K65" s="185"/>
      <c r="L65" s="185">
        <v>510</v>
      </c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1222</v>
      </c>
      <c r="AC65" s="185"/>
      <c r="AD65" s="185"/>
      <c r="AE65" s="185"/>
      <c r="AF65" s="185"/>
      <c r="AG65" s="185">
        <v>1894</v>
      </c>
      <c r="AH65" s="185">
        <v>25531</v>
      </c>
      <c r="AI65" s="185">
        <v>509</v>
      </c>
      <c r="AJ65" s="185">
        <v>6009</v>
      </c>
      <c r="AK65" s="185"/>
      <c r="AL65" s="185"/>
      <c r="AM65" s="185"/>
      <c r="AN65" s="185"/>
      <c r="AO65" s="185">
        <v>16</v>
      </c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209515</v>
      </c>
      <c r="BF65" s="185"/>
      <c r="BG65" s="185"/>
      <c r="BH65" s="185">
        <v>2349</v>
      </c>
      <c r="BI65" s="185"/>
      <c r="BJ65" s="185"/>
      <c r="BK65" s="185"/>
      <c r="BL65" s="185"/>
      <c r="BM65" s="185"/>
      <c r="BN65" s="185">
        <v>3390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1120</v>
      </c>
      <c r="BY65" s="185">
        <v>599</v>
      </c>
      <c r="BZ65" s="185"/>
      <c r="CA65" s="185"/>
      <c r="CB65" s="185"/>
      <c r="CC65" s="185"/>
      <c r="CD65" s="246" t="s">
        <v>221</v>
      </c>
      <c r="CE65" s="195">
        <f t="shared" si="0"/>
        <v>252749</v>
      </c>
      <c r="CF65" s="249"/>
    </row>
    <row r="66" spans="1:84" ht="12.65" customHeight="1" x14ac:dyDescent="0.3">
      <c r="A66" s="171" t="s">
        <v>239</v>
      </c>
      <c r="B66" s="175"/>
      <c r="C66" s="184"/>
      <c r="D66" s="184"/>
      <c r="E66" s="184">
        <v>10720</v>
      </c>
      <c r="F66" s="184"/>
      <c r="G66" s="184"/>
      <c r="H66" s="184"/>
      <c r="I66" s="184"/>
      <c r="J66" s="184"/>
      <c r="K66" s="185"/>
      <c r="L66" s="185">
        <v>64320</v>
      </c>
      <c r="M66" s="184"/>
      <c r="N66" s="184"/>
      <c r="O66" s="185"/>
      <c r="P66" s="185"/>
      <c r="Q66" s="185"/>
      <c r="R66" s="185"/>
      <c r="S66" s="184"/>
      <c r="T66" s="184"/>
      <c r="U66" s="185">
        <v>208026</v>
      </c>
      <c r="V66" s="185"/>
      <c r="W66" s="185"/>
      <c r="X66" s="185">
        <v>8322</v>
      </c>
      <c r="Y66" s="185">
        <v>23527</v>
      </c>
      <c r="Z66" s="185"/>
      <c r="AA66" s="185"/>
      <c r="AB66" s="185">
        <v>320873</v>
      </c>
      <c r="AC66" s="185"/>
      <c r="AD66" s="185"/>
      <c r="AE66" s="185">
        <v>12395</v>
      </c>
      <c r="AF66" s="185"/>
      <c r="AG66" s="185">
        <v>80942</v>
      </c>
      <c r="AH66" s="185">
        <v>176616</v>
      </c>
      <c r="AI66" s="185"/>
      <c r="AJ66" s="185">
        <v>5590</v>
      </c>
      <c r="AK66" s="185"/>
      <c r="AL66" s="185"/>
      <c r="AM66" s="185"/>
      <c r="AN66" s="185"/>
      <c r="AO66" s="185">
        <v>2031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1635</v>
      </c>
      <c r="AZ66" s="185"/>
      <c r="BA66" s="185"/>
      <c r="BB66" s="185"/>
      <c r="BC66" s="185"/>
      <c r="BD66" s="185"/>
      <c r="BE66" s="185">
        <v>23389</v>
      </c>
      <c r="BF66" s="185">
        <v>1310</v>
      </c>
      <c r="BG66" s="185"/>
      <c r="BH66" s="185">
        <v>160659</v>
      </c>
      <c r="BI66" s="185"/>
      <c r="BJ66" s="185">
        <v>111498</v>
      </c>
      <c r="BK66" s="185">
        <v>7735</v>
      </c>
      <c r="BL66" s="185"/>
      <c r="BM66" s="185"/>
      <c r="BN66" s="185">
        <v>385005</v>
      </c>
      <c r="BO66" s="185"/>
      <c r="BP66" s="185">
        <v>11792</v>
      </c>
      <c r="BQ66" s="185"/>
      <c r="BR66" s="185">
        <v>116380</v>
      </c>
      <c r="BS66" s="185">
        <v>1110</v>
      </c>
      <c r="BT66" s="185"/>
      <c r="BU66" s="185"/>
      <c r="BV66" s="185">
        <v>33423</v>
      </c>
      <c r="BW66" s="185"/>
      <c r="BX66" s="185"/>
      <c r="BY66" s="185">
        <v>27487</v>
      </c>
      <c r="BZ66" s="185"/>
      <c r="CA66" s="185"/>
      <c r="CB66" s="185"/>
      <c r="CC66" s="185"/>
      <c r="CD66" s="246" t="s">
        <v>221</v>
      </c>
      <c r="CE66" s="195">
        <f t="shared" si="0"/>
        <v>1794785</v>
      </c>
      <c r="CF66" s="249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20783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124657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85055</v>
      </c>
      <c r="T67" s="195">
        <f t="shared" si="3"/>
        <v>0</v>
      </c>
      <c r="U67" s="195">
        <f t="shared" si="3"/>
        <v>38074</v>
      </c>
      <c r="V67" s="195">
        <f t="shared" si="3"/>
        <v>6418</v>
      </c>
      <c r="W67" s="195">
        <f t="shared" si="3"/>
        <v>0</v>
      </c>
      <c r="X67" s="195">
        <f t="shared" si="3"/>
        <v>16723</v>
      </c>
      <c r="Y67" s="195">
        <f t="shared" si="3"/>
        <v>47243</v>
      </c>
      <c r="Z67" s="195">
        <f t="shared" si="3"/>
        <v>0</v>
      </c>
      <c r="AA67" s="195">
        <f t="shared" si="3"/>
        <v>0</v>
      </c>
      <c r="AB67" s="195">
        <f t="shared" si="3"/>
        <v>6506</v>
      </c>
      <c r="AC67" s="195">
        <f t="shared" si="3"/>
        <v>0</v>
      </c>
      <c r="AD67" s="195">
        <f t="shared" si="3"/>
        <v>0</v>
      </c>
      <c r="AE67" s="195">
        <f t="shared" si="3"/>
        <v>96364</v>
      </c>
      <c r="AF67" s="195">
        <f t="shared" si="3"/>
        <v>0</v>
      </c>
      <c r="AG67" s="195">
        <f t="shared" si="3"/>
        <v>96189</v>
      </c>
      <c r="AH67" s="195">
        <f t="shared" si="3"/>
        <v>37375</v>
      </c>
      <c r="AI67" s="195">
        <f t="shared" si="3"/>
        <v>22836</v>
      </c>
      <c r="AJ67" s="195">
        <f t="shared" si="3"/>
        <v>189583</v>
      </c>
      <c r="AK67" s="195">
        <f t="shared" si="3"/>
        <v>6986</v>
      </c>
      <c r="AL67" s="195">
        <f t="shared" si="3"/>
        <v>11527</v>
      </c>
      <c r="AM67" s="195">
        <f t="shared" si="3"/>
        <v>0</v>
      </c>
      <c r="AN67" s="195">
        <f t="shared" si="3"/>
        <v>0</v>
      </c>
      <c r="AO67" s="195">
        <f t="shared" si="3"/>
        <v>3930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56805</v>
      </c>
      <c r="AZ67" s="195">
        <f>ROUND(AZ51+AZ52,0)</f>
        <v>0</v>
      </c>
      <c r="BA67" s="195">
        <f>ROUND(BA51+BA52,0)</f>
        <v>18993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356855</v>
      </c>
      <c r="BF67" s="195">
        <f t="shared" si="3"/>
        <v>12313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240712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4934</v>
      </c>
      <c r="BS67" s="195">
        <f t="shared" si="4"/>
        <v>3624</v>
      </c>
      <c r="BT67" s="195">
        <f t="shared" si="4"/>
        <v>0</v>
      </c>
      <c r="BU67" s="195">
        <f t="shared" si="4"/>
        <v>0</v>
      </c>
      <c r="BV67" s="195">
        <f t="shared" si="4"/>
        <v>40039</v>
      </c>
      <c r="BW67" s="195">
        <f t="shared" si="4"/>
        <v>0</v>
      </c>
      <c r="BX67" s="195">
        <f t="shared" si="4"/>
        <v>0</v>
      </c>
      <c r="BY67" s="195">
        <f t="shared" si="4"/>
        <v>2008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1546532</v>
      </c>
      <c r="CF67" s="249"/>
    </row>
    <row r="68" spans="1:84" ht="12.65" customHeight="1" x14ac:dyDescent="0.3">
      <c r="A68" s="171" t="s">
        <v>240</v>
      </c>
      <c r="B68" s="175"/>
      <c r="C68" s="184"/>
      <c r="D68" s="184"/>
      <c r="E68" s="184">
        <v>303</v>
      </c>
      <c r="F68" s="184"/>
      <c r="G68" s="184"/>
      <c r="H68" s="184"/>
      <c r="I68" s="184"/>
      <c r="J68" s="184"/>
      <c r="K68" s="185"/>
      <c r="L68" s="185">
        <v>1780</v>
      </c>
      <c r="M68" s="184"/>
      <c r="N68" s="184"/>
      <c r="O68" s="184"/>
      <c r="P68" s="185"/>
      <c r="Q68" s="185"/>
      <c r="R68" s="185"/>
      <c r="S68" s="185">
        <v>18930</v>
      </c>
      <c r="T68" s="185"/>
      <c r="U68" s="185">
        <v>1949</v>
      </c>
      <c r="V68" s="185"/>
      <c r="W68" s="185"/>
      <c r="X68" s="185"/>
      <c r="Y68" s="185">
        <v>1147</v>
      </c>
      <c r="Z68" s="185"/>
      <c r="AA68" s="185"/>
      <c r="AB68" s="185">
        <v>52847</v>
      </c>
      <c r="AC68" s="185"/>
      <c r="AD68" s="185"/>
      <c r="AE68" s="185"/>
      <c r="AF68" s="185"/>
      <c r="AG68" s="185">
        <v>3623</v>
      </c>
      <c r="AH68" s="185">
        <v>15600</v>
      </c>
      <c r="AI68" s="185">
        <v>217</v>
      </c>
      <c r="AJ68" s="185">
        <v>5010</v>
      </c>
      <c r="AK68" s="185"/>
      <c r="AL68" s="185"/>
      <c r="AM68" s="185"/>
      <c r="AN68" s="185"/>
      <c r="AO68" s="185">
        <v>57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52883</v>
      </c>
      <c r="BF68" s="185"/>
      <c r="BG68" s="185"/>
      <c r="BH68" s="185">
        <v>4200</v>
      </c>
      <c r="BI68" s="185"/>
      <c r="BJ68" s="185">
        <v>1495</v>
      </c>
      <c r="BK68" s="185">
        <v>7881</v>
      </c>
      <c r="BL68" s="185">
        <v>7952</v>
      </c>
      <c r="BM68" s="185"/>
      <c r="BN68" s="185">
        <v>600</v>
      </c>
      <c r="BO68" s="185"/>
      <c r="BP68" s="185"/>
      <c r="BQ68" s="185"/>
      <c r="BR68" s="185"/>
      <c r="BS68" s="185"/>
      <c r="BT68" s="185"/>
      <c r="BU68" s="185"/>
      <c r="BV68" s="185">
        <v>2723</v>
      </c>
      <c r="BW68" s="185"/>
      <c r="BX68" s="185">
        <v>319</v>
      </c>
      <c r="BY68" s="185"/>
      <c r="BZ68" s="185"/>
      <c r="CA68" s="185"/>
      <c r="CB68" s="185"/>
      <c r="CC68" s="185"/>
      <c r="CD68" s="246" t="s">
        <v>221</v>
      </c>
      <c r="CE68" s="195">
        <f t="shared" si="0"/>
        <v>179516</v>
      </c>
      <c r="CF68" s="249"/>
    </row>
    <row r="69" spans="1:84" ht="12.65" customHeight="1" x14ac:dyDescent="0.3">
      <c r="A69" s="171" t="s">
        <v>241</v>
      </c>
      <c r="B69" s="175"/>
      <c r="C69" s="184"/>
      <c r="D69" s="184"/>
      <c r="E69" s="185">
        <v>2312</v>
      </c>
      <c r="F69" s="185"/>
      <c r="G69" s="184"/>
      <c r="H69" s="184"/>
      <c r="I69" s="185"/>
      <c r="J69" s="185"/>
      <c r="K69" s="185"/>
      <c r="L69" s="185">
        <v>13872</v>
      </c>
      <c r="M69" s="184"/>
      <c r="N69" s="184"/>
      <c r="O69" s="184"/>
      <c r="P69" s="185"/>
      <c r="Q69" s="185"/>
      <c r="R69" s="224"/>
      <c r="S69" s="185">
        <v>113979</v>
      </c>
      <c r="T69" s="184"/>
      <c r="U69" s="185">
        <v>30766</v>
      </c>
      <c r="V69" s="185"/>
      <c r="W69" s="184"/>
      <c r="X69" s="185">
        <v>-3379</v>
      </c>
      <c r="Y69" s="185">
        <v>73893</v>
      </c>
      <c r="Z69" s="185"/>
      <c r="AA69" s="185"/>
      <c r="AB69" s="185">
        <v>43</v>
      </c>
      <c r="AC69" s="185"/>
      <c r="AD69" s="185"/>
      <c r="AE69" s="185">
        <v>11502</v>
      </c>
      <c r="AF69" s="185"/>
      <c r="AG69" s="185">
        <v>6567</v>
      </c>
      <c r="AH69" s="185">
        <v>49566</v>
      </c>
      <c r="AI69" s="185">
        <v>3595</v>
      </c>
      <c r="AJ69" s="185">
        <v>40376</v>
      </c>
      <c r="AK69" s="185">
        <v>175</v>
      </c>
      <c r="AL69" s="185"/>
      <c r="AM69" s="185"/>
      <c r="AN69" s="185"/>
      <c r="AO69" s="184">
        <v>438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5780</v>
      </c>
      <c r="AZ69" s="185"/>
      <c r="BA69" s="185">
        <v>1209</v>
      </c>
      <c r="BB69" s="185"/>
      <c r="BC69" s="185"/>
      <c r="BD69" s="185">
        <v>559</v>
      </c>
      <c r="BE69" s="185">
        <v>60778</v>
      </c>
      <c r="BF69" s="185"/>
      <c r="BG69" s="185"/>
      <c r="BH69" s="224">
        <v>710478</v>
      </c>
      <c r="BI69" s="185"/>
      <c r="BJ69" s="185">
        <v>432</v>
      </c>
      <c r="BK69" s="185">
        <v>117672</v>
      </c>
      <c r="BL69" s="185">
        <v>12</v>
      </c>
      <c r="BM69" s="185"/>
      <c r="BN69" s="185">
        <v>129028</v>
      </c>
      <c r="BO69" s="185"/>
      <c r="BP69" s="185">
        <v>6830</v>
      </c>
      <c r="BQ69" s="185"/>
      <c r="BR69" s="185">
        <v>10526</v>
      </c>
      <c r="BS69" s="185">
        <v>10216</v>
      </c>
      <c r="BT69" s="185"/>
      <c r="BU69" s="185"/>
      <c r="BV69" s="185">
        <v>46003</v>
      </c>
      <c r="BW69" s="185"/>
      <c r="BX69" s="185">
        <v>502</v>
      </c>
      <c r="BY69" s="185">
        <v>1651</v>
      </c>
      <c r="BZ69" s="185"/>
      <c r="CA69" s="185">
        <v>24362</v>
      </c>
      <c r="CB69" s="185"/>
      <c r="CC69" s="185">
        <v>470</v>
      </c>
      <c r="CD69" s="188">
        <v>818970</v>
      </c>
      <c r="CE69" s="195">
        <f t="shared" si="0"/>
        <v>2289183</v>
      </c>
      <c r="CF69" s="249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134141</v>
      </c>
      <c r="CE70" s="195">
        <f t="shared" si="0"/>
        <v>134141</v>
      </c>
      <c r="CF70" s="249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335771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2014542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246739</v>
      </c>
      <c r="T71" s="195">
        <f t="shared" si="5"/>
        <v>0</v>
      </c>
      <c r="U71" s="195">
        <f t="shared" si="5"/>
        <v>1292681</v>
      </c>
      <c r="V71" s="195">
        <f t="shared" si="5"/>
        <v>29064</v>
      </c>
      <c r="W71" s="195">
        <f t="shared" si="5"/>
        <v>0</v>
      </c>
      <c r="X71" s="195">
        <f t="shared" si="5"/>
        <v>158110</v>
      </c>
      <c r="Y71" s="195">
        <f t="shared" si="5"/>
        <v>531527</v>
      </c>
      <c r="Z71" s="195">
        <f t="shared" si="5"/>
        <v>0</v>
      </c>
      <c r="AA71" s="195">
        <f t="shared" si="5"/>
        <v>0</v>
      </c>
      <c r="AB71" s="195">
        <f t="shared" si="5"/>
        <v>1221540</v>
      </c>
      <c r="AC71" s="195">
        <f t="shared" si="5"/>
        <v>0</v>
      </c>
      <c r="AD71" s="195">
        <f t="shared" si="5"/>
        <v>0</v>
      </c>
      <c r="AE71" s="195">
        <f t="shared" si="5"/>
        <v>773805</v>
      </c>
      <c r="AF71" s="195">
        <f t="shared" si="5"/>
        <v>0</v>
      </c>
      <c r="AG71" s="195">
        <f t="shared" si="5"/>
        <v>1914591</v>
      </c>
      <c r="AH71" s="195">
        <f t="shared" si="5"/>
        <v>1749452</v>
      </c>
      <c r="AI71" s="195">
        <f t="shared" si="5"/>
        <v>138534</v>
      </c>
      <c r="AJ71" s="195">
        <f t="shared" ref="AJ71:BO71" si="6">SUM(AJ61:AJ69)-AJ70</f>
        <v>4087784</v>
      </c>
      <c r="AK71" s="195">
        <f t="shared" si="6"/>
        <v>198896</v>
      </c>
      <c r="AL71" s="195">
        <f t="shared" si="6"/>
        <v>49116</v>
      </c>
      <c r="AM71" s="195">
        <f t="shared" si="6"/>
        <v>0</v>
      </c>
      <c r="AN71" s="195">
        <f t="shared" si="6"/>
        <v>0</v>
      </c>
      <c r="AO71" s="195">
        <f t="shared" si="6"/>
        <v>63611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422130</v>
      </c>
      <c r="AZ71" s="195">
        <f t="shared" si="6"/>
        <v>0</v>
      </c>
      <c r="BA71" s="195">
        <f t="shared" si="6"/>
        <v>93567</v>
      </c>
      <c r="BB71" s="195">
        <f t="shared" si="6"/>
        <v>0</v>
      </c>
      <c r="BC71" s="195">
        <f t="shared" si="6"/>
        <v>0</v>
      </c>
      <c r="BD71" s="195">
        <f t="shared" si="6"/>
        <v>50548</v>
      </c>
      <c r="BE71" s="195">
        <f t="shared" si="6"/>
        <v>979950</v>
      </c>
      <c r="BF71" s="195">
        <f t="shared" si="6"/>
        <v>263856</v>
      </c>
      <c r="BG71" s="195">
        <f t="shared" si="6"/>
        <v>0</v>
      </c>
      <c r="BH71" s="195">
        <f t="shared" si="6"/>
        <v>1005001</v>
      </c>
      <c r="BI71" s="195">
        <f t="shared" si="6"/>
        <v>0</v>
      </c>
      <c r="BJ71" s="195">
        <f t="shared" si="6"/>
        <v>279178</v>
      </c>
      <c r="BK71" s="195">
        <f t="shared" si="6"/>
        <v>525873</v>
      </c>
      <c r="BL71" s="195">
        <f t="shared" si="6"/>
        <v>439284</v>
      </c>
      <c r="BM71" s="195">
        <f t="shared" si="6"/>
        <v>0</v>
      </c>
      <c r="BN71" s="195">
        <f t="shared" si="6"/>
        <v>1534609</v>
      </c>
      <c r="BO71" s="195">
        <f t="shared" si="6"/>
        <v>0</v>
      </c>
      <c r="BP71" s="195">
        <f t="shared" ref="BP71:CC71" si="7">SUM(BP61:BP69)-BP70</f>
        <v>114974</v>
      </c>
      <c r="BQ71" s="195">
        <f t="shared" si="7"/>
        <v>0</v>
      </c>
      <c r="BR71" s="195">
        <f t="shared" si="7"/>
        <v>369916</v>
      </c>
      <c r="BS71" s="195">
        <f t="shared" si="7"/>
        <v>85306</v>
      </c>
      <c r="BT71" s="195">
        <f t="shared" si="7"/>
        <v>0</v>
      </c>
      <c r="BU71" s="195">
        <f t="shared" si="7"/>
        <v>0</v>
      </c>
      <c r="BV71" s="195">
        <f t="shared" si="7"/>
        <v>386061</v>
      </c>
      <c r="BW71" s="195">
        <f t="shared" si="7"/>
        <v>0</v>
      </c>
      <c r="BX71" s="195">
        <f t="shared" si="7"/>
        <v>298341</v>
      </c>
      <c r="BY71" s="195">
        <f t="shared" si="7"/>
        <v>456130</v>
      </c>
      <c r="BZ71" s="195">
        <f t="shared" si="7"/>
        <v>0</v>
      </c>
      <c r="CA71" s="195">
        <f t="shared" si="7"/>
        <v>42661</v>
      </c>
      <c r="CB71" s="195">
        <f t="shared" si="7"/>
        <v>0</v>
      </c>
      <c r="CC71" s="195">
        <f t="shared" si="7"/>
        <v>470</v>
      </c>
      <c r="CD71" s="242">
        <f>CD69-CD70</f>
        <v>684829</v>
      </c>
      <c r="CE71" s="195">
        <f>SUM(CE61:CE69)-CE70</f>
        <v>22838447</v>
      </c>
      <c r="CF71" s="249"/>
    </row>
    <row r="72" spans="1:84" ht="12.65" customHeight="1" x14ac:dyDescent="0.3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2771576</v>
      </c>
      <c r="CF72" s="249"/>
    </row>
    <row r="73" spans="1:84" ht="12.65" customHeight="1" x14ac:dyDescent="0.3">
      <c r="A73" s="171" t="s">
        <v>245</v>
      </c>
      <c r="B73" s="175"/>
      <c r="C73" s="184"/>
      <c r="D73" s="184"/>
      <c r="E73" s="185">
        <v>463219</v>
      </c>
      <c r="F73" s="185"/>
      <c r="G73" s="184"/>
      <c r="H73" s="184"/>
      <c r="I73" s="185"/>
      <c r="J73" s="185"/>
      <c r="K73" s="185"/>
      <c r="L73" s="185">
        <v>2450400</v>
      </c>
      <c r="M73" s="184"/>
      <c r="N73" s="184"/>
      <c r="O73" s="184"/>
      <c r="P73" s="185"/>
      <c r="Q73" s="185"/>
      <c r="R73" s="185"/>
      <c r="S73" s="185">
        <v>123843</v>
      </c>
      <c r="T73" s="185"/>
      <c r="U73" s="185">
        <v>100977</v>
      </c>
      <c r="V73" s="185">
        <v>4218</v>
      </c>
      <c r="W73" s="185"/>
      <c r="X73" s="185">
        <v>20621</v>
      </c>
      <c r="Y73" s="185">
        <v>58295</v>
      </c>
      <c r="Z73" s="185"/>
      <c r="AA73" s="185"/>
      <c r="AB73" s="185">
        <v>379893</v>
      </c>
      <c r="AC73" s="185"/>
      <c r="AD73" s="185"/>
      <c r="AE73" s="185">
        <v>291412</v>
      </c>
      <c r="AF73" s="185"/>
      <c r="AG73" s="185"/>
      <c r="AH73" s="185"/>
      <c r="AI73" s="185"/>
      <c r="AJ73" s="185"/>
      <c r="AK73" s="185">
        <v>299022</v>
      </c>
      <c r="AL73" s="185">
        <v>59244</v>
      </c>
      <c r="AM73" s="185"/>
      <c r="AN73" s="185"/>
      <c r="AO73" s="185">
        <v>335</v>
      </c>
      <c r="AP73" s="185"/>
      <c r="AQ73" s="185"/>
      <c r="AR73" s="185"/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4251479</v>
      </c>
      <c r="CF73" s="249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430824</v>
      </c>
      <c r="T74" s="185"/>
      <c r="U74" s="185">
        <v>5042731</v>
      </c>
      <c r="V74" s="185">
        <v>258477</v>
      </c>
      <c r="W74" s="185"/>
      <c r="X74" s="185">
        <v>1916464</v>
      </c>
      <c r="Y74" s="185">
        <v>5417725</v>
      </c>
      <c r="Z74" s="185"/>
      <c r="AA74" s="185"/>
      <c r="AB74" s="185">
        <v>1593721</v>
      </c>
      <c r="AC74" s="185"/>
      <c r="AD74" s="185"/>
      <c r="AE74" s="185">
        <v>1480715</v>
      </c>
      <c r="AF74" s="185"/>
      <c r="AG74" s="185">
        <v>5060272</v>
      </c>
      <c r="AH74" s="185">
        <v>101725</v>
      </c>
      <c r="AI74" s="185">
        <v>749794</v>
      </c>
      <c r="AJ74" s="185">
        <v>49864</v>
      </c>
      <c r="AK74" s="185">
        <v>258898</v>
      </c>
      <c r="AL74" s="185">
        <v>43466</v>
      </c>
      <c r="AM74" s="185"/>
      <c r="AN74" s="185"/>
      <c r="AO74" s="185">
        <v>5498088</v>
      </c>
      <c r="AP74" s="185"/>
      <c r="AQ74" s="185"/>
      <c r="AR74" s="185"/>
      <c r="AS74" s="185"/>
      <c r="AT74" s="185"/>
      <c r="AU74" s="185"/>
      <c r="AV74" s="185"/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27902764</v>
      </c>
      <c r="CF74" s="249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463219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2450400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554667</v>
      </c>
      <c r="T75" s="195">
        <f t="shared" si="9"/>
        <v>0</v>
      </c>
      <c r="U75" s="195">
        <f t="shared" si="9"/>
        <v>5143708</v>
      </c>
      <c r="V75" s="195">
        <f t="shared" si="9"/>
        <v>262695</v>
      </c>
      <c r="W75" s="195">
        <f t="shared" si="9"/>
        <v>0</v>
      </c>
      <c r="X75" s="195">
        <f t="shared" si="9"/>
        <v>1937085</v>
      </c>
      <c r="Y75" s="195">
        <f t="shared" si="9"/>
        <v>5476020</v>
      </c>
      <c r="Z75" s="195">
        <f t="shared" si="9"/>
        <v>0</v>
      </c>
      <c r="AA75" s="195">
        <f t="shared" si="9"/>
        <v>0</v>
      </c>
      <c r="AB75" s="195">
        <f t="shared" si="9"/>
        <v>1973614</v>
      </c>
      <c r="AC75" s="195">
        <f t="shared" si="9"/>
        <v>0</v>
      </c>
      <c r="AD75" s="195">
        <f t="shared" si="9"/>
        <v>0</v>
      </c>
      <c r="AE75" s="195">
        <f t="shared" si="9"/>
        <v>1772127</v>
      </c>
      <c r="AF75" s="195">
        <f t="shared" si="9"/>
        <v>0</v>
      </c>
      <c r="AG75" s="195">
        <f t="shared" si="9"/>
        <v>5060272</v>
      </c>
      <c r="AH75" s="195">
        <f t="shared" si="9"/>
        <v>101725</v>
      </c>
      <c r="AI75" s="195">
        <f t="shared" si="9"/>
        <v>749794</v>
      </c>
      <c r="AJ75" s="195">
        <f t="shared" si="9"/>
        <v>49864</v>
      </c>
      <c r="AK75" s="195">
        <f t="shared" si="9"/>
        <v>557920</v>
      </c>
      <c r="AL75" s="195">
        <f t="shared" si="9"/>
        <v>102710</v>
      </c>
      <c r="AM75" s="195">
        <f t="shared" si="9"/>
        <v>0</v>
      </c>
      <c r="AN75" s="195">
        <f t="shared" si="9"/>
        <v>0</v>
      </c>
      <c r="AO75" s="195">
        <f t="shared" si="9"/>
        <v>5498423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32154243</v>
      </c>
      <c r="CF75" s="249"/>
    </row>
    <row r="76" spans="1:84" ht="12.65" customHeight="1" x14ac:dyDescent="0.3">
      <c r="A76" s="171" t="s">
        <v>248</v>
      </c>
      <c r="B76" s="175"/>
      <c r="C76" s="184"/>
      <c r="D76" s="184"/>
      <c r="E76" s="185">
        <v>476</v>
      </c>
      <c r="F76" s="185"/>
      <c r="G76" s="184"/>
      <c r="H76" s="184"/>
      <c r="I76" s="185"/>
      <c r="J76" s="185"/>
      <c r="K76" s="185"/>
      <c r="L76" s="185">
        <v>2855</v>
      </c>
      <c r="M76" s="185"/>
      <c r="N76" s="185"/>
      <c r="O76" s="185"/>
      <c r="P76" s="185"/>
      <c r="Q76" s="185"/>
      <c r="R76" s="185"/>
      <c r="S76" s="185">
        <v>1948</v>
      </c>
      <c r="T76" s="185"/>
      <c r="U76" s="185">
        <v>872</v>
      </c>
      <c r="V76" s="185">
        <v>147</v>
      </c>
      <c r="W76" s="185"/>
      <c r="X76" s="185">
        <v>383</v>
      </c>
      <c r="Y76" s="185">
        <v>1082</v>
      </c>
      <c r="Z76" s="185"/>
      <c r="AA76" s="185"/>
      <c r="AB76" s="185">
        <v>149</v>
      </c>
      <c r="AC76" s="185"/>
      <c r="AD76" s="185"/>
      <c r="AE76" s="185">
        <v>2207</v>
      </c>
      <c r="AF76" s="185"/>
      <c r="AG76" s="185">
        <v>2203</v>
      </c>
      <c r="AH76" s="185">
        <v>856</v>
      </c>
      <c r="AI76" s="185">
        <v>523</v>
      </c>
      <c r="AJ76" s="185">
        <v>4342</v>
      </c>
      <c r="AK76" s="185">
        <v>160</v>
      </c>
      <c r="AL76" s="185">
        <v>264</v>
      </c>
      <c r="AM76" s="185"/>
      <c r="AN76" s="185"/>
      <c r="AO76" s="185">
        <v>90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1301</v>
      </c>
      <c r="AZ76" s="185"/>
      <c r="BA76" s="185">
        <v>435</v>
      </c>
      <c r="BB76" s="185"/>
      <c r="BC76" s="185"/>
      <c r="BD76" s="185"/>
      <c r="BE76" s="185">
        <v>8173</v>
      </c>
      <c r="BF76" s="185">
        <v>282</v>
      </c>
      <c r="BG76" s="185"/>
      <c r="BH76" s="185"/>
      <c r="BI76" s="185"/>
      <c r="BJ76" s="185"/>
      <c r="BK76" s="185"/>
      <c r="BL76" s="185"/>
      <c r="BM76" s="185"/>
      <c r="BN76" s="185">
        <v>5513</v>
      </c>
      <c r="BO76" s="185"/>
      <c r="BP76" s="185"/>
      <c r="BQ76" s="185"/>
      <c r="BR76" s="185">
        <v>113</v>
      </c>
      <c r="BS76" s="185">
        <v>83</v>
      </c>
      <c r="BT76" s="185"/>
      <c r="BU76" s="185"/>
      <c r="BV76" s="185">
        <v>917</v>
      </c>
      <c r="BW76" s="185"/>
      <c r="BX76" s="185"/>
      <c r="BY76" s="185">
        <v>46</v>
      </c>
      <c r="BZ76" s="185"/>
      <c r="CA76" s="185"/>
      <c r="CB76" s="185"/>
      <c r="CC76" s="185"/>
      <c r="CD76" s="246" t="s">
        <v>221</v>
      </c>
      <c r="CE76" s="195">
        <f t="shared" si="8"/>
        <v>35420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528</v>
      </c>
      <c r="F77" s="184"/>
      <c r="G77" s="184"/>
      <c r="H77" s="184"/>
      <c r="I77" s="184"/>
      <c r="J77" s="184"/>
      <c r="K77" s="184"/>
      <c r="L77" s="184">
        <v>3170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100</v>
      </c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3798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v>234</v>
      </c>
      <c r="F78" s="184"/>
      <c r="G78" s="184"/>
      <c r="H78" s="184"/>
      <c r="I78" s="184"/>
      <c r="J78" s="184"/>
      <c r="K78" s="184"/>
      <c r="L78" s="184">
        <v>1402</v>
      </c>
      <c r="M78" s="184"/>
      <c r="N78" s="184"/>
      <c r="O78" s="184"/>
      <c r="P78" s="184"/>
      <c r="Q78" s="184"/>
      <c r="R78" s="184"/>
      <c r="S78" s="184">
        <v>893</v>
      </c>
      <c r="T78" s="184"/>
      <c r="U78" s="184">
        <v>400</v>
      </c>
      <c r="V78" s="184">
        <v>1</v>
      </c>
      <c r="W78" s="184"/>
      <c r="X78" s="184">
        <v>176</v>
      </c>
      <c r="Y78" s="184">
        <v>495</v>
      </c>
      <c r="Z78" s="184"/>
      <c r="AA78" s="184"/>
      <c r="AB78" s="184">
        <v>68</v>
      </c>
      <c r="AC78" s="184"/>
      <c r="AD78" s="184"/>
      <c r="AE78" s="184">
        <v>832</v>
      </c>
      <c r="AF78" s="184"/>
      <c r="AG78" s="184">
        <v>1010</v>
      </c>
      <c r="AH78" s="184"/>
      <c r="AI78" s="184">
        <v>195</v>
      </c>
      <c r="AJ78" s="184">
        <v>2310</v>
      </c>
      <c r="AK78" s="184">
        <v>73</v>
      </c>
      <c r="AL78" s="184">
        <v>83</v>
      </c>
      <c r="AM78" s="184"/>
      <c r="AN78" s="184"/>
      <c r="AO78" s="184">
        <v>44</v>
      </c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>
        <v>38</v>
      </c>
      <c r="BT78" s="184"/>
      <c r="BU78" s="184"/>
      <c r="BV78" s="184">
        <v>420</v>
      </c>
      <c r="BW78" s="184"/>
      <c r="BX78" s="184"/>
      <c r="BY78" s="184">
        <v>39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8713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4184</v>
      </c>
      <c r="F79" s="184"/>
      <c r="G79" s="184"/>
      <c r="H79" s="184"/>
      <c r="I79" s="184"/>
      <c r="J79" s="184"/>
      <c r="K79" s="184"/>
      <c r="L79" s="184">
        <v>25102</v>
      </c>
      <c r="M79" s="184"/>
      <c r="N79" s="184"/>
      <c r="O79" s="184"/>
      <c r="P79" s="184"/>
      <c r="Q79" s="184"/>
      <c r="R79" s="184"/>
      <c r="S79" s="184"/>
      <c r="T79" s="184"/>
      <c r="U79" s="184">
        <v>1247</v>
      </c>
      <c r="V79" s="184"/>
      <c r="W79" s="184"/>
      <c r="X79" s="184">
        <v>239</v>
      </c>
      <c r="Y79" s="184">
        <v>677</v>
      </c>
      <c r="Z79" s="184"/>
      <c r="AA79" s="184"/>
      <c r="AB79" s="184"/>
      <c r="AC79" s="184"/>
      <c r="AD79" s="184"/>
      <c r="AE79" s="184">
        <v>8648</v>
      </c>
      <c r="AF79" s="184"/>
      <c r="AG79" s="184">
        <v>31059</v>
      </c>
      <c r="AH79" s="184">
        <v>622</v>
      </c>
      <c r="AI79" s="184">
        <v>2987</v>
      </c>
      <c r="AJ79" s="184">
        <v>2797</v>
      </c>
      <c r="AK79" s="184"/>
      <c r="AL79" s="184"/>
      <c r="AM79" s="184"/>
      <c r="AN79" s="184"/>
      <c r="AO79" s="184">
        <v>792</v>
      </c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78354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2.35</v>
      </c>
      <c r="F80" s="187"/>
      <c r="G80" s="187"/>
      <c r="H80" s="187"/>
      <c r="I80" s="187"/>
      <c r="J80" s="187"/>
      <c r="K80" s="187"/>
      <c r="L80" s="187">
        <v>14.12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3.86</v>
      </c>
      <c r="AH80" s="187">
        <v>0.02</v>
      </c>
      <c r="AI80" s="187">
        <v>0.63</v>
      </c>
      <c r="AJ80" s="187">
        <v>11.04</v>
      </c>
      <c r="AK80" s="187"/>
      <c r="AL80" s="187"/>
      <c r="AM80" s="187"/>
      <c r="AN80" s="187"/>
      <c r="AO80" s="187">
        <v>0.45</v>
      </c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32.47</v>
      </c>
      <c r="CF80" s="252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4" t="s">
        <v>1278</v>
      </c>
      <c r="D82" s="253"/>
      <c r="E82" s="175"/>
    </row>
    <row r="83" spans="1:5" ht="12.65" customHeight="1" x14ac:dyDescent="0.3">
      <c r="A83" s="173" t="s">
        <v>255</v>
      </c>
      <c r="B83" s="172" t="s">
        <v>256</v>
      </c>
      <c r="C83" s="316" t="s">
        <v>1268</v>
      </c>
      <c r="D83" s="253"/>
      <c r="E83" s="175"/>
    </row>
    <row r="84" spans="1:5" ht="12.65" customHeight="1" x14ac:dyDescent="0.3">
      <c r="A84" s="173" t="s">
        <v>257</v>
      </c>
      <c r="B84" s="172" t="s">
        <v>256</v>
      </c>
      <c r="C84" s="346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347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347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346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346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346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346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346" t="s">
        <v>1279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348" t="s">
        <v>1276</v>
      </c>
      <c r="D92" s="253"/>
      <c r="E92" s="175"/>
    </row>
    <row r="93" spans="1:5" ht="12.65" customHeight="1" x14ac:dyDescent="0.3">
      <c r="A93" s="173" t="s">
        <v>264</v>
      </c>
      <c r="B93" s="172" t="s">
        <v>256</v>
      </c>
      <c r="C93" s="349" t="s">
        <v>1277</v>
      </c>
      <c r="D93" s="253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4" t="s">
        <v>266</v>
      </c>
      <c r="B96" s="254"/>
      <c r="C96" s="254"/>
      <c r="D96" s="254"/>
      <c r="E96" s="254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4" t="s">
        <v>269</v>
      </c>
      <c r="B100" s="254"/>
      <c r="C100" s="254"/>
      <c r="D100" s="254"/>
      <c r="E100" s="254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4" t="s">
        <v>271</v>
      </c>
      <c r="B103" s="254"/>
      <c r="C103" s="254"/>
      <c r="D103" s="254"/>
      <c r="E103" s="254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55</v>
      </c>
      <c r="D111" s="174">
        <v>190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59</v>
      </c>
      <c r="D112" s="174">
        <v>1140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3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>
        <v>6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9</v>
      </c>
    </row>
    <row r="128" spans="1:5" ht="12.65" customHeight="1" x14ac:dyDescent="0.3">
      <c r="A128" s="173" t="s">
        <v>292</v>
      </c>
      <c r="B128" s="172" t="s">
        <v>256</v>
      </c>
      <c r="C128" s="189">
        <v>12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45</v>
      </c>
      <c r="C138" s="189">
        <v>6</v>
      </c>
      <c r="D138" s="174">
        <v>4</v>
      </c>
      <c r="E138" s="175">
        <f>SUM(B138:D138)</f>
        <v>55</v>
      </c>
    </row>
    <row r="139" spans="1:6" ht="12.65" customHeight="1" x14ac:dyDescent="0.3">
      <c r="A139" s="173" t="s">
        <v>215</v>
      </c>
      <c r="B139" s="174">
        <v>133</v>
      </c>
      <c r="C139" s="189">
        <v>12</v>
      </c>
      <c r="D139" s="174">
        <v>45</v>
      </c>
      <c r="E139" s="175">
        <f>SUM(B139:D139)</f>
        <v>190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>
        <v>635308</v>
      </c>
      <c r="C141" s="189">
        <v>39650</v>
      </c>
      <c r="D141" s="174">
        <v>50252</v>
      </c>
      <c r="E141" s="175">
        <f>SUM(B141:D141)</f>
        <v>725210</v>
      </c>
      <c r="F141" s="199"/>
    </row>
    <row r="142" spans="1:6" ht="12.65" customHeight="1" x14ac:dyDescent="0.3">
      <c r="A142" s="173" t="s">
        <v>246</v>
      </c>
      <c r="B142" s="174">
        <v>11856999</v>
      </c>
      <c r="C142" s="189">
        <v>4441537</v>
      </c>
      <c r="D142" s="174">
        <v>11604228</v>
      </c>
      <c r="E142" s="175">
        <f>SUM(B142:D142)</f>
        <v>27902764</v>
      </c>
      <c r="F142" s="199"/>
    </row>
    <row r="143" spans="1:6" ht="12.65" customHeight="1" x14ac:dyDescent="0.3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58</v>
      </c>
      <c r="C144" s="189"/>
      <c r="D144" s="174">
        <v>1</v>
      </c>
      <c r="E144" s="175">
        <f>SUM(B144:D144)</f>
        <v>59</v>
      </c>
    </row>
    <row r="145" spans="1:5" ht="12.65" customHeight="1" x14ac:dyDescent="0.3">
      <c r="A145" s="173" t="s">
        <v>215</v>
      </c>
      <c r="B145" s="174">
        <v>953</v>
      </c>
      <c r="C145" s="189"/>
      <c r="D145" s="174">
        <v>187</v>
      </c>
      <c r="E145" s="175">
        <f>SUM(B145:D145)</f>
        <v>1140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3513730</v>
      </c>
      <c r="C147" s="189"/>
      <c r="D147" s="174">
        <v>12539</v>
      </c>
      <c r="E147" s="175">
        <f>SUM(B147:D147)</f>
        <v>3526269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3147678</v>
      </c>
      <c r="C157" s="174">
        <v>303027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4" t="s">
        <v>306</v>
      </c>
      <c r="B164" s="254"/>
      <c r="C164" s="254"/>
      <c r="D164" s="254"/>
      <c r="E164" s="254"/>
    </row>
    <row r="165" spans="1:5" ht="11.5" customHeight="1" x14ac:dyDescent="0.3">
      <c r="A165" s="173" t="s">
        <v>307</v>
      </c>
      <c r="B165" s="172" t="s">
        <v>256</v>
      </c>
      <c r="C165" s="189">
        <v>874585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-13237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115564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1361641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7765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4118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78687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2429123</v>
      </c>
      <c r="E173" s="175"/>
    </row>
    <row r="174" spans="1:5" ht="11.5" customHeight="1" x14ac:dyDescent="0.3">
      <c r="A174" s="254" t="s">
        <v>314</v>
      </c>
      <c r="B174" s="254"/>
      <c r="C174" s="254"/>
      <c r="D174" s="254"/>
      <c r="E174" s="254"/>
    </row>
    <row r="175" spans="1:5" ht="11.5" customHeight="1" x14ac:dyDescent="0.3">
      <c r="A175" s="173" t="s">
        <v>315</v>
      </c>
      <c r="B175" s="172" t="s">
        <v>256</v>
      </c>
      <c r="C175" s="189">
        <v>20400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159116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179516</v>
      </c>
      <c r="E177" s="175"/>
    </row>
    <row r="178" spans="1:5" ht="11.5" customHeight="1" x14ac:dyDescent="0.3">
      <c r="A178" s="254" t="s">
        <v>317</v>
      </c>
      <c r="B178" s="254"/>
      <c r="C178" s="254"/>
      <c r="D178" s="254"/>
      <c r="E178" s="254"/>
    </row>
    <row r="179" spans="1:5" ht="11.5" customHeight="1" x14ac:dyDescent="0.3">
      <c r="A179" s="173" t="s">
        <v>318</v>
      </c>
      <c r="B179" s="172" t="s">
        <v>256</v>
      </c>
      <c r="C179" s="189">
        <v>100296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121847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222143</v>
      </c>
      <c r="E181" s="175"/>
    </row>
    <row r="182" spans="1:5" ht="11.5" customHeight="1" x14ac:dyDescent="0.3">
      <c r="A182" s="254" t="s">
        <v>320</v>
      </c>
      <c r="B182" s="254"/>
      <c r="C182" s="254"/>
      <c r="D182" s="254"/>
      <c r="E182" s="254"/>
    </row>
    <row r="183" spans="1:5" ht="11.5" customHeight="1" x14ac:dyDescent="0.3">
      <c r="A183" s="173" t="s">
        <v>321</v>
      </c>
      <c r="B183" s="172" t="s">
        <v>256</v>
      </c>
      <c r="C183" s="189">
        <v>94448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80821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175269</v>
      </c>
      <c r="E186" s="175"/>
    </row>
    <row r="187" spans="1:5" ht="11.5" customHeight="1" x14ac:dyDescent="0.3">
      <c r="A187" s="254" t="s">
        <v>323</v>
      </c>
      <c r="B187" s="254"/>
      <c r="C187" s="254"/>
      <c r="D187" s="254"/>
      <c r="E187" s="254"/>
    </row>
    <row r="188" spans="1:5" ht="11.5" customHeight="1" x14ac:dyDescent="0.3">
      <c r="A188" s="173" t="s">
        <v>324</v>
      </c>
      <c r="B188" s="172" t="s">
        <v>256</v>
      </c>
      <c r="C188" s="189">
        <v>421555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421555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522015</v>
      </c>
      <c r="C195" s="189"/>
      <c r="D195" s="174"/>
      <c r="E195" s="175">
        <f t="shared" ref="E195:E203" si="10">SUM(B195:C195)-D195</f>
        <v>522015</v>
      </c>
    </row>
    <row r="196" spans="1:8" ht="12.65" customHeight="1" x14ac:dyDescent="0.3">
      <c r="A196" s="173" t="s">
        <v>333</v>
      </c>
      <c r="B196" s="174">
        <v>1367240</v>
      </c>
      <c r="C196" s="189"/>
      <c r="D196" s="174"/>
      <c r="E196" s="175">
        <f t="shared" si="10"/>
        <v>1367240</v>
      </c>
    </row>
    <row r="197" spans="1:8" ht="12.65" customHeight="1" x14ac:dyDescent="0.3">
      <c r="A197" s="173" t="s">
        <v>334</v>
      </c>
      <c r="B197" s="174">
        <v>10502549</v>
      </c>
      <c r="C197" s="189"/>
      <c r="D197" s="174"/>
      <c r="E197" s="175">
        <f t="shared" si="10"/>
        <v>10502549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8476426</v>
      </c>
      <c r="C199" s="189">
        <v>206261</v>
      </c>
      <c r="D199" s="174"/>
      <c r="E199" s="175">
        <f t="shared" si="10"/>
        <v>8682687</v>
      </c>
    </row>
    <row r="200" spans="1:8" ht="12.65" customHeight="1" x14ac:dyDescent="0.3">
      <c r="A200" s="173" t="s">
        <v>337</v>
      </c>
      <c r="B200" s="174">
        <v>5012114</v>
      </c>
      <c r="C200" s="189">
        <v>1954832</v>
      </c>
      <c r="D200" s="174">
        <v>27716</v>
      </c>
      <c r="E200" s="175">
        <f t="shared" si="10"/>
        <v>6939230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7072</v>
      </c>
      <c r="C203" s="189">
        <v>739867</v>
      </c>
      <c r="D203" s="174"/>
      <c r="E203" s="175">
        <f t="shared" si="10"/>
        <v>746939</v>
      </c>
    </row>
    <row r="204" spans="1:8" ht="12.65" customHeight="1" x14ac:dyDescent="0.3">
      <c r="A204" s="173" t="s">
        <v>203</v>
      </c>
      <c r="B204" s="175">
        <f>SUM(B195:B203)</f>
        <v>25887416</v>
      </c>
      <c r="C204" s="191">
        <f>SUM(C195:C203)</f>
        <v>2900960</v>
      </c>
      <c r="D204" s="175">
        <f>SUM(D195:D203)</f>
        <v>27716</v>
      </c>
      <c r="E204" s="175">
        <f>SUM(E195:E203)</f>
        <v>28760660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">
      <c r="A209" s="173" t="s">
        <v>333</v>
      </c>
      <c r="B209" s="174">
        <v>803484</v>
      </c>
      <c r="C209" s="189">
        <v>87066</v>
      </c>
      <c r="D209" s="174"/>
      <c r="E209" s="175">
        <f t="shared" ref="E209:E216" si="11">SUM(B209:C209)-D209</f>
        <v>890550</v>
      </c>
      <c r="H209" s="256"/>
    </row>
    <row r="210" spans="1:8" ht="12.65" customHeight="1" x14ac:dyDescent="0.3">
      <c r="A210" s="173" t="s">
        <v>334</v>
      </c>
      <c r="B210" s="174">
        <v>6162623</v>
      </c>
      <c r="C210" s="189">
        <v>526287</v>
      </c>
      <c r="D210" s="174"/>
      <c r="E210" s="175">
        <f t="shared" si="11"/>
        <v>6688910</v>
      </c>
      <c r="H210" s="256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56"/>
    </row>
    <row r="212" spans="1:8" ht="12.65" customHeight="1" x14ac:dyDescent="0.3">
      <c r="A212" s="173" t="s">
        <v>336</v>
      </c>
      <c r="B212" s="174">
        <v>5234347</v>
      </c>
      <c r="C212" s="189">
        <v>518788</v>
      </c>
      <c r="D212" s="174"/>
      <c r="E212" s="175">
        <f t="shared" si="11"/>
        <v>5753135</v>
      </c>
      <c r="H212" s="256"/>
    </row>
    <row r="213" spans="1:8" ht="12.65" customHeight="1" x14ac:dyDescent="0.3">
      <c r="A213" s="173" t="s">
        <v>337</v>
      </c>
      <c r="B213" s="174">
        <v>3619939</v>
      </c>
      <c r="C213" s="189">
        <v>414391</v>
      </c>
      <c r="D213" s="174">
        <v>13139</v>
      </c>
      <c r="E213" s="175">
        <f t="shared" si="11"/>
        <v>4021191</v>
      </c>
      <c r="H213" s="256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5" customHeight="1" x14ac:dyDescent="0.3">
      <c r="A217" s="173" t="s">
        <v>203</v>
      </c>
      <c r="B217" s="175">
        <f>SUM(B208:B216)</f>
        <v>15820393</v>
      </c>
      <c r="C217" s="191">
        <f>SUM(C208:C216)</f>
        <v>1546532</v>
      </c>
      <c r="D217" s="175">
        <f>SUM(D208:D216)</f>
        <v>13139</v>
      </c>
      <c r="E217" s="175">
        <f>SUM(E208:E216)</f>
        <v>17353786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0" t="s">
        <v>1254</v>
      </c>
      <c r="C220" s="350"/>
      <c r="D220" s="208"/>
      <c r="E220" s="208"/>
    </row>
    <row r="221" spans="1:8" ht="12.65" customHeight="1" x14ac:dyDescent="0.3">
      <c r="A221" s="267" t="s">
        <v>1254</v>
      </c>
      <c r="B221" s="208"/>
      <c r="C221" s="189">
        <v>776270</v>
      </c>
      <c r="D221" s="172">
        <f>C221</f>
        <v>776270</v>
      </c>
      <c r="E221" s="208"/>
    </row>
    <row r="222" spans="1:8" ht="12.65" customHeight="1" x14ac:dyDescent="0.3">
      <c r="A222" s="254" t="s">
        <v>343</v>
      </c>
      <c r="B222" s="254"/>
      <c r="C222" s="254"/>
      <c r="D222" s="254"/>
      <c r="E222" s="254"/>
    </row>
    <row r="223" spans="1:8" ht="12.65" customHeight="1" x14ac:dyDescent="0.3">
      <c r="A223" s="173" t="s">
        <v>344</v>
      </c>
      <c r="B223" s="172" t="s">
        <v>256</v>
      </c>
      <c r="C223" s="189">
        <v>4361819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1524680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3437586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9324085</v>
      </c>
      <c r="E229" s="175"/>
    </row>
    <row r="230" spans="1:5" ht="12.65" customHeight="1" x14ac:dyDescent="0.3">
      <c r="A230" s="254" t="s">
        <v>351</v>
      </c>
      <c r="B230" s="254"/>
      <c r="C230" s="254"/>
      <c r="D230" s="254"/>
      <c r="E230" s="254"/>
    </row>
    <row r="231" spans="1:5" ht="12.65" customHeight="1" x14ac:dyDescent="0.3">
      <c r="A231" s="171" t="s">
        <v>352</v>
      </c>
      <c r="B231" s="172" t="s">
        <v>256</v>
      </c>
      <c r="C231" s="189">
        <v>128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274499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274499</v>
      </c>
      <c r="E236" s="175"/>
    </row>
    <row r="237" spans="1:5" ht="12.65" customHeight="1" x14ac:dyDescent="0.3">
      <c r="A237" s="254" t="s">
        <v>356</v>
      </c>
      <c r="B237" s="254"/>
      <c r="C237" s="254"/>
      <c r="D237" s="254"/>
      <c r="E237" s="254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10374854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4" t="s">
        <v>361</v>
      </c>
      <c r="B249" s="254"/>
      <c r="C249" s="254"/>
      <c r="D249" s="254"/>
      <c r="E249" s="254"/>
    </row>
    <row r="250" spans="1:5" ht="12.65" customHeight="1" x14ac:dyDescent="0.3">
      <c r="A250" s="173" t="s">
        <v>362</v>
      </c>
      <c r="B250" s="172" t="s">
        <v>256</v>
      </c>
      <c r="C250" s="189">
        <v>10920806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5640230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2549152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1072626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353481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251400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166476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15855867</v>
      </c>
      <c r="E260" s="175"/>
    </row>
    <row r="261" spans="1:5" ht="11.25" customHeight="1" x14ac:dyDescent="0.3">
      <c r="A261" s="254" t="s">
        <v>372</v>
      </c>
      <c r="B261" s="254"/>
      <c r="C261" s="254"/>
      <c r="D261" s="254"/>
      <c r="E261" s="254"/>
    </row>
    <row r="262" spans="1:5" ht="12.65" customHeight="1" x14ac:dyDescent="0.3">
      <c r="A262" s="173" t="s">
        <v>362</v>
      </c>
      <c r="B262" s="172" t="s">
        <v>256</v>
      </c>
      <c r="C262" s="189">
        <v>1974276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1974276</v>
      </c>
      <c r="E265" s="175"/>
    </row>
    <row r="266" spans="1:5" ht="11.25" customHeight="1" x14ac:dyDescent="0.3">
      <c r="A266" s="254" t="s">
        <v>375</v>
      </c>
      <c r="B266" s="254"/>
      <c r="C266" s="254"/>
      <c r="D266" s="254"/>
      <c r="E266" s="254"/>
    </row>
    <row r="267" spans="1:5" ht="12.65" customHeight="1" x14ac:dyDescent="0.3">
      <c r="A267" s="173" t="s">
        <v>332</v>
      </c>
      <c r="B267" s="172" t="s">
        <v>256</v>
      </c>
      <c r="C267" s="189">
        <v>522015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1367240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10502549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8682687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6939230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746939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28760660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17353786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11406874</v>
      </c>
      <c r="E277" s="175"/>
    </row>
    <row r="278" spans="1:5" ht="12.65" customHeight="1" x14ac:dyDescent="0.3">
      <c r="A278" s="254" t="s">
        <v>382</v>
      </c>
      <c r="B278" s="254"/>
      <c r="C278" s="254"/>
      <c r="D278" s="254"/>
      <c r="E278" s="254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2215152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2215152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4" t="s">
        <v>387</v>
      </c>
      <c r="B285" s="254"/>
      <c r="C285" s="254"/>
      <c r="D285" s="254"/>
      <c r="E285" s="254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31452169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4" t="s">
        <v>395</v>
      </c>
      <c r="B303" s="254"/>
      <c r="C303" s="254"/>
      <c r="D303" s="254"/>
      <c r="E303" s="254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400346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2877491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28959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741000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686660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4734456</v>
      </c>
      <c r="E314" s="175"/>
    </row>
    <row r="315" spans="1:5" ht="12.65" customHeight="1" x14ac:dyDescent="0.3">
      <c r="A315" s="254" t="s">
        <v>406</v>
      </c>
      <c r="B315" s="254"/>
      <c r="C315" s="254"/>
      <c r="D315" s="254"/>
      <c r="E315" s="254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4" t="s">
        <v>411</v>
      </c>
      <c r="B320" s="254"/>
      <c r="C320" s="254"/>
      <c r="D320" s="254"/>
      <c r="E320" s="254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11196067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2298595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13494662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686660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12808002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13909711</v>
      </c>
      <c r="D332" s="175"/>
      <c r="E332" s="175"/>
    </row>
    <row r="333" spans="1:5" ht="12.65" customHeight="1" x14ac:dyDescent="0.3">
      <c r="A333" s="173"/>
      <c r="B333" s="172"/>
      <c r="C333" s="228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31452169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31452169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4" t="s">
        <v>427</v>
      </c>
      <c r="B358" s="254"/>
      <c r="C358" s="254"/>
      <c r="D358" s="254"/>
      <c r="E358" s="254"/>
    </row>
    <row r="359" spans="1:5" ht="12.65" customHeight="1" x14ac:dyDescent="0.3">
      <c r="A359" s="173" t="s">
        <v>428</v>
      </c>
      <c r="B359" s="172" t="s">
        <v>256</v>
      </c>
      <c r="C359" s="189">
        <v>4251479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27902764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32154243</v>
      </c>
      <c r="E361" s="175"/>
    </row>
    <row r="362" spans="1:5" ht="12.65" customHeight="1" x14ac:dyDescent="0.3">
      <c r="A362" s="254" t="s">
        <v>431</v>
      </c>
      <c r="B362" s="254"/>
      <c r="C362" s="254"/>
      <c r="D362" s="254"/>
      <c r="E362" s="254"/>
    </row>
    <row r="363" spans="1:5" ht="12.65" customHeight="1" x14ac:dyDescent="0.3">
      <c r="A363" s="173" t="s">
        <v>1254</v>
      </c>
      <c r="B363" s="254"/>
      <c r="C363" s="189">
        <v>776270</v>
      </c>
      <c r="D363" s="175"/>
      <c r="E363" s="254"/>
    </row>
    <row r="364" spans="1:5" ht="12.65" customHeight="1" x14ac:dyDescent="0.3">
      <c r="A364" s="173" t="s">
        <v>432</v>
      </c>
      <c r="B364" s="172" t="s">
        <v>256</v>
      </c>
      <c r="C364" s="189">
        <v>9324085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274499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10374854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21779389</v>
      </c>
      <c r="E368" s="175"/>
    </row>
    <row r="369" spans="1:5" ht="12.65" customHeight="1" x14ac:dyDescent="0.3">
      <c r="A369" s="254" t="s">
        <v>436</v>
      </c>
      <c r="B369" s="254"/>
      <c r="C369" s="254"/>
      <c r="D369" s="254"/>
      <c r="E369" s="254"/>
    </row>
    <row r="370" spans="1:5" ht="12.65" customHeight="1" x14ac:dyDescent="0.3">
      <c r="A370" s="173" t="s">
        <v>437</v>
      </c>
      <c r="B370" s="172" t="s">
        <v>256</v>
      </c>
      <c r="C370" s="189">
        <v>134141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2771576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2905717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24685106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4" t="s">
        <v>441</v>
      </c>
      <c r="B377" s="254"/>
      <c r="C377" s="254"/>
      <c r="D377" s="254"/>
      <c r="E377" s="254"/>
    </row>
    <row r="378" spans="1:5" ht="12.65" customHeight="1" x14ac:dyDescent="0.3">
      <c r="A378" s="173" t="s">
        <v>442</v>
      </c>
      <c r="B378" s="172" t="s">
        <v>256</v>
      </c>
      <c r="C378" s="189">
        <v>12462498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2429123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272982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1745221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252749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1794785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1546532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179516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222143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175269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421555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1470216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22972589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1712517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6014184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7726701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7726701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7"/>
    </row>
    <row r="412" spans="1:5" ht="12.65" customHeight="1" x14ac:dyDescent="0.3">
      <c r="A412" s="179" t="str">
        <f>C84&amp;"   "&amp;"H-"&amp;FIXED(C83,0,TRUE)&amp;"     FYE "&amp;C82</f>
        <v>Cascade Medical Center   H-0     FYE 12/31/2021</v>
      </c>
      <c r="B412" s="179"/>
      <c r="C412" s="179"/>
      <c r="D412" s="179"/>
      <c r="E412" s="257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55</v>
      </c>
      <c r="C414" s="194">
        <f>E138</f>
        <v>55</v>
      </c>
      <c r="D414" s="179"/>
    </row>
    <row r="415" spans="1:5" ht="12.65" customHeight="1" x14ac:dyDescent="0.3">
      <c r="A415" s="179" t="s">
        <v>464</v>
      </c>
      <c r="B415" s="179">
        <f>D111</f>
        <v>190</v>
      </c>
      <c r="C415" s="179">
        <f>E139</f>
        <v>190</v>
      </c>
      <c r="D415" s="194">
        <f>SUM(C59:H59)+N59</f>
        <v>190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59</v>
      </c>
      <c r="C417" s="194">
        <f>E144</f>
        <v>59</v>
      </c>
      <c r="D417" s="179"/>
    </row>
    <row r="418" spans="1:7" ht="12.65" customHeight="1" x14ac:dyDescent="0.3">
      <c r="A418" s="179" t="s">
        <v>466</v>
      </c>
      <c r="B418" s="179">
        <f>D112</f>
        <v>1140</v>
      </c>
      <c r="C418" s="179">
        <f>E145</f>
        <v>1140</v>
      </c>
      <c r="D418" s="179">
        <f>K59+L59</f>
        <v>1140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12462498</v>
      </c>
      <c r="C427" s="179">
        <f t="shared" ref="C427:C434" si="13">CE61</f>
        <v>12462498</v>
      </c>
      <c r="D427" s="179"/>
    </row>
    <row r="428" spans="1:7" ht="12.65" customHeight="1" x14ac:dyDescent="0.3">
      <c r="A428" s="179" t="s">
        <v>3</v>
      </c>
      <c r="B428" s="179">
        <f t="shared" si="12"/>
        <v>2429123</v>
      </c>
      <c r="C428" s="179">
        <f t="shared" si="13"/>
        <v>2429122</v>
      </c>
      <c r="D428" s="179">
        <f>D173</f>
        <v>2429123</v>
      </c>
    </row>
    <row r="429" spans="1:7" ht="12.65" customHeight="1" x14ac:dyDescent="0.3">
      <c r="A429" s="179" t="s">
        <v>236</v>
      </c>
      <c r="B429" s="179">
        <f t="shared" si="12"/>
        <v>272982</v>
      </c>
      <c r="C429" s="179">
        <f t="shared" si="13"/>
        <v>272982</v>
      </c>
      <c r="D429" s="179"/>
    </row>
    <row r="430" spans="1:7" ht="12.65" customHeight="1" x14ac:dyDescent="0.3">
      <c r="A430" s="179" t="s">
        <v>237</v>
      </c>
      <c r="B430" s="179">
        <f t="shared" si="12"/>
        <v>1745221</v>
      </c>
      <c r="C430" s="179">
        <f t="shared" si="13"/>
        <v>1745221</v>
      </c>
      <c r="D430" s="179"/>
    </row>
    <row r="431" spans="1:7" ht="12.65" customHeight="1" x14ac:dyDescent="0.3">
      <c r="A431" s="179" t="s">
        <v>444</v>
      </c>
      <c r="B431" s="179">
        <f t="shared" si="12"/>
        <v>252749</v>
      </c>
      <c r="C431" s="179">
        <f t="shared" si="13"/>
        <v>252749</v>
      </c>
      <c r="D431" s="179"/>
    </row>
    <row r="432" spans="1:7" ht="12.65" customHeight="1" x14ac:dyDescent="0.3">
      <c r="A432" s="179" t="s">
        <v>445</v>
      </c>
      <c r="B432" s="179">
        <f t="shared" si="12"/>
        <v>1794785</v>
      </c>
      <c r="C432" s="179">
        <f t="shared" si="13"/>
        <v>1794785</v>
      </c>
      <c r="D432" s="179"/>
    </row>
    <row r="433" spans="1:7" ht="12.65" customHeight="1" x14ac:dyDescent="0.3">
      <c r="A433" s="179" t="s">
        <v>6</v>
      </c>
      <c r="B433" s="179">
        <f t="shared" si="12"/>
        <v>1546532</v>
      </c>
      <c r="C433" s="179">
        <f t="shared" si="13"/>
        <v>1546532</v>
      </c>
      <c r="D433" s="179">
        <f>C217</f>
        <v>1546532</v>
      </c>
    </row>
    <row r="434" spans="1:7" ht="12.65" customHeight="1" x14ac:dyDescent="0.3">
      <c r="A434" s="179" t="s">
        <v>474</v>
      </c>
      <c r="B434" s="179">
        <f t="shared" si="12"/>
        <v>179516</v>
      </c>
      <c r="C434" s="179">
        <f t="shared" si="13"/>
        <v>179516</v>
      </c>
      <c r="D434" s="179">
        <f>D177</f>
        <v>179516</v>
      </c>
    </row>
    <row r="435" spans="1:7" ht="12.65" customHeight="1" x14ac:dyDescent="0.3">
      <c r="A435" s="179" t="s">
        <v>447</v>
      </c>
      <c r="B435" s="179">
        <f t="shared" si="12"/>
        <v>222143</v>
      </c>
      <c r="C435" s="179"/>
      <c r="D435" s="179">
        <f>D181</f>
        <v>222143</v>
      </c>
    </row>
    <row r="436" spans="1:7" ht="12.65" customHeight="1" x14ac:dyDescent="0.3">
      <c r="A436" s="179" t="s">
        <v>475</v>
      </c>
      <c r="B436" s="179">
        <f t="shared" si="12"/>
        <v>175269</v>
      </c>
      <c r="C436" s="179"/>
      <c r="D436" s="179">
        <f>D186</f>
        <v>175269</v>
      </c>
    </row>
    <row r="437" spans="1:7" ht="12.65" customHeight="1" x14ac:dyDescent="0.3">
      <c r="A437" s="194" t="s">
        <v>449</v>
      </c>
      <c r="B437" s="194">
        <f t="shared" si="12"/>
        <v>421555</v>
      </c>
      <c r="C437" s="194"/>
      <c r="D437" s="194">
        <f>D190</f>
        <v>421555</v>
      </c>
    </row>
    <row r="438" spans="1:7" ht="12.65" customHeight="1" x14ac:dyDescent="0.3">
      <c r="A438" s="194" t="s">
        <v>476</v>
      </c>
      <c r="B438" s="194">
        <f>C386+C387+C388</f>
        <v>818967</v>
      </c>
      <c r="C438" s="194">
        <f>CD69</f>
        <v>818970</v>
      </c>
      <c r="D438" s="194">
        <f>D181+D186+D190</f>
        <v>818967</v>
      </c>
    </row>
    <row r="439" spans="1:7" ht="12.65" customHeight="1" x14ac:dyDescent="0.3">
      <c r="A439" s="179" t="s">
        <v>451</v>
      </c>
      <c r="B439" s="194">
        <f>C389</f>
        <v>1470216</v>
      </c>
      <c r="C439" s="194">
        <f>SUM(C69:CC69)</f>
        <v>1470213</v>
      </c>
      <c r="D439" s="179"/>
    </row>
    <row r="440" spans="1:7" ht="12.65" customHeight="1" x14ac:dyDescent="0.3">
      <c r="A440" s="179" t="s">
        <v>477</v>
      </c>
      <c r="B440" s="194">
        <f>B438+B439</f>
        <v>2289183</v>
      </c>
      <c r="C440" s="194">
        <f>CE69</f>
        <v>2289183</v>
      </c>
      <c r="D440" s="179"/>
    </row>
    <row r="441" spans="1:7" ht="12.65" customHeight="1" x14ac:dyDescent="0.3">
      <c r="A441" s="179" t="s">
        <v>478</v>
      </c>
      <c r="B441" s="179">
        <f>D390</f>
        <v>22972589</v>
      </c>
      <c r="C441" s="179">
        <f>SUM(C427:C437)+C440</f>
        <v>22972588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776270</v>
      </c>
      <c r="C444" s="179">
        <f>C363</f>
        <v>776270</v>
      </c>
      <c r="D444" s="179"/>
    </row>
    <row r="445" spans="1:7" ht="12.65" customHeight="1" x14ac:dyDescent="0.3">
      <c r="A445" s="179" t="s">
        <v>343</v>
      </c>
      <c r="B445" s="179">
        <f>D229</f>
        <v>9324085</v>
      </c>
      <c r="C445" s="179">
        <f>C364</f>
        <v>9324085</v>
      </c>
      <c r="D445" s="179"/>
    </row>
    <row r="446" spans="1:7" ht="12.65" customHeight="1" x14ac:dyDescent="0.3">
      <c r="A446" s="179" t="s">
        <v>351</v>
      </c>
      <c r="B446" s="179">
        <f>D236</f>
        <v>274499</v>
      </c>
      <c r="C446" s="179">
        <f>C365</f>
        <v>274499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10374854</v>
      </c>
      <c r="C448" s="179">
        <f>D367</f>
        <v>10374854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128</v>
      </c>
    </row>
    <row r="454" spans="1:7" ht="12.65" customHeight="1" x14ac:dyDescent="0.3">
      <c r="A454" s="179" t="s">
        <v>168</v>
      </c>
      <c r="B454" s="179">
        <f>C233</f>
        <v>274499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134141</v>
      </c>
      <c r="C458" s="194">
        <f>CE70</f>
        <v>134141</v>
      </c>
      <c r="D458" s="194"/>
    </row>
    <row r="459" spans="1:7" ht="12.65" customHeight="1" x14ac:dyDescent="0.3">
      <c r="A459" s="179" t="s">
        <v>244</v>
      </c>
      <c r="B459" s="194">
        <f>C371</f>
        <v>2771576</v>
      </c>
      <c r="C459" s="194">
        <f>CE72</f>
        <v>2771576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4251479</v>
      </c>
      <c r="C463" s="194">
        <f>CE73</f>
        <v>4251479</v>
      </c>
      <c r="D463" s="194">
        <f>E141+E147+E153</f>
        <v>4251479</v>
      </c>
    </row>
    <row r="464" spans="1:7" ht="12.65" customHeight="1" x14ac:dyDescent="0.3">
      <c r="A464" s="179" t="s">
        <v>246</v>
      </c>
      <c r="B464" s="194">
        <f>C360</f>
        <v>27902764</v>
      </c>
      <c r="C464" s="194">
        <f>CE74</f>
        <v>27902764</v>
      </c>
      <c r="D464" s="194">
        <f>E142+E148+E154</f>
        <v>27902764</v>
      </c>
    </row>
    <row r="465" spans="1:7" ht="12.65" customHeight="1" x14ac:dyDescent="0.3">
      <c r="A465" s="179" t="s">
        <v>247</v>
      </c>
      <c r="B465" s="194">
        <f>D361</f>
        <v>32154243</v>
      </c>
      <c r="C465" s="194">
        <f>CE75</f>
        <v>32154243</v>
      </c>
      <c r="D465" s="194">
        <f>D463+D464</f>
        <v>32154243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522015</v>
      </c>
      <c r="C468" s="179">
        <f>E195</f>
        <v>522015</v>
      </c>
      <c r="D468" s="179"/>
    </row>
    <row r="469" spans="1:7" ht="12.65" customHeight="1" x14ac:dyDescent="0.3">
      <c r="A469" s="179" t="s">
        <v>333</v>
      </c>
      <c r="B469" s="179">
        <f t="shared" si="14"/>
        <v>1367240</v>
      </c>
      <c r="C469" s="179">
        <f>E196</f>
        <v>1367240</v>
      </c>
      <c r="D469" s="179"/>
    </row>
    <row r="470" spans="1:7" ht="12.65" customHeight="1" x14ac:dyDescent="0.3">
      <c r="A470" s="179" t="s">
        <v>334</v>
      </c>
      <c r="B470" s="179">
        <f t="shared" si="14"/>
        <v>10502549</v>
      </c>
      <c r="C470" s="179">
        <f>E197</f>
        <v>10502549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8682687</v>
      </c>
      <c r="C472" s="179">
        <f>E199</f>
        <v>8682687</v>
      </c>
      <c r="D472" s="179"/>
    </row>
    <row r="473" spans="1:7" ht="12.65" customHeight="1" x14ac:dyDescent="0.3">
      <c r="A473" s="179" t="s">
        <v>495</v>
      </c>
      <c r="B473" s="179">
        <f t="shared" si="14"/>
        <v>6939230</v>
      </c>
      <c r="C473" s="179">
        <f>SUM(E200:E201)</f>
        <v>6939230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746939</v>
      </c>
      <c r="C475" s="179">
        <f>E203</f>
        <v>746939</v>
      </c>
      <c r="D475" s="179"/>
    </row>
    <row r="476" spans="1:7" ht="12.65" customHeight="1" x14ac:dyDescent="0.3">
      <c r="A476" s="179" t="s">
        <v>203</v>
      </c>
      <c r="B476" s="179">
        <f>D275</f>
        <v>28760660</v>
      </c>
      <c r="C476" s="179">
        <f>E204</f>
        <v>28760660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17353786</v>
      </c>
      <c r="C478" s="179">
        <f>E217</f>
        <v>17353786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31452169</v>
      </c>
    </row>
    <row r="482" spans="1:12" ht="12.65" customHeight="1" x14ac:dyDescent="0.3">
      <c r="A482" s="180" t="s">
        <v>499</v>
      </c>
      <c r="C482" s="180">
        <f>D339</f>
        <v>31452169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158</v>
      </c>
      <c r="B493" s="258" t="str">
        <f>RIGHT('Prior Year'!C82,4)</f>
        <v>2020</v>
      </c>
      <c r="C493" s="258" t="str">
        <f>RIGHT(C82,4)</f>
        <v>2021</v>
      </c>
      <c r="D493" s="258" t="str">
        <f>RIGHT('Prior Year'!C82,4)</f>
        <v>2020</v>
      </c>
      <c r="E493" s="258" t="str">
        <f>RIGHT(C82,4)</f>
        <v>2021</v>
      </c>
      <c r="F493" s="258" t="str">
        <f>RIGHT('Prior Year'!C82,4)</f>
        <v>2020</v>
      </c>
      <c r="G493" s="258" t="str">
        <f>RIGHT(C82,4)</f>
        <v>2021</v>
      </c>
      <c r="H493" s="258"/>
      <c r="K493" s="258"/>
      <c r="L493" s="258"/>
    </row>
    <row r="494" spans="1:12" ht="12.65" customHeight="1" x14ac:dyDescent="0.3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">
      <c r="A496" s="180" t="s">
        <v>512</v>
      </c>
      <c r="B496" s="237">
        <f>'Prior Year'!C71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">
      <c r="A498" s="180" t="s">
        <v>514</v>
      </c>
      <c r="B498" s="237">
        <f>'Prior Year'!E71</f>
        <v>271615</v>
      </c>
      <c r="C498" s="237">
        <f>E71</f>
        <v>335771</v>
      </c>
      <c r="D498" s="237">
        <f>'Prior Year'!E59</f>
        <v>192</v>
      </c>
      <c r="E498" s="180">
        <f>E59</f>
        <v>190</v>
      </c>
      <c r="F498" s="260">
        <f t="shared" si="15"/>
        <v>1414.6614583333333</v>
      </c>
      <c r="G498" s="260">
        <f t="shared" si="15"/>
        <v>1767.2157894736843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">
      <c r="A505" s="180" t="s">
        <v>521</v>
      </c>
      <c r="B505" s="237">
        <f>'Prior Year'!L71</f>
        <v>1942213</v>
      </c>
      <c r="C505" s="237">
        <f>L71</f>
        <v>2014542</v>
      </c>
      <c r="D505" s="237">
        <f>'Prior Year'!L59</f>
        <v>1373</v>
      </c>
      <c r="E505" s="180">
        <f>L59</f>
        <v>1140</v>
      </c>
      <c r="F505" s="260">
        <f t="shared" si="15"/>
        <v>1414.5761107064823</v>
      </c>
      <c r="G505" s="260">
        <f t="shared" si="15"/>
        <v>1767.1421052631579</v>
      </c>
      <c r="H505" s="262" t="str">
        <f t="shared" si="16"/>
        <v/>
      </c>
      <c r="I505" s="264"/>
      <c r="K505" s="258"/>
      <c r="L505" s="258"/>
    </row>
    <row r="506" spans="1:12" ht="12.65" customHeight="1" x14ac:dyDescent="0.3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">
      <c r="A508" s="180" t="s">
        <v>524</v>
      </c>
      <c r="B508" s="237">
        <f>'Prior Year'!O71</f>
        <v>0</v>
      </c>
      <c r="C508" s="237">
        <f>O71</f>
        <v>0</v>
      </c>
      <c r="D508" s="237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5" customHeight="1" x14ac:dyDescent="0.3">
      <c r="A509" s="180" t="s">
        <v>525</v>
      </c>
      <c r="B509" s="237">
        <f>'Prior Year'!P71</f>
        <v>0</v>
      </c>
      <c r="C509" s="237">
        <f>P71</f>
        <v>0</v>
      </c>
      <c r="D509" s="237">
        <f>'Prior Year'!P59</f>
        <v>0</v>
      </c>
      <c r="E509" s="180">
        <f>P59</f>
        <v>0</v>
      </c>
      <c r="F509" s="260" t="str">
        <f t="shared" si="15"/>
        <v/>
      </c>
      <c r="G509" s="260" t="str">
        <f t="shared" si="15"/>
        <v/>
      </c>
      <c r="H509" s="262" t="str">
        <f t="shared" si="16"/>
        <v/>
      </c>
      <c r="I509" s="264"/>
      <c r="K509" s="258"/>
      <c r="L509" s="258"/>
    </row>
    <row r="510" spans="1:12" ht="12.65" customHeight="1" x14ac:dyDescent="0.3">
      <c r="A510" s="180" t="s">
        <v>526</v>
      </c>
      <c r="B510" s="237">
        <f>'Prior Year'!Q71</f>
        <v>0</v>
      </c>
      <c r="C510" s="237">
        <f>Q71</f>
        <v>0</v>
      </c>
      <c r="D510" s="237">
        <f>'Prior Year'!Q59</f>
        <v>0</v>
      </c>
      <c r="E510" s="180">
        <f>Q59</f>
        <v>0</v>
      </c>
      <c r="F510" s="260" t="str">
        <f t="shared" si="15"/>
        <v/>
      </c>
      <c r="G510" s="260" t="str">
        <f t="shared" si="15"/>
        <v/>
      </c>
      <c r="H510" s="262" t="str">
        <f t="shared" si="16"/>
        <v/>
      </c>
      <c r="I510" s="264"/>
      <c r="K510" s="258"/>
      <c r="L510" s="258"/>
    </row>
    <row r="511" spans="1:12" ht="12.65" customHeight="1" x14ac:dyDescent="0.3">
      <c r="A511" s="180" t="s">
        <v>527</v>
      </c>
      <c r="B511" s="237">
        <f>'Prior Year'!R71</f>
        <v>0</v>
      </c>
      <c r="C511" s="237">
        <f>R71</f>
        <v>0</v>
      </c>
      <c r="D511" s="237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5" customHeight="1" x14ac:dyDescent="0.3">
      <c r="A512" s="180" t="s">
        <v>528</v>
      </c>
      <c r="B512" s="237">
        <f>'Prior Year'!S71</f>
        <v>223739</v>
      </c>
      <c r="C512" s="237">
        <f>S71</f>
        <v>246739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">
      <c r="A513" s="180" t="s">
        <v>1245</v>
      </c>
      <c r="B513" s="237">
        <f>'Prior Year'!T71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">
      <c r="A514" s="180" t="s">
        <v>530</v>
      </c>
      <c r="B514" s="237">
        <f>'Prior Year'!U71</f>
        <v>1100918</v>
      </c>
      <c r="C514" s="237">
        <f>U71</f>
        <v>1292681</v>
      </c>
      <c r="D514" s="237">
        <f>'Prior Year'!U59</f>
        <v>38145</v>
      </c>
      <c r="E514" s="180">
        <f>U59</f>
        <v>37466</v>
      </c>
      <c r="F514" s="260">
        <f t="shared" si="17"/>
        <v>28.861397299777167</v>
      </c>
      <c r="G514" s="260">
        <f t="shared" si="17"/>
        <v>34.502775850104094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">
      <c r="A515" s="180" t="s">
        <v>531</v>
      </c>
      <c r="B515" s="237">
        <f>'Prior Year'!V71</f>
        <v>26004</v>
      </c>
      <c r="C515" s="237">
        <f>V71</f>
        <v>29064</v>
      </c>
      <c r="D515" s="237">
        <f>'Prior Year'!V59</f>
        <v>863</v>
      </c>
      <c r="E515" s="180">
        <f>V59</f>
        <v>1029</v>
      </c>
      <c r="F515" s="260">
        <f t="shared" si="17"/>
        <v>30.132097334878331</v>
      </c>
      <c r="G515" s="260">
        <f t="shared" si="17"/>
        <v>28.244897959183675</v>
      </c>
      <c r="H515" s="262" t="str">
        <f t="shared" si="16"/>
        <v/>
      </c>
      <c r="I515" s="264"/>
      <c r="K515" s="258"/>
      <c r="L515" s="258"/>
    </row>
    <row r="516" spans="1:12" ht="12.65" customHeight="1" x14ac:dyDescent="0.3">
      <c r="A516" s="180" t="s">
        <v>532</v>
      </c>
      <c r="B516" s="237">
        <f>'Prior Year'!W71</f>
        <v>0</v>
      </c>
      <c r="C516" s="237">
        <f>W71</f>
        <v>0</v>
      </c>
      <c r="D516" s="237">
        <f>'Prior Year'!W59</f>
        <v>0</v>
      </c>
      <c r="E516" s="180">
        <f>W59</f>
        <v>0</v>
      </c>
      <c r="F516" s="260" t="str">
        <f t="shared" si="17"/>
        <v/>
      </c>
      <c r="G516" s="260" t="str">
        <f t="shared" si="17"/>
        <v/>
      </c>
      <c r="H516" s="262" t="str">
        <f t="shared" si="16"/>
        <v/>
      </c>
      <c r="I516" s="264"/>
      <c r="K516" s="258"/>
      <c r="L516" s="258"/>
    </row>
    <row r="517" spans="1:12" ht="12.65" customHeight="1" x14ac:dyDescent="0.3">
      <c r="A517" s="180" t="s">
        <v>533</v>
      </c>
      <c r="B517" s="237">
        <f>'Prior Year'!X71</f>
        <v>220079</v>
      </c>
      <c r="C517" s="237">
        <f>X71</f>
        <v>158110</v>
      </c>
      <c r="D517" s="237">
        <f>'Prior Year'!X59</f>
        <v>1208</v>
      </c>
      <c r="E517" s="180">
        <f>X59</f>
        <v>1277</v>
      </c>
      <c r="F517" s="260">
        <f t="shared" si="17"/>
        <v>182.18460264900662</v>
      </c>
      <c r="G517" s="260">
        <f t="shared" si="17"/>
        <v>123.81362568519968</v>
      </c>
      <c r="H517" s="262">
        <f t="shared" si="16"/>
        <v>-0.32039467723989468</v>
      </c>
      <c r="I517" s="264"/>
      <c r="K517" s="258"/>
      <c r="L517" s="258"/>
    </row>
    <row r="518" spans="1:12" ht="12.65" customHeight="1" x14ac:dyDescent="0.3">
      <c r="A518" s="180" t="s">
        <v>534</v>
      </c>
      <c r="B518" s="237">
        <f>'Prior Year'!Y71</f>
        <v>527760</v>
      </c>
      <c r="C518" s="237">
        <f>Y71</f>
        <v>531527</v>
      </c>
      <c r="D518" s="237">
        <f>'Prior Year'!Y59</f>
        <v>3549</v>
      </c>
      <c r="E518" s="180">
        <f>Y59</f>
        <v>3610</v>
      </c>
      <c r="F518" s="260">
        <f t="shared" si="17"/>
        <v>148.70667793744718</v>
      </c>
      <c r="G518" s="260">
        <f t="shared" si="17"/>
        <v>147.23739612188365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">
      <c r="A520" s="180" t="s">
        <v>536</v>
      </c>
      <c r="B520" s="237">
        <f>'Prior Year'!AA71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5" customHeight="1" x14ac:dyDescent="0.3">
      <c r="A521" s="180" t="s">
        <v>537</v>
      </c>
      <c r="B521" s="237">
        <f>'Prior Year'!AB71</f>
        <v>1266397</v>
      </c>
      <c r="C521" s="237">
        <f>AB71</f>
        <v>1221540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">
      <c r="A522" s="180" t="s">
        <v>538</v>
      </c>
      <c r="B522" s="237">
        <f>'Prior Year'!AC71</f>
        <v>0</v>
      </c>
      <c r="C522" s="237">
        <f>AC71</f>
        <v>0</v>
      </c>
      <c r="D522" s="237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5" customHeight="1" x14ac:dyDescent="0.3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">
      <c r="A524" s="180" t="s">
        <v>540</v>
      </c>
      <c r="B524" s="237">
        <f>'Prior Year'!AE71</f>
        <v>676737</v>
      </c>
      <c r="C524" s="237">
        <f>AE71</f>
        <v>773805</v>
      </c>
      <c r="D524" s="237">
        <f>'Prior Year'!AE59</f>
        <v>15417</v>
      </c>
      <c r="E524" s="180">
        <f>AE59</f>
        <v>18288</v>
      </c>
      <c r="F524" s="260">
        <f t="shared" si="17"/>
        <v>43.895504962054872</v>
      </c>
      <c r="G524" s="260">
        <f t="shared" si="17"/>
        <v>42.312171916010499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">
      <c r="A526" s="180" t="s">
        <v>542</v>
      </c>
      <c r="B526" s="237">
        <f>'Prior Year'!AG71</f>
        <v>1796346</v>
      </c>
      <c r="C526" s="237">
        <f>AG71</f>
        <v>1914591</v>
      </c>
      <c r="D526" s="237">
        <f>'Prior Year'!AG59</f>
        <v>3140</v>
      </c>
      <c r="E526" s="180">
        <f>AG59</f>
        <v>3876</v>
      </c>
      <c r="F526" s="260">
        <f t="shared" si="17"/>
        <v>572.08471337579613</v>
      </c>
      <c r="G526" s="260">
        <f t="shared" si="17"/>
        <v>493.96052631578948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">
      <c r="A527" s="180" t="s">
        <v>543</v>
      </c>
      <c r="B527" s="237">
        <f>'Prior Year'!AH71</f>
        <v>1600686</v>
      </c>
      <c r="C527" s="237">
        <f>AH71</f>
        <v>1749452</v>
      </c>
      <c r="D527" s="237">
        <f>'Prior Year'!AH59</f>
        <v>765</v>
      </c>
      <c r="E527" s="180">
        <f>AH59</f>
        <v>779</v>
      </c>
      <c r="F527" s="260">
        <f t="shared" si="17"/>
        <v>2092.4</v>
      </c>
      <c r="G527" s="260">
        <f t="shared" si="17"/>
        <v>2245.7663671373557</v>
      </c>
      <c r="H527" s="262" t="str">
        <f t="shared" si="16"/>
        <v/>
      </c>
      <c r="I527" s="264"/>
      <c r="K527" s="258"/>
      <c r="L527" s="258"/>
    </row>
    <row r="528" spans="1:12" ht="12.65" customHeight="1" x14ac:dyDescent="0.3">
      <c r="A528" s="180" t="s">
        <v>544</v>
      </c>
      <c r="B528" s="237">
        <f>'Prior Year'!AI71</f>
        <v>133313</v>
      </c>
      <c r="C528" s="237">
        <f>AI71</f>
        <v>138534</v>
      </c>
      <c r="D528" s="237">
        <f>'Prior Year'!AI59</f>
        <v>159</v>
      </c>
      <c r="E528" s="180">
        <f>AI59</f>
        <v>232</v>
      </c>
      <c r="F528" s="260">
        <f t="shared" ref="F528:G540" si="18">IF(B528=0,"",IF(D528=0,"",B528/D528))</f>
        <v>838.44654088050311</v>
      </c>
      <c r="G528" s="260">
        <f t="shared" si="18"/>
        <v>597.12931034482756</v>
      </c>
      <c r="H528" s="262">
        <f t="shared" si="16"/>
        <v>-0.28781468915388908</v>
      </c>
      <c r="I528" s="264"/>
      <c r="K528" s="258"/>
      <c r="L528" s="258"/>
    </row>
    <row r="529" spans="1:12" ht="12.65" customHeight="1" x14ac:dyDescent="0.3">
      <c r="A529" s="180" t="s">
        <v>545</v>
      </c>
      <c r="B529" s="237">
        <f>'Prior Year'!AJ71</f>
        <v>4377458</v>
      </c>
      <c r="C529" s="237">
        <f>AJ71</f>
        <v>4087784</v>
      </c>
      <c r="D529" s="237">
        <f>'Prior Year'!AJ59</f>
        <v>13480</v>
      </c>
      <c r="E529" s="180">
        <f>AJ59</f>
        <v>12887</v>
      </c>
      <c r="F529" s="260">
        <f t="shared" si="18"/>
        <v>324.73724035608308</v>
      </c>
      <c r="G529" s="260">
        <f t="shared" si="18"/>
        <v>317.20214169317916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">
      <c r="A530" s="180" t="s">
        <v>546</v>
      </c>
      <c r="B530" s="237">
        <f>'Prior Year'!AK71</f>
        <v>181049</v>
      </c>
      <c r="C530" s="237">
        <f>AK71</f>
        <v>198896</v>
      </c>
      <c r="D530" s="237">
        <f>'Prior Year'!AK59</f>
        <v>5429</v>
      </c>
      <c r="E530" s="180">
        <f>AK59</f>
        <v>5132</v>
      </c>
      <c r="F530" s="260">
        <f t="shared" si="18"/>
        <v>33.348498802726098</v>
      </c>
      <c r="G530" s="260">
        <f t="shared" si="18"/>
        <v>38.756040530007795</v>
      </c>
      <c r="H530" s="262" t="str">
        <f t="shared" si="16"/>
        <v/>
      </c>
      <c r="I530" s="264"/>
      <c r="K530" s="258"/>
      <c r="L530" s="258"/>
    </row>
    <row r="531" spans="1:12" ht="12.65" customHeight="1" x14ac:dyDescent="0.3">
      <c r="A531" s="180" t="s">
        <v>547</v>
      </c>
      <c r="B531" s="237">
        <f>'Prior Year'!AL71</f>
        <v>103291</v>
      </c>
      <c r="C531" s="237">
        <f>AL71</f>
        <v>49116</v>
      </c>
      <c r="D531" s="237">
        <f>'Prior Year'!AL59</f>
        <v>868</v>
      </c>
      <c r="E531" s="180">
        <f>AL59</f>
        <v>309</v>
      </c>
      <c r="F531" s="260">
        <f t="shared" si="18"/>
        <v>118.99884792626727</v>
      </c>
      <c r="G531" s="260">
        <f t="shared" si="18"/>
        <v>158.95145631067962</v>
      </c>
      <c r="H531" s="262">
        <f t="shared" si="16"/>
        <v>0.33573945530268778</v>
      </c>
      <c r="I531" s="264"/>
      <c r="K531" s="258"/>
      <c r="L531" s="258"/>
    </row>
    <row r="532" spans="1:12" ht="12.65" customHeight="1" x14ac:dyDescent="0.3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">
      <c r="A533" s="180" t="s">
        <v>1246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">
      <c r="A534" s="180" t="s">
        <v>549</v>
      </c>
      <c r="B534" s="237">
        <f>'Prior Year'!AO71</f>
        <v>70711</v>
      </c>
      <c r="C534" s="237">
        <f>AO71</f>
        <v>63611</v>
      </c>
      <c r="D534" s="237">
        <f>'Prior Year'!AO59</f>
        <v>1200</v>
      </c>
      <c r="E534" s="180">
        <f>AO59</f>
        <v>864</v>
      </c>
      <c r="F534" s="260">
        <f t="shared" si="18"/>
        <v>58.925833333333337</v>
      </c>
      <c r="G534" s="260">
        <f t="shared" si="18"/>
        <v>73.623842592592595</v>
      </c>
      <c r="H534" s="262" t="str">
        <f t="shared" si="16"/>
        <v/>
      </c>
      <c r="I534" s="264"/>
      <c r="K534" s="258"/>
      <c r="L534" s="258"/>
    </row>
    <row r="535" spans="1:12" ht="12.65" customHeight="1" x14ac:dyDescent="0.3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">
      <c r="A541" s="180" t="s">
        <v>556</v>
      </c>
      <c r="B541" s="237">
        <f>'Prior Year'!AV71</f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">
      <c r="A542" s="180" t="s">
        <v>1247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">
      <c r="A544" s="180" t="s">
        <v>558</v>
      </c>
      <c r="B544" s="237">
        <f>'Prior Year'!AY71</f>
        <v>421494</v>
      </c>
      <c r="C544" s="237">
        <f>AY71</f>
        <v>422130</v>
      </c>
      <c r="D544" s="237">
        <f>'Prior Year'!AY59</f>
        <v>4587</v>
      </c>
      <c r="E544" s="180">
        <f>AY59</f>
        <v>3798</v>
      </c>
      <c r="F544" s="260">
        <f t="shared" ref="F544:G550" si="19">IF(B544=0,"",IF(D544=0,"",B544/D544))</f>
        <v>91.888816219751476</v>
      </c>
      <c r="G544" s="260">
        <f t="shared" si="19"/>
        <v>111.14533965244865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5" customHeight="1" x14ac:dyDescent="0.3">
      <c r="A546" s="180" t="s">
        <v>560</v>
      </c>
      <c r="B546" s="237">
        <f>'Prior Year'!BA71</f>
        <v>79450</v>
      </c>
      <c r="C546" s="237">
        <f>BA71</f>
        <v>93567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">
      <c r="A549" s="180" t="s">
        <v>563</v>
      </c>
      <c r="B549" s="237">
        <f>'Prior Year'!BD71</f>
        <v>39308</v>
      </c>
      <c r="C549" s="237">
        <f>BD71</f>
        <v>50548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">
      <c r="A550" s="180" t="s">
        <v>564</v>
      </c>
      <c r="B550" s="237">
        <f>'Prior Year'!BE71</f>
        <v>865082</v>
      </c>
      <c r="C550" s="237">
        <f>BE71</f>
        <v>979950</v>
      </c>
      <c r="D550" s="237">
        <f>'Prior Year'!BE59</f>
        <v>35420</v>
      </c>
      <c r="E550" s="180">
        <f>BE59</f>
        <v>35420</v>
      </c>
      <c r="F550" s="260">
        <f t="shared" si="19"/>
        <v>24.423546019198191</v>
      </c>
      <c r="G550" s="260">
        <f t="shared" si="19"/>
        <v>27.666572557876904</v>
      </c>
      <c r="H550" s="262" t="str">
        <f t="shared" si="16"/>
        <v/>
      </c>
      <c r="I550" s="264"/>
      <c r="K550" s="258"/>
      <c r="L550" s="258"/>
    </row>
    <row r="551" spans="1:13" ht="12.65" customHeight="1" x14ac:dyDescent="0.3">
      <c r="A551" s="180" t="s">
        <v>565</v>
      </c>
      <c r="B551" s="237">
        <f>'Prior Year'!BF71</f>
        <v>234689</v>
      </c>
      <c r="C551" s="237">
        <f>BF71</f>
        <v>263856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">
      <c r="A552" s="180" t="s">
        <v>566</v>
      </c>
      <c r="B552" s="237">
        <f>'Prior Year'!BG71</f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">
      <c r="A553" s="180" t="s">
        <v>567</v>
      </c>
      <c r="B553" s="237">
        <f>'Prior Year'!BH71</f>
        <v>525700</v>
      </c>
      <c r="C553" s="237">
        <f>BH71</f>
        <v>1005001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">
      <c r="A555" s="180" t="s">
        <v>569</v>
      </c>
      <c r="B555" s="237">
        <f>'Prior Year'!BJ71</f>
        <v>256433</v>
      </c>
      <c r="C555" s="237">
        <f>BJ71</f>
        <v>279178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">
      <c r="A556" s="180" t="s">
        <v>570</v>
      </c>
      <c r="B556" s="237">
        <f>'Prior Year'!BK71</f>
        <v>498165</v>
      </c>
      <c r="C556" s="237">
        <f>BK71</f>
        <v>525873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">
      <c r="A557" s="180" t="s">
        <v>571</v>
      </c>
      <c r="B557" s="237">
        <f>'Prior Year'!BL71</f>
        <v>412529</v>
      </c>
      <c r="C557" s="237">
        <f>BL71</f>
        <v>439284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">
      <c r="A559" s="180" t="s">
        <v>573</v>
      </c>
      <c r="B559" s="237">
        <f>'Prior Year'!BN71</f>
        <v>1356477</v>
      </c>
      <c r="C559" s="237">
        <f>BN71</f>
        <v>1534609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">
      <c r="A561" s="180" t="s">
        <v>575</v>
      </c>
      <c r="B561" s="237">
        <f>'Prior Year'!BP71</f>
        <v>95101</v>
      </c>
      <c r="C561" s="237">
        <f>BP71</f>
        <v>114974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">
      <c r="A563" s="180" t="s">
        <v>577</v>
      </c>
      <c r="B563" s="237">
        <f>'Prior Year'!BR71</f>
        <v>226422</v>
      </c>
      <c r="C563" s="237">
        <f>BR71</f>
        <v>369916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">
      <c r="A564" s="180" t="s">
        <v>1248</v>
      </c>
      <c r="B564" s="237">
        <f>'Prior Year'!BS71</f>
        <v>68836</v>
      </c>
      <c r="C564" s="237">
        <f>BS71</f>
        <v>85306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">
      <c r="A567" s="180" t="s">
        <v>580</v>
      </c>
      <c r="B567" s="237">
        <f>'Prior Year'!BV71</f>
        <v>359427</v>
      </c>
      <c r="C567" s="237">
        <f>BV71</f>
        <v>386061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">
      <c r="A568" s="180" t="s">
        <v>581</v>
      </c>
      <c r="B568" s="237">
        <f>'Prior Year'!BW71</f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">
      <c r="A569" s="180" t="s">
        <v>582</v>
      </c>
      <c r="B569" s="237">
        <f>'Prior Year'!BX71</f>
        <v>232445</v>
      </c>
      <c r="C569" s="237">
        <f>BX71</f>
        <v>298341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">
      <c r="A570" s="180" t="s">
        <v>583</v>
      </c>
      <c r="B570" s="237">
        <f>'Prior Year'!BY71</f>
        <v>384610</v>
      </c>
      <c r="C570" s="237">
        <f>BY71</f>
        <v>456130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">
      <c r="A572" s="180" t="s">
        <v>585</v>
      </c>
      <c r="B572" s="237">
        <f>'Prior Year'!CA71</f>
        <v>32477</v>
      </c>
      <c r="C572" s="237">
        <f>CA71</f>
        <v>42661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">
      <c r="A573" s="180" t="s">
        <v>586</v>
      </c>
      <c r="B573" s="237">
        <f>'Prior Year'!CB71</f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">
      <c r="A574" s="180" t="s">
        <v>587</v>
      </c>
      <c r="B574" s="237">
        <f>'Prior Year'!CC71</f>
        <v>470</v>
      </c>
      <c r="C574" s="237">
        <f>CC71</f>
        <v>470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">
      <c r="A575" s="180" t="s">
        <v>588</v>
      </c>
      <c r="B575" s="237">
        <f>'Prior Year'!CD71</f>
        <v>656609</v>
      </c>
      <c r="C575" s="237">
        <f>CD71</f>
        <v>684829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">
      <c r="M576" s="262"/>
    </row>
    <row r="577" spans="13:13" ht="12.65" customHeight="1" x14ac:dyDescent="0.3">
      <c r="M577" s="262"/>
    </row>
    <row r="578" spans="13:13" ht="12.65" customHeight="1" x14ac:dyDescent="0.3">
      <c r="M578" s="262"/>
    </row>
    <row r="612" spans="1:14" ht="12.65" customHeight="1" x14ac:dyDescent="0.3">
      <c r="A612" s="196"/>
      <c r="C612" s="181" t="s">
        <v>589</v>
      </c>
      <c r="D612" s="180">
        <f>CE76-(BE76+CD76)</f>
        <v>27247</v>
      </c>
      <c r="E612" s="180">
        <f>SUM(C624:D647)+SUM(C668:D713)</f>
        <v>20572374.269644365</v>
      </c>
      <c r="F612" s="180">
        <f>CE64-(AX64+BD64+BE64+BG64+BJ64+BN64+BP64+BQ64+CB64+CC64+CD64)</f>
        <v>1702792</v>
      </c>
      <c r="G612" s="180">
        <f>CE77-(AX77+AY77+BD77+BE77+BG77+BJ77+BN77+BP77+BQ77+CB77+CC77+CD77)</f>
        <v>3798</v>
      </c>
      <c r="H612" s="197">
        <f>CE60-(AX60+AY60+AZ60+BD60+BE60+BG60+BJ60+BN60+BO60+BP60+BQ60+BR60+CB60+CC60+CD60)</f>
        <v>125.81999999999996</v>
      </c>
      <c r="I612" s="180">
        <f>CE78-(AX78+AY78+AZ78+BD78+BE78+BF78+BG78+BJ78+BN78+BO78+BP78+BQ78+BR78+CB78+CC78+CD78)</f>
        <v>8713</v>
      </c>
      <c r="J612" s="180">
        <f>CE79-(AX79+AY79+AZ79+BA79+BD79+BE79+BF79+BG79+BJ79+BN79+BO79+BP79+BQ79+BR79+CB79+CC79+CD79)</f>
        <v>78354</v>
      </c>
      <c r="K612" s="180">
        <f>CE75-(AW75+AX75+AY75+AZ75+BA75+BB75+BC75+BD75+BE75+BF75+BG75+BH75+BI75+BJ75+BK75+BL75+BM75+BN75+BO75+BP75+BQ75+BR75+BS75+BT75+BU75+BV75+BW75+BX75+CB75+CC75+CD75)</f>
        <v>32154243</v>
      </c>
      <c r="L612" s="197">
        <f>CE80-(AW80+AX80+AY80+AZ80+BA80+BB80+BC80+BD80+BE80+BF80+BG80+BH80+BI80+BJ80+BK80+BL80+BM80+BN80+BO80+BP80+BQ80+BR80+BS80+BT80+BU80+BV80+BW80+BX80+BY80+BZ80+CA80+CB80+CC80+CD80)</f>
        <v>32.47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979950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68">
        <f>CD69-CD70</f>
        <v>684829</v>
      </c>
      <c r="D615" s="263">
        <f>SUM(C614:C615)</f>
        <v>1664779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279178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1534609</v>
      </c>
      <c r="D619" s="180">
        <f>(D615/D612)*BN76</f>
        <v>336841.73035563546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470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114974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2266072.7303556353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50548</v>
      </c>
      <c r="D624" s="180">
        <f>(D615/D612)*BD76</f>
        <v>0</v>
      </c>
      <c r="E624" s="180">
        <f>(E623/E612)*SUM(C624:D624)</f>
        <v>5567.9253581845705</v>
      </c>
      <c r="F624" s="180">
        <f>SUM(C624:E624)</f>
        <v>56115.92535818457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422130</v>
      </c>
      <c r="D625" s="180">
        <f>(D615/D612)*AY76</f>
        <v>79490.493595625201</v>
      </c>
      <c r="E625" s="180">
        <f>(E623/E612)*SUM(C625:D625)</f>
        <v>55254.124129068266</v>
      </c>
      <c r="F625" s="180">
        <f>(F624/F612)*AY64</f>
        <v>2452.3315059055635</v>
      </c>
      <c r="G625" s="180">
        <f>SUM(C625:F625)</f>
        <v>559326.9492305991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369916</v>
      </c>
      <c r="D626" s="180">
        <f>(D615/D612)*BR76</f>
        <v>6904.2473299812827</v>
      </c>
      <c r="E626" s="180">
        <f>(E623/E612)*SUM(C626:D626)</f>
        <v>41507.221068805586</v>
      </c>
      <c r="F626" s="180">
        <f>(F624/F612)*BR64</f>
        <v>137.52223202816563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418464.9906308151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263856</v>
      </c>
      <c r="D629" s="180">
        <f>(D615/D612)*BF76</f>
        <v>17230.068558006387</v>
      </c>
      <c r="E629" s="180">
        <f>(E623/E612)*SUM(C629:D629)</f>
        <v>30961.981660135523</v>
      </c>
      <c r="F629" s="180">
        <f>(F624/F612)*BF64</f>
        <v>807.79893397421415</v>
      </c>
      <c r="G629" s="180">
        <f>(G625/G612)*BF77</f>
        <v>0</v>
      </c>
      <c r="H629" s="180">
        <f>(H628/H612)*BF60</f>
        <v>15465.444336618113</v>
      </c>
      <c r="I629" s="180">
        <f>SUM(C629:H629)</f>
        <v>328321.29348873423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93567</v>
      </c>
      <c r="D630" s="180">
        <f>(D615/D612)*BA76</f>
        <v>26578.297243733254</v>
      </c>
      <c r="E630" s="180">
        <f>(E623/E612)*SUM(C630:D630)</f>
        <v>13234.154609282368</v>
      </c>
      <c r="F630" s="180">
        <f>(F624/F612)*BA64</f>
        <v>316.56807113888306</v>
      </c>
      <c r="G630" s="180">
        <f>(G625/G612)*BA77</f>
        <v>0</v>
      </c>
      <c r="H630" s="180">
        <f>(H628/H612)*BA60</f>
        <v>3492.1971082686059</v>
      </c>
      <c r="I630" s="180">
        <f>(I629/I612)*BA78</f>
        <v>0</v>
      </c>
      <c r="J630" s="180">
        <f>SUM(C630:I630)</f>
        <v>137188.21703242307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525873</v>
      </c>
      <c r="D635" s="180">
        <f>(D615/D612)*BK76</f>
        <v>0</v>
      </c>
      <c r="E635" s="180">
        <f>(E623/E612)*SUM(C635:D635)</f>
        <v>57925.568012277334</v>
      </c>
      <c r="F635" s="180">
        <f>(F624/F612)*BK64</f>
        <v>289.24817409806127</v>
      </c>
      <c r="G635" s="180">
        <f>(G625/G612)*BK77</f>
        <v>0</v>
      </c>
      <c r="H635" s="180">
        <f>(H628/H612)*BK60</f>
        <v>19123.93654528046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1005001</v>
      </c>
      <c r="D636" s="180">
        <f>(D615/D612)*BH76</f>
        <v>0</v>
      </c>
      <c r="E636" s="180">
        <f>(E623/E612)*SUM(C636:D636)</f>
        <v>110702.11586810263</v>
      </c>
      <c r="F636" s="180">
        <f>(F624/F612)*BH64</f>
        <v>2123.6688603227944</v>
      </c>
      <c r="G636" s="180">
        <f>(G625/G612)*BH77</f>
        <v>0</v>
      </c>
      <c r="H636" s="180">
        <f>(H628/H612)*BH60</f>
        <v>2893.5347468511304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439284</v>
      </c>
      <c r="D637" s="180">
        <f>(D615/D612)*BL76</f>
        <v>0</v>
      </c>
      <c r="E637" s="180">
        <f>(E623/E612)*SUM(C637:D637)</f>
        <v>48387.681471962314</v>
      </c>
      <c r="F637" s="180">
        <f>(F624/F612)*BL64</f>
        <v>331.99112519811661</v>
      </c>
      <c r="G637" s="180">
        <f>(G625/G612)*BL77</f>
        <v>0</v>
      </c>
      <c r="H637" s="180">
        <f>(H628/H612)*BL60</f>
        <v>29168.160609062543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85306</v>
      </c>
      <c r="D639" s="180">
        <f>(D615/D612)*BS76</f>
        <v>5071.2613131720927</v>
      </c>
      <c r="E639" s="180">
        <f>(E623/E612)*SUM(C639:D639)</f>
        <v>9955.1682572779191</v>
      </c>
      <c r="F639" s="180">
        <f>(F624/F612)*BS64</f>
        <v>2.2080013289928342</v>
      </c>
      <c r="G639" s="180">
        <f>(G625/G612)*BS77</f>
        <v>0</v>
      </c>
      <c r="H639" s="180">
        <f>(H628/H612)*BS60</f>
        <v>2527.6855259848958</v>
      </c>
      <c r="I639" s="180">
        <f>(I629/I612)*BS78</f>
        <v>1431.9073972881786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386061</v>
      </c>
      <c r="D642" s="180">
        <f>(D615/D612)*BV76</f>
        <v>56028.272580467572</v>
      </c>
      <c r="E642" s="180">
        <f>(E623/E612)*SUM(C642:D642)</f>
        <v>48696.685751803358</v>
      </c>
      <c r="F642" s="180">
        <f>(F624/F612)*BV64</f>
        <v>153.57143571800907</v>
      </c>
      <c r="G642" s="180">
        <f>(G625/G612)*BV77</f>
        <v>0</v>
      </c>
      <c r="H642" s="180">
        <f>(H628/H612)*BV60</f>
        <v>17294.690440949285</v>
      </c>
      <c r="I642" s="180">
        <f>(I629/I612)*BV78</f>
        <v>15826.344917395658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298341</v>
      </c>
      <c r="D644" s="180">
        <f>(D615/D612)*BX76</f>
        <v>0</v>
      </c>
      <c r="E644" s="180">
        <f>(E623/E612)*SUM(C644:D644)</f>
        <v>32862.633917981781</v>
      </c>
      <c r="F644" s="180">
        <f>(F624/F612)*BX64</f>
        <v>24.41983559378642</v>
      </c>
      <c r="G644" s="180">
        <f>(G625/G612)*BX77</f>
        <v>0</v>
      </c>
      <c r="H644" s="180">
        <f>(H628/H612)*BX60</f>
        <v>11008.735646065796</v>
      </c>
      <c r="I644" s="180">
        <f>(I629/I612)*BX78</f>
        <v>0</v>
      </c>
      <c r="J644" s="180">
        <f>(J630/J612)*BX79</f>
        <v>0</v>
      </c>
      <c r="K644" s="180">
        <f>SUM(C631:J644)</f>
        <v>3211695.4904341833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456130</v>
      </c>
      <c r="D645" s="180">
        <f>(D615/D612)*BY76</f>
        <v>2810.5785591074246</v>
      </c>
      <c r="E645" s="180">
        <f>(E623/E612)*SUM(C645:D645)</f>
        <v>50552.878160543492</v>
      </c>
      <c r="F645" s="180">
        <f>(F624/F612)*BY64</f>
        <v>88.188232184848118</v>
      </c>
      <c r="G645" s="180">
        <f>(G625/G612)*BY77</f>
        <v>0</v>
      </c>
      <c r="H645" s="180">
        <f>(H628/H612)*BY60</f>
        <v>12073.024288585751</v>
      </c>
      <c r="I645" s="180">
        <f>(I629/I612)*BY78</f>
        <v>1469.5891709010255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42661</v>
      </c>
      <c r="D647" s="180">
        <f>(D615/D612)*CA76</f>
        <v>0</v>
      </c>
      <c r="E647" s="180">
        <f>(E623/E612)*SUM(C647:D647)</f>
        <v>4699.16245361858</v>
      </c>
      <c r="F647" s="180">
        <f>(F624/F612)*CA64</f>
        <v>0</v>
      </c>
      <c r="G647" s="180">
        <f>(G625/G612)*CA77</f>
        <v>0</v>
      </c>
      <c r="H647" s="180">
        <f>(H628/H612)*CA60</f>
        <v>133.03608031499451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570617.45694525621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8032684</v>
      </c>
      <c r="L648" s="263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335771</v>
      </c>
      <c r="D670" s="180">
        <f>(D615/D612)*E76</f>
        <v>29083.37813337248</v>
      </c>
      <c r="E670" s="180">
        <f>(E623/E612)*SUM(C670:D670)</f>
        <v>40189.165625810449</v>
      </c>
      <c r="F670" s="180">
        <f>(F624/F612)*E64</f>
        <v>447.13674674290706</v>
      </c>
      <c r="G670" s="180">
        <f>(G625/G612)*E77</f>
        <v>77757.932910415038</v>
      </c>
      <c r="H670" s="180">
        <f>(H628/H612)*E60</f>
        <v>8680.6042405533917</v>
      </c>
      <c r="I670" s="180">
        <f>(I629/I612)*E78</f>
        <v>8817.5350254061523</v>
      </c>
      <c r="J670" s="180">
        <f>(J630/J612)*E79</f>
        <v>7325.6693986734317</v>
      </c>
      <c r="K670" s="180">
        <f>(K644/K612)*E75</f>
        <v>46268.18219242269</v>
      </c>
      <c r="L670" s="180">
        <f>(L647/L612)*E80</f>
        <v>41298.15287407922</v>
      </c>
      <c r="M670" s="180">
        <f t="shared" si="20"/>
        <v>259868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2014542</v>
      </c>
      <c r="D677" s="180">
        <f>(D615/D612)*L76</f>
        <v>174439.16926634125</v>
      </c>
      <c r="E677" s="180">
        <f>(E623/E612)*SUM(C677:D677)</f>
        <v>241119.01085990691</v>
      </c>
      <c r="F677" s="180">
        <f>(F624/F612)*L64</f>
        <v>2682.787525213726</v>
      </c>
      <c r="G677" s="180">
        <f>(G625/G612)*L77</f>
        <v>466842.13508715091</v>
      </c>
      <c r="H677" s="180">
        <f>(H628/H612)*L60</f>
        <v>52116.884463399096</v>
      </c>
      <c r="I677" s="180">
        <f>(I629/I612)*L78</f>
        <v>52829.84660521122</v>
      </c>
      <c r="J677" s="180">
        <f>(J630/J612)*L79</f>
        <v>43950.514638025932</v>
      </c>
      <c r="K677" s="180">
        <f>(K644/K612)*L75</f>
        <v>244755.83610411611</v>
      </c>
      <c r="L677" s="180">
        <f>(L647/L612)*L80</f>
        <v>248140.39088595682</v>
      </c>
      <c r="M677" s="180">
        <f t="shared" si="20"/>
        <v>1526877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246739</v>
      </c>
      <c r="D684" s="180">
        <f>(D615/D612)*S76</f>
        <v>119021.89202481008</v>
      </c>
      <c r="E684" s="180">
        <f>(E623/E612)*SUM(C684:D684)</f>
        <v>40289.019263613765</v>
      </c>
      <c r="F684" s="180">
        <f>(F624/F612)*S64</f>
        <v>-207.65099065647533</v>
      </c>
      <c r="G684" s="180">
        <f>(G625/G612)*S77</f>
        <v>0</v>
      </c>
      <c r="H684" s="180">
        <f>(H628/H612)*S60</f>
        <v>3059.8298472448737</v>
      </c>
      <c r="I684" s="180">
        <f>(I629/I612)*S78</f>
        <v>33649.823836272197</v>
      </c>
      <c r="J684" s="180">
        <f>(J630/J612)*S79</f>
        <v>0</v>
      </c>
      <c r="K684" s="180">
        <f>(K644/K612)*S75</f>
        <v>55402.377303445057</v>
      </c>
      <c r="L684" s="180">
        <f>(L647/L612)*S80</f>
        <v>0</v>
      </c>
      <c r="M684" s="180">
        <f t="shared" si="20"/>
        <v>251215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1292681</v>
      </c>
      <c r="D686" s="180">
        <f>(D615/D612)*U76</f>
        <v>53278.793555253789</v>
      </c>
      <c r="E686" s="180">
        <f>(E623/E612)*SUM(C686:D686)</f>
        <v>148259.15299582906</v>
      </c>
      <c r="F686" s="180">
        <f>(F624/F612)*U64</f>
        <v>13986.897493320414</v>
      </c>
      <c r="G686" s="180">
        <f>(G625/G612)*U77</f>
        <v>0</v>
      </c>
      <c r="H686" s="180">
        <f>(H628/H612)*U60</f>
        <v>25476.409380321449</v>
      </c>
      <c r="I686" s="180">
        <f>(I629/I612)*U78</f>
        <v>15072.709445138722</v>
      </c>
      <c r="J686" s="180">
        <f>(J630/J612)*U79</f>
        <v>2183.3436281419145</v>
      </c>
      <c r="K686" s="180">
        <f>(K644/K612)*U75</f>
        <v>513774.30305886013</v>
      </c>
      <c r="L686" s="180">
        <f>(L647/L612)*U80</f>
        <v>0</v>
      </c>
      <c r="M686" s="180">
        <f t="shared" si="20"/>
        <v>772032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29064</v>
      </c>
      <c r="D687" s="180">
        <f>(D615/D612)*V76</f>
        <v>8981.6314823650318</v>
      </c>
      <c r="E687" s="180">
        <f>(E623/E612)*SUM(C687:D687)</f>
        <v>4190.7738446388685</v>
      </c>
      <c r="F687" s="180">
        <f>(F624/F612)*V64</f>
        <v>0</v>
      </c>
      <c r="G687" s="180">
        <f>(G625/G612)*V77</f>
        <v>0</v>
      </c>
      <c r="H687" s="180">
        <f>(H628/H612)*V60</f>
        <v>598.66236141747527</v>
      </c>
      <c r="I687" s="180">
        <f>(I629/I612)*V78</f>
        <v>37.681773612846804</v>
      </c>
      <c r="J687" s="180">
        <f>(J630/J612)*V79</f>
        <v>0</v>
      </c>
      <c r="K687" s="180">
        <f>(K644/K612)*V75</f>
        <v>26239.036224849322</v>
      </c>
      <c r="L687" s="180">
        <f>(L647/L612)*V80</f>
        <v>0</v>
      </c>
      <c r="M687" s="180">
        <f t="shared" si="20"/>
        <v>40048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158110</v>
      </c>
      <c r="D689" s="180">
        <f>(D615/D612)*X76</f>
        <v>23401.121481263992</v>
      </c>
      <c r="E689" s="180">
        <f>(E623/E612)*SUM(C689:D689)</f>
        <v>19993.676823772454</v>
      </c>
      <c r="F689" s="180">
        <f>(F624/F612)*X64</f>
        <v>109.80687206274811</v>
      </c>
      <c r="G689" s="180">
        <f>(G625/G612)*X77</f>
        <v>0</v>
      </c>
      <c r="H689" s="180">
        <f>(H628/H612)*X60</f>
        <v>3325.9020078748626</v>
      </c>
      <c r="I689" s="180">
        <f>(I629/I612)*X78</f>
        <v>6631.9921558610376</v>
      </c>
      <c r="J689" s="180">
        <f>(J630/J612)*X79</f>
        <v>418.45960475213917</v>
      </c>
      <c r="K689" s="180">
        <f>(K644/K612)*X75</f>
        <v>193483.86336097852</v>
      </c>
      <c r="L689" s="180">
        <f>(L647/L612)*X80</f>
        <v>0</v>
      </c>
      <c r="M689" s="180">
        <f t="shared" si="20"/>
        <v>247365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531527</v>
      </c>
      <c r="D690" s="180">
        <f>(D615/D612)*Y76</f>
        <v>66109.695672918126</v>
      </c>
      <c r="E690" s="180">
        <f>(E623/E612)*SUM(C690:D690)</f>
        <v>65830.428757198621</v>
      </c>
      <c r="F690" s="180">
        <f>(F624/F612)*Y64</f>
        <v>310.27361958906766</v>
      </c>
      <c r="G690" s="180">
        <f>(G625/G612)*Y77</f>
        <v>0</v>
      </c>
      <c r="H690" s="180">
        <f>(H628/H612)*Y60</f>
        <v>9412.302682285861</v>
      </c>
      <c r="I690" s="180">
        <f>(I629/I612)*Y78</f>
        <v>18652.477938359167</v>
      </c>
      <c r="J690" s="180">
        <f>(J630/J612)*Y79</f>
        <v>1185.3437339631723</v>
      </c>
      <c r="K690" s="180">
        <f>(K644/K612)*Y75</f>
        <v>546966.96605568961</v>
      </c>
      <c r="L690" s="180">
        <f>(L647/L612)*Y80</f>
        <v>0</v>
      </c>
      <c r="M690" s="180">
        <f t="shared" si="20"/>
        <v>708467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1221540</v>
      </c>
      <c r="D693" s="180">
        <f>(D615/D612)*AB76</f>
        <v>9103.83055015231</v>
      </c>
      <c r="E693" s="180">
        <f>(E623/E612)*SUM(C693:D693)</f>
        <v>135556.95558703784</v>
      </c>
      <c r="F693" s="180">
        <f>(F624/F612)*AB64</f>
        <v>17675.775653949397</v>
      </c>
      <c r="G693" s="180">
        <f>(G625/G612)*AB77</f>
        <v>0</v>
      </c>
      <c r="H693" s="180">
        <f>(H628/H612)*AB60</f>
        <v>5055.3710519697916</v>
      </c>
      <c r="I693" s="180">
        <f>(I629/I612)*AB78</f>
        <v>2562.3606056735825</v>
      </c>
      <c r="J693" s="180">
        <f>(J630/J612)*AB79</f>
        <v>0</v>
      </c>
      <c r="K693" s="180">
        <f>(K644/K612)*AB75</f>
        <v>197132.52722689725</v>
      </c>
      <c r="L693" s="180">
        <f>(L647/L612)*AB80</f>
        <v>0</v>
      </c>
      <c r="M693" s="180">
        <f t="shared" si="20"/>
        <v>367087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773805</v>
      </c>
      <c r="D696" s="180">
        <f>(D615/D612)*AE76</f>
        <v>134846.67130326273</v>
      </c>
      <c r="E696" s="180">
        <f>(E623/E612)*SUM(C696:D696)</f>
        <v>100089.11692660893</v>
      </c>
      <c r="F696" s="180">
        <f>(F624/F612)*AE64</f>
        <v>153.14301754969702</v>
      </c>
      <c r="G696" s="180">
        <f>(G625/G612)*AE77</f>
        <v>0</v>
      </c>
      <c r="H696" s="180">
        <f>(H628/H612)*AE60</f>
        <v>20886.664609454139</v>
      </c>
      <c r="I696" s="180">
        <f>(I629/I612)*AE78</f>
        <v>31351.235645888541</v>
      </c>
      <c r="J696" s="180">
        <f>(J630/J612)*AE79</f>
        <v>15141.58435939958</v>
      </c>
      <c r="K696" s="180">
        <f>(K644/K612)*AE75</f>
        <v>177007.1929349</v>
      </c>
      <c r="L696" s="180">
        <f>(L647/L612)*AE80</f>
        <v>0</v>
      </c>
      <c r="M696" s="180">
        <f t="shared" si="20"/>
        <v>479476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1914591</v>
      </c>
      <c r="D698" s="180">
        <f>(D615/D612)*AG76</f>
        <v>134602.2731676882</v>
      </c>
      <c r="E698" s="180">
        <f>(E623/E612)*SUM(C698:D698)</f>
        <v>225721.19944392683</v>
      </c>
      <c r="F698" s="180">
        <f>(F624/F612)*AG64</f>
        <v>3712.3752493987131</v>
      </c>
      <c r="G698" s="180">
        <f>(G625/G612)*AG77</f>
        <v>0</v>
      </c>
      <c r="H698" s="180">
        <f>(H628/H612)*AG60</f>
        <v>26108.33076181767</v>
      </c>
      <c r="I698" s="180">
        <f>(I629/I612)*AG78</f>
        <v>38058.591348975271</v>
      </c>
      <c r="J698" s="180">
        <f>(J630/J612)*AG79</f>
        <v>54380.48897069745</v>
      </c>
      <c r="K698" s="180">
        <f>(K644/K612)*AG75</f>
        <v>505440.37882559904</v>
      </c>
      <c r="L698" s="180">
        <f>(L647/L612)*AG80</f>
        <v>67834.412805934378</v>
      </c>
      <c r="M698" s="180">
        <f t="shared" si="20"/>
        <v>1055858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1749452</v>
      </c>
      <c r="D699" s="180">
        <f>(D615/D612)*AH76</f>
        <v>52301.201012955557</v>
      </c>
      <c r="E699" s="180">
        <f>(E623/E612)*SUM(C699:D699)</f>
        <v>198465.36632725841</v>
      </c>
      <c r="F699" s="180">
        <f>(F624/F612)*AH64</f>
        <v>3099.1440743255989</v>
      </c>
      <c r="G699" s="180">
        <f>(G625/G612)*AH77</f>
        <v>0</v>
      </c>
      <c r="H699" s="180">
        <f>(H628/H612)*AH60</f>
        <v>63990.354631512353</v>
      </c>
      <c r="I699" s="180">
        <f>(I629/I612)*AH78</f>
        <v>0</v>
      </c>
      <c r="J699" s="180">
        <f>(J630/J612)*AH79</f>
        <v>1089.0454985599604</v>
      </c>
      <c r="K699" s="180">
        <f>(K644/K612)*AH75</f>
        <v>10160.703325045384</v>
      </c>
      <c r="L699" s="180">
        <f>(L647/L612)*AH80</f>
        <v>351.47364148152525</v>
      </c>
      <c r="M699" s="180">
        <f t="shared" si="20"/>
        <v>329457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138534</v>
      </c>
      <c r="D700" s="180">
        <f>(D615/D612)*AI76</f>
        <v>31955.056226373545</v>
      </c>
      <c r="E700" s="180">
        <f>(E623/E612)*SUM(C700:D700)</f>
        <v>18779.582564211843</v>
      </c>
      <c r="F700" s="180">
        <f>(F624/F612)*AI64</f>
        <v>1541.2508381244309</v>
      </c>
      <c r="G700" s="180">
        <f>(G625/G612)*AI77</f>
        <v>0</v>
      </c>
      <c r="H700" s="180">
        <f>(H628/H612)*AI60</f>
        <v>2128.5772850399121</v>
      </c>
      <c r="I700" s="180">
        <f>(I629/I612)*AI78</f>
        <v>7347.9458545051266</v>
      </c>
      <c r="J700" s="180">
        <f>(J630/J612)*AI79</f>
        <v>5229.8696208980737</v>
      </c>
      <c r="K700" s="180">
        <f>(K644/K612)*AI75</f>
        <v>74892.44914130331</v>
      </c>
      <c r="L700" s="180">
        <f>(L647/L612)*AI80</f>
        <v>11071.419706668046</v>
      </c>
      <c r="M700" s="180">
        <f t="shared" si="20"/>
        <v>152946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4087784</v>
      </c>
      <c r="D701" s="180">
        <f>(D615/D612)*AJ76</f>
        <v>265294.17616618343</v>
      </c>
      <c r="E701" s="180">
        <f>(E623/E612)*SUM(C701:D701)</f>
        <v>479497.00014314183</v>
      </c>
      <c r="F701" s="180">
        <f>(F624/F612)*AJ64</f>
        <v>5731.9055395779651</v>
      </c>
      <c r="G701" s="180">
        <f>(G625/G612)*AJ77</f>
        <v>0</v>
      </c>
      <c r="H701" s="180">
        <f>(H628/H612)*AJ60</f>
        <v>76628.782261436834</v>
      </c>
      <c r="I701" s="180">
        <f>(I629/I612)*AJ78</f>
        <v>87044.897045676116</v>
      </c>
      <c r="J701" s="180">
        <f>(J630/J612)*AJ79</f>
        <v>4897.2029895051601</v>
      </c>
      <c r="K701" s="180">
        <f>(K644/K612)*AJ75</f>
        <v>4980.6174549035441</v>
      </c>
      <c r="L701" s="180">
        <f>(L647/L612)*AJ80</f>
        <v>194013.45009780192</v>
      </c>
      <c r="M701" s="180">
        <f t="shared" si="20"/>
        <v>1118088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198896</v>
      </c>
      <c r="D702" s="180">
        <f>(D615/D612)*AK76</f>
        <v>9775.9254229823473</v>
      </c>
      <c r="E702" s="180">
        <f>(E623/E612)*SUM(C702:D702)</f>
        <v>22985.473314549003</v>
      </c>
      <c r="F702" s="180">
        <f>(F624/F612)*AK64</f>
        <v>36.118947113076807</v>
      </c>
      <c r="G702" s="180">
        <f>(G625/G612)*AK77</f>
        <v>0</v>
      </c>
      <c r="H702" s="180">
        <f>(H628/H612)*AK60</f>
        <v>5121.8890921272887</v>
      </c>
      <c r="I702" s="180">
        <f>(I629/I612)*AK78</f>
        <v>2750.7694737378165</v>
      </c>
      <c r="J702" s="180">
        <f>(J630/J612)*AK79</f>
        <v>0</v>
      </c>
      <c r="K702" s="180">
        <f>(K644/K612)*AK75</f>
        <v>55727.300064972434</v>
      </c>
      <c r="L702" s="180">
        <f>(L647/L612)*AK80</f>
        <v>0</v>
      </c>
      <c r="M702" s="180">
        <f t="shared" si="20"/>
        <v>96397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49116</v>
      </c>
      <c r="D703" s="180">
        <f>(D615/D612)*AL76</f>
        <v>16130.276947920873</v>
      </c>
      <c r="E703" s="180">
        <f>(E623/E612)*SUM(C703:D703)</f>
        <v>7186.9589290468866</v>
      </c>
      <c r="F703" s="180">
        <f>(F624/F612)*AL64</f>
        <v>24.716432787233217</v>
      </c>
      <c r="G703" s="180">
        <f>(G625/G612)*AL77</f>
        <v>0</v>
      </c>
      <c r="H703" s="180">
        <f>(H628/H612)*AL60</f>
        <v>1064.2886425199561</v>
      </c>
      <c r="I703" s="180">
        <f>(I629/I612)*AL78</f>
        <v>3127.5872098662849</v>
      </c>
      <c r="J703" s="180">
        <f>(J630/J612)*AL79</f>
        <v>0</v>
      </c>
      <c r="K703" s="180">
        <f>(K644/K612)*AL75</f>
        <v>10259.089098209992</v>
      </c>
      <c r="L703" s="180">
        <f>(L647/L612)*AL80</f>
        <v>0</v>
      </c>
      <c r="M703" s="180">
        <f t="shared" si="20"/>
        <v>37793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63611</v>
      </c>
      <c r="D706" s="180">
        <f>(D615/D612)*AO76</f>
        <v>5498.95805042757</v>
      </c>
      <c r="E706" s="180">
        <f>(E623/E612)*SUM(C706:D706)</f>
        <v>7612.5482300397161</v>
      </c>
      <c r="F706" s="180">
        <f>(F624/F612)*AO64</f>
        <v>84.727931594635464</v>
      </c>
      <c r="G706" s="180">
        <f>(G625/G612)*AO77</f>
        <v>14726.881233033151</v>
      </c>
      <c r="H706" s="180">
        <f>(H628/H612)*AO60</f>
        <v>1629.6919838586828</v>
      </c>
      <c r="I706" s="180">
        <f>(I629/I612)*AO78</f>
        <v>1657.9980389652594</v>
      </c>
      <c r="J706" s="180">
        <f>(J630/J612)*AO79</f>
        <v>1386.694589806252</v>
      </c>
      <c r="K706" s="180">
        <f>(K644/K612)*AO75</f>
        <v>549204.66806199087</v>
      </c>
      <c r="L706" s="180">
        <f>(L647/L612)*AO80</f>
        <v>7908.1569333343186</v>
      </c>
      <c r="M706" s="180">
        <f t="shared" si="20"/>
        <v>589710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">
      <c r="C715" s="180">
        <f>SUM(C614:C647)+SUM(C668:C713)</f>
        <v>22838447</v>
      </c>
      <c r="D715" s="180">
        <f>SUM(D616:D647)+SUM(D668:D713)</f>
        <v>1664778.9999999998</v>
      </c>
      <c r="E715" s="180">
        <f>SUM(E624:E647)+SUM(E668:E713)</f>
        <v>2266072.7303556353</v>
      </c>
      <c r="F715" s="180">
        <f>SUM(F625:F648)+SUM(F668:F713)</f>
        <v>56115.92535818457</v>
      </c>
      <c r="G715" s="180">
        <f>SUM(G626:G647)+SUM(G668:G713)</f>
        <v>559326.9492305991</v>
      </c>
      <c r="H715" s="180">
        <f>SUM(H629:H647)+SUM(H668:H713)</f>
        <v>418464.99063081521</v>
      </c>
      <c r="I715" s="180">
        <f>SUM(I630:I647)+SUM(I668:I713)</f>
        <v>328321.29348873417</v>
      </c>
      <c r="J715" s="180">
        <f>SUM(J631:J647)+SUM(J668:J713)</f>
        <v>137188.21703242307</v>
      </c>
      <c r="K715" s="180">
        <f>SUM(K668:K713)</f>
        <v>3211695.4904341833</v>
      </c>
      <c r="L715" s="180">
        <f>SUM(L668:L713)</f>
        <v>570617.45694525621</v>
      </c>
      <c r="M715" s="180">
        <f>SUM(M668:M713)</f>
        <v>8032684</v>
      </c>
      <c r="N715" s="198" t="s">
        <v>742</v>
      </c>
    </row>
    <row r="716" spans="1:83" ht="12.65" customHeight="1" x14ac:dyDescent="0.3">
      <c r="C716" s="180">
        <f>CE71</f>
        <v>22838447</v>
      </c>
      <c r="D716" s="180">
        <f>D615</f>
        <v>1664779</v>
      </c>
      <c r="E716" s="180">
        <f>E623</f>
        <v>2266072.7303556353</v>
      </c>
      <c r="F716" s="180">
        <f>F624</f>
        <v>56115.92535818457</v>
      </c>
      <c r="G716" s="180">
        <f>G625</f>
        <v>559326.9492305991</v>
      </c>
      <c r="H716" s="180">
        <f>H628</f>
        <v>418464.9906308151</v>
      </c>
      <c r="I716" s="180">
        <f>I629</f>
        <v>328321.29348873423</v>
      </c>
      <c r="J716" s="180">
        <f>J630</f>
        <v>137188.21703242307</v>
      </c>
      <c r="K716" s="180">
        <f>K644</f>
        <v>3211695.4904341833</v>
      </c>
      <c r="L716" s="180">
        <f>L647</f>
        <v>570617.45694525621</v>
      </c>
      <c r="M716" s="180">
        <f>C648</f>
        <v>8032684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158*2021*A</v>
      </c>
      <c r="B722" s="271">
        <f>ROUND(C165,0)</f>
        <v>874585</v>
      </c>
      <c r="C722" s="271">
        <f>ROUND(C166,0)</f>
        <v>-13237</v>
      </c>
      <c r="D722" s="271">
        <f>ROUND(C167,0)</f>
        <v>115564</v>
      </c>
      <c r="E722" s="271">
        <f>ROUND(C168,0)</f>
        <v>1361641</v>
      </c>
      <c r="F722" s="271">
        <f>ROUND(C169,0)</f>
        <v>7765</v>
      </c>
      <c r="G722" s="271">
        <f>ROUND(C170,0)</f>
        <v>4118</v>
      </c>
      <c r="H722" s="271">
        <f>ROUND(C171+C172,0)</f>
        <v>78687</v>
      </c>
      <c r="I722" s="271">
        <f>ROUND(C175,0)</f>
        <v>20400</v>
      </c>
      <c r="J722" s="271">
        <f>ROUND(C176,0)</f>
        <v>159116</v>
      </c>
      <c r="K722" s="271">
        <f>ROUND(C179,0)</f>
        <v>100296</v>
      </c>
      <c r="L722" s="271">
        <f>ROUND(C180,0)</f>
        <v>121847</v>
      </c>
      <c r="M722" s="271">
        <f>ROUND(C183,0)</f>
        <v>94448</v>
      </c>
      <c r="N722" s="271">
        <f>ROUND(C184,0)</f>
        <v>80821</v>
      </c>
      <c r="O722" s="271">
        <f>ROUND(C185,0)</f>
        <v>0</v>
      </c>
      <c r="P722" s="271">
        <f>ROUND(C188,0)</f>
        <v>421555</v>
      </c>
      <c r="Q722" s="271">
        <f>ROUND(C189,0)</f>
        <v>0</v>
      </c>
      <c r="R722" s="271">
        <f>ROUND(B195,0)</f>
        <v>522015</v>
      </c>
      <c r="S722" s="271">
        <f>ROUND(C195,0)</f>
        <v>0</v>
      </c>
      <c r="T722" s="271">
        <f>ROUND(D195,0)</f>
        <v>0</v>
      </c>
      <c r="U722" s="271">
        <f>ROUND(B196,0)</f>
        <v>1367240</v>
      </c>
      <c r="V722" s="271">
        <f>ROUND(C196,0)</f>
        <v>0</v>
      </c>
      <c r="W722" s="271">
        <f>ROUND(D196,0)</f>
        <v>0</v>
      </c>
      <c r="X722" s="271">
        <f>ROUND(B197,0)</f>
        <v>10502549</v>
      </c>
      <c r="Y722" s="271">
        <f>ROUND(C197,0)</f>
        <v>0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8476426</v>
      </c>
      <c r="AE722" s="271">
        <f>ROUND(C199,0)</f>
        <v>206261</v>
      </c>
      <c r="AF722" s="271">
        <f>ROUND(D199,0)</f>
        <v>0</v>
      </c>
      <c r="AG722" s="271">
        <f>ROUND(B200,0)</f>
        <v>5012114</v>
      </c>
      <c r="AH722" s="271">
        <f>ROUND(C200,0)</f>
        <v>1954832</v>
      </c>
      <c r="AI722" s="271">
        <f>ROUND(D200,0)</f>
        <v>27716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7072</v>
      </c>
      <c r="AQ722" s="271">
        <f>ROUND(C203,0)</f>
        <v>739867</v>
      </c>
      <c r="AR722" s="271">
        <f>ROUND(D203,0)</f>
        <v>0</v>
      </c>
      <c r="AS722" s="271"/>
      <c r="AT722" s="271"/>
      <c r="AU722" s="271"/>
      <c r="AV722" s="271">
        <f>ROUND(B209,0)</f>
        <v>803484</v>
      </c>
      <c r="AW722" s="271">
        <f>ROUND(C209,0)</f>
        <v>87066</v>
      </c>
      <c r="AX722" s="271">
        <f>ROUND(D209,0)</f>
        <v>0</v>
      </c>
      <c r="AY722" s="271">
        <f>ROUND(B210,0)</f>
        <v>6162623</v>
      </c>
      <c r="AZ722" s="271">
        <f>ROUND(C210,0)</f>
        <v>526287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5234347</v>
      </c>
      <c r="BF722" s="271">
        <f>ROUND(C212,0)</f>
        <v>518788</v>
      </c>
      <c r="BG722" s="271">
        <f>ROUND(D212,0)</f>
        <v>0</v>
      </c>
      <c r="BH722" s="271">
        <f>ROUND(B213,0)</f>
        <v>3619939</v>
      </c>
      <c r="BI722" s="271">
        <f>ROUND(C213,0)</f>
        <v>414391</v>
      </c>
      <c r="BJ722" s="271">
        <f>ROUND(D213,0)</f>
        <v>13139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4361819</v>
      </c>
      <c r="BU722" s="271">
        <f>ROUND(C224,0)</f>
        <v>1524680</v>
      </c>
      <c r="BV722" s="271">
        <f>ROUND(C225,0)</f>
        <v>0</v>
      </c>
      <c r="BW722" s="271">
        <f>ROUND(C226,0)</f>
        <v>0</v>
      </c>
      <c r="BX722" s="271">
        <f>ROUND(C227,0)</f>
        <v>0</v>
      </c>
      <c r="BY722" s="271">
        <f>ROUND(C228,0)</f>
        <v>3437586</v>
      </c>
      <c r="BZ722" s="271">
        <f>ROUND(C231,0)</f>
        <v>128</v>
      </c>
      <c r="CA722" s="271">
        <f>ROUND(C233,0)</f>
        <v>274499</v>
      </c>
      <c r="CB722" s="271">
        <f>ROUND(C234,0)</f>
        <v>0</v>
      </c>
      <c r="CC722" s="271">
        <f>ROUND(C238+C239,0)</f>
        <v>0</v>
      </c>
      <c r="CD722" s="271">
        <f>D221</f>
        <v>776270</v>
      </c>
      <c r="CE722" s="271"/>
    </row>
    <row r="723" spans="1:84" ht="12.65" customHeight="1" x14ac:dyDescent="0.3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5" customHeight="1" x14ac:dyDescent="0.3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158*2021*A</v>
      </c>
      <c r="B726" s="271">
        <f>ROUND(C111,0)</f>
        <v>55</v>
      </c>
      <c r="C726" s="271">
        <f>ROUND(C112,0)</f>
        <v>59</v>
      </c>
      <c r="D726" s="271">
        <f>ROUND(C113,0)</f>
        <v>0</v>
      </c>
      <c r="E726" s="271">
        <f>ROUND(C114,0)</f>
        <v>0</v>
      </c>
      <c r="F726" s="271">
        <f>ROUND(D111,0)</f>
        <v>190</v>
      </c>
      <c r="G726" s="271">
        <f>ROUND(D112,0)</f>
        <v>1140</v>
      </c>
      <c r="H726" s="271">
        <f>ROUND(D113,0)</f>
        <v>0</v>
      </c>
      <c r="I726" s="271">
        <f>ROUND(D114,0)</f>
        <v>0</v>
      </c>
      <c r="J726" s="271">
        <f>ROUND(C116,0)</f>
        <v>0</v>
      </c>
      <c r="K726" s="271">
        <f>ROUND(C117,0)</f>
        <v>0</v>
      </c>
      <c r="L726" s="271">
        <f>ROUND(C118,0)</f>
        <v>3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6</v>
      </c>
      <c r="S726" s="271">
        <f>ROUND(C125,0)</f>
        <v>0</v>
      </c>
      <c r="T726" s="271"/>
      <c r="U726" s="271">
        <f>ROUND(C126,0)</f>
        <v>0</v>
      </c>
      <c r="V726" s="271">
        <f>ROUND(C128,0)</f>
        <v>12</v>
      </c>
      <c r="W726" s="271">
        <f>ROUND(C129,0)</f>
        <v>0</v>
      </c>
      <c r="X726" s="271">
        <f>ROUND(B138,0)</f>
        <v>45</v>
      </c>
      <c r="Y726" s="271">
        <f>ROUND(B139,0)</f>
        <v>133</v>
      </c>
      <c r="Z726" s="271">
        <f>ROUND(B140,0)</f>
        <v>0</v>
      </c>
      <c r="AA726" s="271">
        <f>ROUND(B141,0)</f>
        <v>635308</v>
      </c>
      <c r="AB726" s="271">
        <f>ROUND(B142,0)</f>
        <v>11856999</v>
      </c>
      <c r="AC726" s="271">
        <f>ROUND(C138,0)</f>
        <v>6</v>
      </c>
      <c r="AD726" s="271">
        <f>ROUND(C139,0)</f>
        <v>12</v>
      </c>
      <c r="AE726" s="271">
        <f>ROUND(C140,0)</f>
        <v>0</v>
      </c>
      <c r="AF726" s="271">
        <f>ROUND(C141,0)</f>
        <v>39650</v>
      </c>
      <c r="AG726" s="271">
        <f>ROUND(C142,0)</f>
        <v>4441537</v>
      </c>
      <c r="AH726" s="271">
        <f>ROUND(D138,0)</f>
        <v>4</v>
      </c>
      <c r="AI726" s="271">
        <f>ROUND(D139,0)</f>
        <v>45</v>
      </c>
      <c r="AJ726" s="271">
        <f>ROUND(D140,0)</f>
        <v>0</v>
      </c>
      <c r="AK726" s="271">
        <f>ROUND(D141,0)</f>
        <v>50252</v>
      </c>
      <c r="AL726" s="271">
        <f>ROUND(D142,0)</f>
        <v>11604228</v>
      </c>
      <c r="AM726" s="271">
        <f>ROUND(B144,0)</f>
        <v>58</v>
      </c>
      <c r="AN726" s="271">
        <f>ROUND(B145,0)</f>
        <v>953</v>
      </c>
      <c r="AO726" s="271">
        <f>ROUND(B146,0)</f>
        <v>0</v>
      </c>
      <c r="AP726" s="271">
        <f>ROUND(B147,0)</f>
        <v>3513730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1</v>
      </c>
      <c r="AX726" s="271">
        <f>ROUND(D145,0)</f>
        <v>187</v>
      </c>
      <c r="AY726" s="271">
        <f>ROUND(D146,0)</f>
        <v>0</v>
      </c>
      <c r="AZ726" s="271">
        <f>ROUND(D147,0)</f>
        <v>12539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3147678</v>
      </c>
      <c r="BR726" s="271">
        <f>ROUND(C157,0)</f>
        <v>303027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5" customHeight="1" x14ac:dyDescent="0.3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5" customHeight="1" x14ac:dyDescent="0.3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158*2021*A</v>
      </c>
      <c r="B730" s="271">
        <f>ROUND(C250,0)</f>
        <v>10920806</v>
      </c>
      <c r="C730" s="271">
        <f>ROUND(C251,0)</f>
        <v>0</v>
      </c>
      <c r="D730" s="271">
        <f>ROUND(C252,0)</f>
        <v>5640230</v>
      </c>
      <c r="E730" s="271">
        <f>ROUND(C253,0)</f>
        <v>2549152</v>
      </c>
      <c r="F730" s="271">
        <f>ROUND(C254,0)</f>
        <v>1072626</v>
      </c>
      <c r="G730" s="271">
        <f>ROUND(C255,0)</f>
        <v>353481</v>
      </c>
      <c r="H730" s="271">
        <f>ROUND(C256,0)</f>
        <v>0</v>
      </c>
      <c r="I730" s="271">
        <f>ROUND(C257,0)</f>
        <v>251400</v>
      </c>
      <c r="J730" s="271">
        <f>ROUND(C258,0)</f>
        <v>166476</v>
      </c>
      <c r="K730" s="271">
        <f>ROUND(C259,0)</f>
        <v>0</v>
      </c>
      <c r="L730" s="271">
        <f>ROUND(C262,0)</f>
        <v>1974276</v>
      </c>
      <c r="M730" s="271">
        <f>ROUND(C263,0)</f>
        <v>0</v>
      </c>
      <c r="N730" s="271">
        <f>ROUND(C264,0)</f>
        <v>0</v>
      </c>
      <c r="O730" s="271">
        <f>ROUND(C267,0)</f>
        <v>522015</v>
      </c>
      <c r="P730" s="271">
        <f>ROUND(C268,0)</f>
        <v>1367240</v>
      </c>
      <c r="Q730" s="271">
        <f>ROUND(C269,0)</f>
        <v>10502549</v>
      </c>
      <c r="R730" s="271">
        <f>ROUND(C270,0)</f>
        <v>0</v>
      </c>
      <c r="S730" s="271">
        <f>ROUND(C271,0)</f>
        <v>8682687</v>
      </c>
      <c r="T730" s="271">
        <f>ROUND(C272,0)</f>
        <v>6939230</v>
      </c>
      <c r="U730" s="271">
        <f>ROUND(C273,0)</f>
        <v>0</v>
      </c>
      <c r="V730" s="271">
        <f>ROUND(C274,0)</f>
        <v>746939</v>
      </c>
      <c r="W730" s="271">
        <f>ROUND(C275,0)</f>
        <v>0</v>
      </c>
      <c r="X730" s="271">
        <f>ROUND(C276,0)</f>
        <v>17353786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2215152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400346</v>
      </c>
      <c r="AI730" s="271">
        <f>ROUND(C306,0)</f>
        <v>2877491</v>
      </c>
      <c r="AJ730" s="271">
        <f>ROUND(C307,0)</f>
        <v>28959</v>
      </c>
      <c r="AK730" s="271">
        <f>ROUND(C308,0)</f>
        <v>0</v>
      </c>
      <c r="AL730" s="271">
        <f>ROUND(C309,0)</f>
        <v>741000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686660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11196067</v>
      </c>
      <c r="AY730" s="271">
        <f>ROUND(C326,0)</f>
        <v>0</v>
      </c>
      <c r="AZ730" s="271">
        <f>ROUND(C327,0)</f>
        <v>2298595</v>
      </c>
      <c r="BA730" s="271">
        <f>ROUND(C328,0)</f>
        <v>0</v>
      </c>
      <c r="BB730" s="271">
        <f>ROUND(C332,0)</f>
        <v>13909711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147.76</v>
      </c>
      <c r="BJ730" s="271">
        <f>ROUND(C359,0)</f>
        <v>4251479</v>
      </c>
      <c r="BK730" s="271">
        <f>ROUND(C360,0)</f>
        <v>27902764</v>
      </c>
      <c r="BL730" s="271">
        <f>ROUND(C364,0)</f>
        <v>9324085</v>
      </c>
      <c r="BM730" s="271">
        <f>ROUND(C365,0)</f>
        <v>274499</v>
      </c>
      <c r="BN730" s="271">
        <f>ROUND(C366,0)</f>
        <v>0</v>
      </c>
      <c r="BO730" s="271">
        <f>ROUND(C370,0)</f>
        <v>134141</v>
      </c>
      <c r="BP730" s="271">
        <f>ROUND(C371,0)</f>
        <v>2771576</v>
      </c>
      <c r="BQ730" s="271">
        <f>ROUND(C378,0)</f>
        <v>12462498</v>
      </c>
      <c r="BR730" s="271">
        <f>ROUND(C379,0)</f>
        <v>2429123</v>
      </c>
      <c r="BS730" s="271">
        <f>ROUND(C380,0)</f>
        <v>272982</v>
      </c>
      <c r="BT730" s="271">
        <f>ROUND(C381,0)</f>
        <v>1745221</v>
      </c>
      <c r="BU730" s="271">
        <f>ROUND(C382,0)</f>
        <v>252749</v>
      </c>
      <c r="BV730" s="271">
        <f>ROUND(C383,0)</f>
        <v>1794785</v>
      </c>
      <c r="BW730" s="271">
        <f>ROUND(C384,0)</f>
        <v>1546532</v>
      </c>
      <c r="BX730" s="271">
        <f>ROUND(C385,0)</f>
        <v>179516</v>
      </c>
      <c r="BY730" s="271">
        <f>ROUND(C386,0)</f>
        <v>222143</v>
      </c>
      <c r="BZ730" s="271">
        <f>ROUND(C387,0)</f>
        <v>175269</v>
      </c>
      <c r="CA730" s="271">
        <f>ROUND(C388,0)</f>
        <v>421555</v>
      </c>
      <c r="CB730" s="271">
        <f>C363</f>
        <v>776270</v>
      </c>
      <c r="CC730" s="271">
        <f>ROUND(C389,0)</f>
        <v>1470216</v>
      </c>
      <c r="CD730" s="271">
        <f>ROUND(C392,0)</f>
        <v>6014184</v>
      </c>
      <c r="CE730" s="271">
        <f>ROUND(C394,0)</f>
        <v>0</v>
      </c>
      <c r="CF730" s="201">
        <f>ROUND(C395,0)</f>
        <v>0</v>
      </c>
    </row>
    <row r="731" spans="1:84" ht="12.65" customHeight="1" x14ac:dyDescent="0.3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5" customHeight="1" x14ac:dyDescent="0.3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158*2021*6010*A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>
        <f>IF(M668&lt;&gt;0,ROUND(M668,0),0)</f>
        <v>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5" customHeight="1" x14ac:dyDescent="0.3">
      <c r="A735" s="209" t="str">
        <f>RIGHT($C$83,3)&amp;"*"&amp;RIGHT($C$82,4)&amp;"*"&amp;D$55&amp;"*"&amp;"A"</f>
        <v>158*2021*6030*A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5" customHeight="1" x14ac:dyDescent="0.3">
      <c r="A736" s="209" t="str">
        <f>RIGHT($C$83,3)&amp;"*"&amp;RIGHT($C$82,4)&amp;"*"&amp;E$55&amp;"*"&amp;"A"</f>
        <v>158*2021*6070*A</v>
      </c>
      <c r="B736" s="271">
        <f>ROUND(E59,0)</f>
        <v>190</v>
      </c>
      <c r="C736" s="273">
        <f>ROUND(E60,2)</f>
        <v>2.61</v>
      </c>
      <c r="D736" s="271">
        <f>ROUND(E61,0)</f>
        <v>241021</v>
      </c>
      <c r="E736" s="271">
        <f>ROUND(E62,0)</f>
        <v>46979</v>
      </c>
      <c r="F736" s="271">
        <f>ROUND(E63,0)</f>
        <v>0</v>
      </c>
      <c r="G736" s="271">
        <f>ROUND(E64,0)</f>
        <v>13568</v>
      </c>
      <c r="H736" s="271">
        <f>ROUND(E65,0)</f>
        <v>85</v>
      </c>
      <c r="I736" s="271">
        <f>ROUND(E66,0)</f>
        <v>10720</v>
      </c>
      <c r="J736" s="271">
        <f>ROUND(E67,0)</f>
        <v>20783</v>
      </c>
      <c r="K736" s="271">
        <f>ROUND(E68,0)</f>
        <v>303</v>
      </c>
      <c r="L736" s="271">
        <f>ROUND(E69,0)</f>
        <v>2312</v>
      </c>
      <c r="M736" s="271">
        <f>ROUND(E70,0)</f>
        <v>0</v>
      </c>
      <c r="N736" s="271">
        <f>ROUND(E75,0)</f>
        <v>463219</v>
      </c>
      <c r="O736" s="271">
        <f>ROUND(E73,0)</f>
        <v>463219</v>
      </c>
      <c r="P736" s="271">
        <f>IF(E76&gt;0,ROUND(E76,0),0)</f>
        <v>476</v>
      </c>
      <c r="Q736" s="271">
        <f>IF(E77&gt;0,ROUND(E77,0),0)</f>
        <v>528</v>
      </c>
      <c r="R736" s="271">
        <f>IF(E78&gt;0,ROUND(E78,0),0)</f>
        <v>234</v>
      </c>
      <c r="S736" s="271">
        <f>IF(E79&gt;0,ROUND(E79,0),0)</f>
        <v>4184</v>
      </c>
      <c r="T736" s="273">
        <f>IF(E80&gt;0,ROUND(E80,2),0)</f>
        <v>2.35</v>
      </c>
      <c r="U736" s="271"/>
      <c r="V736" s="272"/>
      <c r="W736" s="271"/>
      <c r="X736" s="271"/>
      <c r="Y736" s="271">
        <f t="shared" si="21"/>
        <v>259868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">
      <c r="A737" s="209" t="str">
        <f>RIGHT($C$83,3)&amp;"*"&amp;RIGHT($C$82,4)&amp;"*"&amp;F$55&amp;"*"&amp;"A"</f>
        <v>158*2021*6100*A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">
      <c r="A738" s="209" t="str">
        <f>RIGHT($C$83,3)&amp;"*"&amp;RIGHT($C$82,4)&amp;"*"&amp;G$55&amp;"*"&amp;"A"</f>
        <v>158*2021*6120*A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">
      <c r="A739" s="209" t="str">
        <f>RIGHT($C$83,3)&amp;"*"&amp;RIGHT($C$82,4)&amp;"*"&amp;H$55&amp;"*"&amp;"A"</f>
        <v>158*2021*6140*A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0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">
      <c r="A740" s="209" t="str">
        <f>RIGHT($C$83,3)&amp;"*"&amp;RIGHT($C$82,4)&amp;"*"&amp;I$55&amp;"*"&amp;"A"</f>
        <v>158*2021*6150*A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">
      <c r="A741" s="209" t="str">
        <f>RIGHT($C$83,3)&amp;"*"&amp;RIGHT($C$82,4)&amp;"*"&amp;J$55&amp;"*"&amp;"A"</f>
        <v>158*2021*6170*A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">
      <c r="A742" s="209" t="str">
        <f>RIGHT($C$83,3)&amp;"*"&amp;RIGHT($C$82,4)&amp;"*"&amp;K$55&amp;"*"&amp;"A"</f>
        <v>158*2021*6200*A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">
      <c r="A743" s="209" t="str">
        <f>RIGHT($C$83,3)&amp;"*"&amp;RIGHT($C$82,4)&amp;"*"&amp;L$55&amp;"*"&amp;"A"</f>
        <v>158*2021*6210*A</v>
      </c>
      <c r="B743" s="271">
        <f>ROUND(L59,0)</f>
        <v>1140</v>
      </c>
      <c r="C743" s="273">
        <f>ROUND(L60,2)</f>
        <v>15.67</v>
      </c>
      <c r="D743" s="271">
        <f>ROUND(L61,0)</f>
        <v>1446125</v>
      </c>
      <c r="E743" s="271">
        <f>ROUND(L62,0)</f>
        <v>281871</v>
      </c>
      <c r="F743" s="271">
        <f>ROUND(L63,0)</f>
        <v>0</v>
      </c>
      <c r="G743" s="271">
        <f>ROUND(L64,0)</f>
        <v>81407</v>
      </c>
      <c r="H743" s="271">
        <f>ROUND(L65,0)</f>
        <v>510</v>
      </c>
      <c r="I743" s="271">
        <f>ROUND(L66,0)</f>
        <v>64320</v>
      </c>
      <c r="J743" s="271">
        <f>ROUND(L67,0)</f>
        <v>124657</v>
      </c>
      <c r="K743" s="271">
        <f>ROUND(L68,0)</f>
        <v>1780</v>
      </c>
      <c r="L743" s="271">
        <f>ROUND(L69,0)</f>
        <v>13872</v>
      </c>
      <c r="M743" s="271">
        <f>ROUND(L70,0)</f>
        <v>0</v>
      </c>
      <c r="N743" s="271">
        <f>ROUND(L75,0)</f>
        <v>2450400</v>
      </c>
      <c r="O743" s="271">
        <f>ROUND(L73,0)</f>
        <v>2450400</v>
      </c>
      <c r="P743" s="271">
        <f>IF(L76&gt;0,ROUND(L76,0),0)</f>
        <v>2855</v>
      </c>
      <c r="Q743" s="271">
        <f>IF(L77&gt;0,ROUND(L77,0),0)</f>
        <v>3170</v>
      </c>
      <c r="R743" s="271">
        <f>IF(L78&gt;0,ROUND(L78,0),0)</f>
        <v>1402</v>
      </c>
      <c r="S743" s="271">
        <f>IF(L79&gt;0,ROUND(L79,0),0)</f>
        <v>25102</v>
      </c>
      <c r="T743" s="273">
        <f>IF(L80&gt;0,ROUND(L80,2),0)</f>
        <v>14.12</v>
      </c>
      <c r="U743" s="271"/>
      <c r="V743" s="272"/>
      <c r="W743" s="271"/>
      <c r="X743" s="271"/>
      <c r="Y743" s="271">
        <f t="shared" si="21"/>
        <v>1526877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">
      <c r="A744" s="209" t="str">
        <f>RIGHT($C$83,3)&amp;"*"&amp;RIGHT($C$82,4)&amp;"*"&amp;M$55&amp;"*"&amp;"A"</f>
        <v>158*2021*6330*A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">
      <c r="A745" s="209" t="str">
        <f>RIGHT($C$83,3)&amp;"*"&amp;RIGHT($C$82,4)&amp;"*"&amp;N$55&amp;"*"&amp;"A"</f>
        <v>158*2021*6400*A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">
      <c r="A746" s="209" t="str">
        <f>RIGHT($C$83,3)&amp;"*"&amp;RIGHT($C$82,4)&amp;"*"&amp;O$55&amp;"*"&amp;"A"</f>
        <v>158*2021*7010*A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0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>
        <f t="shared" si="21"/>
        <v>0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">
      <c r="A747" s="209" t="str">
        <f>RIGHT($C$83,3)&amp;"*"&amp;RIGHT($C$82,4)&amp;"*"&amp;P$55&amp;"*"&amp;"A"</f>
        <v>158*2021*7020*A</v>
      </c>
      <c r="B747" s="271">
        <f>ROUND(P59,0)</f>
        <v>0</v>
      </c>
      <c r="C747" s="273">
        <f>ROUND(P60,2)</f>
        <v>0</v>
      </c>
      <c r="D747" s="271">
        <f>ROUND(P61,0)</f>
        <v>0</v>
      </c>
      <c r="E747" s="271">
        <f>ROUND(P62,0)</f>
        <v>0</v>
      </c>
      <c r="F747" s="271">
        <f>ROUND(P63,0)</f>
        <v>0</v>
      </c>
      <c r="G747" s="271">
        <f>ROUND(P64,0)</f>
        <v>0</v>
      </c>
      <c r="H747" s="271">
        <f>ROUND(P65,0)</f>
        <v>0</v>
      </c>
      <c r="I747" s="271">
        <f>ROUND(P66,0)</f>
        <v>0</v>
      </c>
      <c r="J747" s="271">
        <f>ROUND(P67,0)</f>
        <v>0</v>
      </c>
      <c r="K747" s="271">
        <f>ROUND(P68,0)</f>
        <v>0</v>
      </c>
      <c r="L747" s="271">
        <f>ROUND(P69,0)</f>
        <v>0</v>
      </c>
      <c r="M747" s="271">
        <f>ROUND(P70,0)</f>
        <v>0</v>
      </c>
      <c r="N747" s="271">
        <f>ROUND(P75,0)</f>
        <v>0</v>
      </c>
      <c r="O747" s="271">
        <f>ROUND(P73,0)</f>
        <v>0</v>
      </c>
      <c r="P747" s="271">
        <f>IF(P76&gt;0,ROUND(P76,0),0)</f>
        <v>0</v>
      </c>
      <c r="Q747" s="271">
        <f>IF(P77&gt;0,ROUND(P77,0),0)</f>
        <v>0</v>
      </c>
      <c r="R747" s="271">
        <f>IF(P78&gt;0,ROUND(P78,0),0)</f>
        <v>0</v>
      </c>
      <c r="S747" s="271">
        <f>IF(P79&gt;0,ROUND(P79,0),0)</f>
        <v>0</v>
      </c>
      <c r="T747" s="273">
        <f>IF(P80&gt;0,ROUND(P80,2),0)</f>
        <v>0</v>
      </c>
      <c r="U747" s="271"/>
      <c r="V747" s="272"/>
      <c r="W747" s="271"/>
      <c r="X747" s="271"/>
      <c r="Y747" s="271">
        <f t="shared" si="21"/>
        <v>0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">
      <c r="A748" s="209" t="str">
        <f>RIGHT($C$83,3)&amp;"*"&amp;RIGHT($C$82,4)&amp;"*"&amp;Q$55&amp;"*"&amp;"A"</f>
        <v>158*2021*7030*A</v>
      </c>
      <c r="B748" s="271">
        <f>ROUND(Q59,0)</f>
        <v>0</v>
      </c>
      <c r="C748" s="273">
        <f>ROUND(Q60,2)</f>
        <v>0</v>
      </c>
      <c r="D748" s="271">
        <f>ROUND(Q61,0)</f>
        <v>0</v>
      </c>
      <c r="E748" s="271">
        <f>ROUND(Q62,0)</f>
        <v>0</v>
      </c>
      <c r="F748" s="271">
        <f>ROUND(Q63,0)</f>
        <v>0</v>
      </c>
      <c r="G748" s="271">
        <f>ROUND(Q64,0)</f>
        <v>0</v>
      </c>
      <c r="H748" s="271">
        <f>ROUND(Q65,0)</f>
        <v>0</v>
      </c>
      <c r="I748" s="271">
        <f>ROUND(Q66,0)</f>
        <v>0</v>
      </c>
      <c r="J748" s="271">
        <f>ROUND(Q67,0)</f>
        <v>0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0</v>
      </c>
      <c r="O748" s="271">
        <f>ROUND(Q73,0)</f>
        <v>0</v>
      </c>
      <c r="P748" s="271">
        <f>IF(Q76&gt;0,ROUND(Q76,0),0)</f>
        <v>0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0</v>
      </c>
      <c r="U748" s="271"/>
      <c r="V748" s="272"/>
      <c r="W748" s="271"/>
      <c r="X748" s="271"/>
      <c r="Y748" s="271">
        <f t="shared" si="21"/>
        <v>0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">
      <c r="A749" s="209" t="str">
        <f>RIGHT($C$83,3)&amp;"*"&amp;RIGHT($C$82,4)&amp;"*"&amp;R$55&amp;"*"&amp;"A"</f>
        <v>158*2021*7040*A</v>
      </c>
      <c r="B749" s="271">
        <f>ROUND(R59,0)</f>
        <v>0</v>
      </c>
      <c r="C749" s="273">
        <f>ROUND(R60,2)</f>
        <v>0</v>
      </c>
      <c r="D749" s="271">
        <f>ROUND(R61,0)</f>
        <v>0</v>
      </c>
      <c r="E749" s="271">
        <f>ROUND(R62,0)</f>
        <v>0</v>
      </c>
      <c r="F749" s="271">
        <f>ROUND(R63,0)</f>
        <v>0</v>
      </c>
      <c r="G749" s="271">
        <f>ROUND(R64,0)</f>
        <v>0</v>
      </c>
      <c r="H749" s="271">
        <f>ROUND(R65,0)</f>
        <v>0</v>
      </c>
      <c r="I749" s="271">
        <f>ROUND(R66,0)</f>
        <v>0</v>
      </c>
      <c r="J749" s="271">
        <f>ROUND(R67,0)</f>
        <v>0</v>
      </c>
      <c r="K749" s="271">
        <f>ROUND(R68,0)</f>
        <v>0</v>
      </c>
      <c r="L749" s="271">
        <f>ROUND(R69,0)</f>
        <v>0</v>
      </c>
      <c r="M749" s="271">
        <f>ROUND(R70,0)</f>
        <v>0</v>
      </c>
      <c r="N749" s="271">
        <f>ROUND(R75,0)</f>
        <v>0</v>
      </c>
      <c r="O749" s="271">
        <f>ROUND(R73,0)</f>
        <v>0</v>
      </c>
      <c r="P749" s="271">
        <f>IF(R76&gt;0,ROUND(R76,0),0)</f>
        <v>0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0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">
      <c r="A750" s="209" t="str">
        <f>RIGHT($C$83,3)&amp;"*"&amp;RIGHT($C$82,4)&amp;"*"&amp;S$55&amp;"*"&amp;"A"</f>
        <v>158*2021*7050*A</v>
      </c>
      <c r="B750" s="271"/>
      <c r="C750" s="273">
        <f>ROUND(S60,2)</f>
        <v>0.92</v>
      </c>
      <c r="D750" s="271">
        <f>ROUND(S61,0)</f>
        <v>29354</v>
      </c>
      <c r="E750" s="271">
        <f>ROUND(S62,0)</f>
        <v>5722</v>
      </c>
      <c r="F750" s="271">
        <f>ROUND(S63,0)</f>
        <v>0</v>
      </c>
      <c r="G750" s="271">
        <f>ROUND(S64,0)</f>
        <v>-6301</v>
      </c>
      <c r="H750" s="271">
        <f>ROUND(S65,0)</f>
        <v>0</v>
      </c>
      <c r="I750" s="271">
        <f>ROUND(S66,0)</f>
        <v>0</v>
      </c>
      <c r="J750" s="271">
        <f>ROUND(S67,0)</f>
        <v>85055</v>
      </c>
      <c r="K750" s="271">
        <f>ROUND(S68,0)</f>
        <v>18930</v>
      </c>
      <c r="L750" s="271">
        <f>ROUND(S69,0)</f>
        <v>113979</v>
      </c>
      <c r="M750" s="271">
        <f>ROUND(S70,0)</f>
        <v>0</v>
      </c>
      <c r="N750" s="271">
        <f>ROUND(S75,0)</f>
        <v>554667</v>
      </c>
      <c r="O750" s="271">
        <f>ROUND(S73,0)</f>
        <v>123843</v>
      </c>
      <c r="P750" s="271">
        <f>IF(S76&gt;0,ROUND(S76,0),0)</f>
        <v>1948</v>
      </c>
      <c r="Q750" s="271">
        <f>IF(S77&gt;0,ROUND(S77,0),0)</f>
        <v>0</v>
      </c>
      <c r="R750" s="271">
        <f>IF(S78&gt;0,ROUND(S78,0),0)</f>
        <v>893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251215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">
      <c r="A751" s="209" t="str">
        <f>RIGHT($C$83,3)&amp;"*"&amp;RIGHT($C$82,4)&amp;"*"&amp;T$55&amp;"*"&amp;"A"</f>
        <v>158*2021*7060*A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">
      <c r="A752" s="209" t="str">
        <f>RIGHT($C$83,3)&amp;"*"&amp;RIGHT($C$82,4)&amp;"*"&amp;U$55&amp;"*"&amp;"A"</f>
        <v>158*2021*7070*A</v>
      </c>
      <c r="B752" s="271">
        <f>ROUND(U59,0)</f>
        <v>37466</v>
      </c>
      <c r="C752" s="273">
        <f>ROUND(U60,2)</f>
        <v>7.66</v>
      </c>
      <c r="D752" s="271">
        <f>ROUND(U61,0)</f>
        <v>493295</v>
      </c>
      <c r="E752" s="271">
        <f>ROUND(U62,0)</f>
        <v>96150</v>
      </c>
      <c r="F752" s="271">
        <f>ROUND(U63,0)</f>
        <v>0</v>
      </c>
      <c r="G752" s="271">
        <f>ROUND(U64,0)</f>
        <v>424421</v>
      </c>
      <c r="H752" s="271">
        <f>ROUND(U65,0)</f>
        <v>0</v>
      </c>
      <c r="I752" s="271">
        <f>ROUND(U66,0)</f>
        <v>208026</v>
      </c>
      <c r="J752" s="271">
        <f>ROUND(U67,0)</f>
        <v>38074</v>
      </c>
      <c r="K752" s="271">
        <f>ROUND(U68,0)</f>
        <v>1949</v>
      </c>
      <c r="L752" s="271">
        <f>ROUND(U69,0)</f>
        <v>30766</v>
      </c>
      <c r="M752" s="271">
        <f>ROUND(U70,0)</f>
        <v>0</v>
      </c>
      <c r="N752" s="271">
        <f>ROUND(U75,0)</f>
        <v>5143708</v>
      </c>
      <c r="O752" s="271">
        <f>ROUND(U73,0)</f>
        <v>100977</v>
      </c>
      <c r="P752" s="271">
        <f>IF(U76&gt;0,ROUND(U76,0),0)</f>
        <v>872</v>
      </c>
      <c r="Q752" s="271">
        <f>IF(U77&gt;0,ROUND(U77,0),0)</f>
        <v>0</v>
      </c>
      <c r="R752" s="271">
        <f>IF(U78&gt;0,ROUND(U78,0),0)</f>
        <v>400</v>
      </c>
      <c r="S752" s="271">
        <f>IF(U79&gt;0,ROUND(U79,0),0)</f>
        <v>1247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772032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">
      <c r="A753" s="209" t="str">
        <f>RIGHT($C$83,3)&amp;"*"&amp;RIGHT($C$82,4)&amp;"*"&amp;V$55&amp;"*"&amp;"A"</f>
        <v>158*2021*7110*A</v>
      </c>
      <c r="B753" s="271">
        <f>ROUND(V59,0)</f>
        <v>1029</v>
      </c>
      <c r="C753" s="273">
        <f>ROUND(V60,2)</f>
        <v>0.18</v>
      </c>
      <c r="D753" s="271">
        <f>ROUND(V61,0)</f>
        <v>18952</v>
      </c>
      <c r="E753" s="271">
        <f>ROUND(V62,0)</f>
        <v>3694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6418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262695</v>
      </c>
      <c r="O753" s="271">
        <f>ROUND(V73,0)</f>
        <v>4218</v>
      </c>
      <c r="P753" s="271">
        <f>IF(V76&gt;0,ROUND(V76,0),0)</f>
        <v>147</v>
      </c>
      <c r="Q753" s="271">
        <f>IF(V77&gt;0,ROUND(V77,0),0)</f>
        <v>0</v>
      </c>
      <c r="R753" s="271">
        <f>IF(V78&gt;0,ROUND(V78,0),0)</f>
        <v>1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40048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">
      <c r="A754" s="209" t="str">
        <f>RIGHT($C$83,3)&amp;"*"&amp;RIGHT($C$82,4)&amp;"*"&amp;W$55&amp;"*"&amp;"A"</f>
        <v>158*2021*7120*A</v>
      </c>
      <c r="B754" s="271">
        <f>ROUND(W59,0)</f>
        <v>0</v>
      </c>
      <c r="C754" s="273">
        <f>ROUND(W60,2)</f>
        <v>0</v>
      </c>
      <c r="D754" s="271">
        <f>ROUND(W61,0)</f>
        <v>0</v>
      </c>
      <c r="E754" s="271">
        <f>ROUND(W62,0)</f>
        <v>0</v>
      </c>
      <c r="F754" s="271">
        <f>ROUND(W63,0)</f>
        <v>0</v>
      </c>
      <c r="G754" s="271">
        <f>ROUND(W64,0)</f>
        <v>0</v>
      </c>
      <c r="H754" s="271">
        <f>ROUND(W65,0)</f>
        <v>0</v>
      </c>
      <c r="I754" s="271">
        <f>ROUND(W66,0)</f>
        <v>0</v>
      </c>
      <c r="J754" s="271">
        <f>ROUND(W67,0)</f>
        <v>0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0</v>
      </c>
      <c r="O754" s="271">
        <f>ROUND(W73,0)</f>
        <v>0</v>
      </c>
      <c r="P754" s="271">
        <f>IF(W76&gt;0,ROUND(W76,0),0)</f>
        <v>0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0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">
      <c r="A755" s="209" t="str">
        <f>RIGHT($C$83,3)&amp;"*"&amp;RIGHT($C$82,4)&amp;"*"&amp;X$55&amp;"*"&amp;"A"</f>
        <v>158*2021*7130*A</v>
      </c>
      <c r="B755" s="271">
        <f>ROUND(X59,0)</f>
        <v>1277</v>
      </c>
      <c r="C755" s="273">
        <f>ROUND(X60,2)</f>
        <v>1</v>
      </c>
      <c r="D755" s="271">
        <f>ROUND(X61,0)</f>
        <v>81561</v>
      </c>
      <c r="E755" s="271">
        <f>ROUND(X62,0)</f>
        <v>15897</v>
      </c>
      <c r="F755" s="271">
        <f>ROUND(X63,0)</f>
        <v>35654</v>
      </c>
      <c r="G755" s="271">
        <f>ROUND(X64,0)</f>
        <v>3332</v>
      </c>
      <c r="H755" s="271">
        <f>ROUND(X65,0)</f>
        <v>0</v>
      </c>
      <c r="I755" s="271">
        <f>ROUND(X66,0)</f>
        <v>8322</v>
      </c>
      <c r="J755" s="271">
        <f>ROUND(X67,0)</f>
        <v>16723</v>
      </c>
      <c r="K755" s="271">
        <f>ROUND(X68,0)</f>
        <v>0</v>
      </c>
      <c r="L755" s="271">
        <f>ROUND(X69,0)</f>
        <v>-3379</v>
      </c>
      <c r="M755" s="271">
        <f>ROUND(X70,0)</f>
        <v>0</v>
      </c>
      <c r="N755" s="271">
        <f>ROUND(X75,0)</f>
        <v>1937085</v>
      </c>
      <c r="O755" s="271">
        <f>ROUND(X73,0)</f>
        <v>20621</v>
      </c>
      <c r="P755" s="271">
        <f>IF(X76&gt;0,ROUND(X76,0),0)</f>
        <v>383</v>
      </c>
      <c r="Q755" s="271">
        <f>IF(X77&gt;0,ROUND(X77,0),0)</f>
        <v>0</v>
      </c>
      <c r="R755" s="271">
        <f>IF(X78&gt;0,ROUND(X78,0),0)</f>
        <v>176</v>
      </c>
      <c r="S755" s="271">
        <f>IF(X79&gt;0,ROUND(X79,0),0)</f>
        <v>239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247365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">
      <c r="A756" s="209" t="str">
        <f>RIGHT($C$83,3)&amp;"*"&amp;RIGHT($C$82,4)&amp;"*"&amp;Y$55&amp;"*"&amp;"A"</f>
        <v>158*2021*7140*A</v>
      </c>
      <c r="B756" s="271">
        <f>ROUND(Y59,0)</f>
        <v>3610</v>
      </c>
      <c r="C756" s="273">
        <f>ROUND(Y60,2)</f>
        <v>2.83</v>
      </c>
      <c r="D756" s="271">
        <f>ROUND(Y61,0)</f>
        <v>230568</v>
      </c>
      <c r="E756" s="271">
        <f>ROUND(Y62,0)</f>
        <v>44941</v>
      </c>
      <c r="F756" s="271">
        <f>ROUND(Y63,0)</f>
        <v>100793</v>
      </c>
      <c r="G756" s="271">
        <f>ROUND(Y64,0)</f>
        <v>9415</v>
      </c>
      <c r="H756" s="271">
        <f>ROUND(Y65,0)</f>
        <v>0</v>
      </c>
      <c r="I756" s="271">
        <f>ROUND(Y66,0)</f>
        <v>23527</v>
      </c>
      <c r="J756" s="271">
        <f>ROUND(Y67,0)</f>
        <v>47243</v>
      </c>
      <c r="K756" s="271">
        <f>ROUND(Y68,0)</f>
        <v>1147</v>
      </c>
      <c r="L756" s="271">
        <f>ROUND(Y69,0)</f>
        <v>73893</v>
      </c>
      <c r="M756" s="271">
        <f>ROUND(Y70,0)</f>
        <v>0</v>
      </c>
      <c r="N756" s="271">
        <f>ROUND(Y75,0)</f>
        <v>5476020</v>
      </c>
      <c r="O756" s="271">
        <f>ROUND(Y73,0)</f>
        <v>58295</v>
      </c>
      <c r="P756" s="271">
        <f>IF(Y76&gt;0,ROUND(Y76,0),0)</f>
        <v>1082</v>
      </c>
      <c r="Q756" s="271">
        <f>IF(Y77&gt;0,ROUND(Y77,0),0)</f>
        <v>0</v>
      </c>
      <c r="R756" s="271">
        <f>IF(Y78&gt;0,ROUND(Y78,0),0)</f>
        <v>495</v>
      </c>
      <c r="S756" s="271">
        <f>IF(Y79&gt;0,ROUND(Y79,0),0)</f>
        <v>677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708467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">
      <c r="A757" s="209" t="str">
        <f>RIGHT($C$83,3)&amp;"*"&amp;RIGHT($C$82,4)&amp;"*"&amp;Z$55&amp;"*"&amp;"A"</f>
        <v>158*2021*7150*A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">
      <c r="A758" s="209" t="str">
        <f>RIGHT($C$83,3)&amp;"*"&amp;RIGHT($C$82,4)&amp;"*"&amp;AA$55&amp;"*"&amp;"A"</f>
        <v>158*2021*7160*A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0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">
      <c r="A759" s="209" t="str">
        <f>RIGHT($C$83,3)&amp;"*"&amp;RIGHT($C$82,4)&amp;"*"&amp;AB$55&amp;"*"&amp;"A"</f>
        <v>158*2021*7170*A</v>
      </c>
      <c r="B759" s="271"/>
      <c r="C759" s="273">
        <f>ROUND(AB60,2)</f>
        <v>1.52</v>
      </c>
      <c r="D759" s="271">
        <f>ROUND(AB61,0)</f>
        <v>254154</v>
      </c>
      <c r="E759" s="271">
        <f>ROUND(AB62,0)</f>
        <v>49538</v>
      </c>
      <c r="F759" s="271">
        <f>ROUND(AB63,0)</f>
        <v>0</v>
      </c>
      <c r="G759" s="271">
        <f>ROUND(AB64,0)</f>
        <v>536357</v>
      </c>
      <c r="H759" s="271">
        <f>ROUND(AB65,0)</f>
        <v>1222</v>
      </c>
      <c r="I759" s="271">
        <f>ROUND(AB66,0)</f>
        <v>320873</v>
      </c>
      <c r="J759" s="271">
        <f>ROUND(AB67,0)</f>
        <v>6506</v>
      </c>
      <c r="K759" s="271">
        <f>ROUND(AB68,0)</f>
        <v>52847</v>
      </c>
      <c r="L759" s="271">
        <f>ROUND(AB69,0)</f>
        <v>43</v>
      </c>
      <c r="M759" s="271">
        <f>ROUND(AB70,0)</f>
        <v>0</v>
      </c>
      <c r="N759" s="271">
        <f>ROUND(AB75,0)</f>
        <v>1973614</v>
      </c>
      <c r="O759" s="271">
        <f>ROUND(AB73,0)</f>
        <v>379893</v>
      </c>
      <c r="P759" s="271">
        <f>IF(AB76&gt;0,ROUND(AB76,0),0)</f>
        <v>149</v>
      </c>
      <c r="Q759" s="271">
        <f>IF(AB77&gt;0,ROUND(AB77,0),0)</f>
        <v>0</v>
      </c>
      <c r="R759" s="271">
        <f>IF(AB78&gt;0,ROUND(AB78,0),0)</f>
        <v>68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367087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">
      <c r="A760" s="209" t="str">
        <f>RIGHT($C$83,3)&amp;"*"&amp;RIGHT($C$82,4)&amp;"*"&amp;AC$55&amp;"*"&amp;"A"</f>
        <v>158*2021*7180*A</v>
      </c>
      <c r="B760" s="271">
        <f>ROUND(AC59,0)</f>
        <v>0</v>
      </c>
      <c r="C760" s="273">
        <f>ROUND(AC60,2)</f>
        <v>0</v>
      </c>
      <c r="D760" s="271">
        <f>ROUND(AC61,0)</f>
        <v>0</v>
      </c>
      <c r="E760" s="271">
        <f>ROUND(AC62,0)</f>
        <v>0</v>
      </c>
      <c r="F760" s="271">
        <f>ROUND(AC63,0)</f>
        <v>0</v>
      </c>
      <c r="G760" s="271">
        <f>ROUND(AC64,0)</f>
        <v>0</v>
      </c>
      <c r="H760" s="271">
        <f>ROUND(AC65,0)</f>
        <v>0</v>
      </c>
      <c r="I760" s="271">
        <f>ROUND(AC66,0)</f>
        <v>0</v>
      </c>
      <c r="J760" s="271">
        <f>ROUND(AC67,0)</f>
        <v>0</v>
      </c>
      <c r="K760" s="271">
        <f>ROUND(AC68,0)</f>
        <v>0</v>
      </c>
      <c r="L760" s="271">
        <f>ROUND(AC69,0)</f>
        <v>0</v>
      </c>
      <c r="M760" s="271">
        <f>ROUND(AC70,0)</f>
        <v>0</v>
      </c>
      <c r="N760" s="271">
        <f>ROUND(AC75,0)</f>
        <v>0</v>
      </c>
      <c r="O760" s="271">
        <f>ROUND(AC73,0)</f>
        <v>0</v>
      </c>
      <c r="P760" s="271">
        <f>IF(AC76&gt;0,ROUND(AC76,0),0)</f>
        <v>0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0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">
      <c r="A761" s="209" t="str">
        <f>RIGHT($C$83,3)&amp;"*"&amp;RIGHT($C$82,4)&amp;"*"&amp;AD$55&amp;"*"&amp;"A"</f>
        <v>158*2021*7190*A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">
      <c r="A762" s="209" t="str">
        <f>RIGHT($C$83,3)&amp;"*"&amp;RIGHT($C$82,4)&amp;"*"&amp;AE$55&amp;"*"&amp;"A"</f>
        <v>158*2021*7200*A</v>
      </c>
      <c r="B762" s="271">
        <f>ROUND(AE59,0)</f>
        <v>18288</v>
      </c>
      <c r="C762" s="273">
        <f>ROUND(AE60,2)</f>
        <v>6.28</v>
      </c>
      <c r="D762" s="271">
        <f>ROUND(AE61,0)</f>
        <v>543049</v>
      </c>
      <c r="E762" s="271">
        <f>ROUND(AE62,0)</f>
        <v>105848</v>
      </c>
      <c r="F762" s="271">
        <f>ROUND(AE63,0)</f>
        <v>0</v>
      </c>
      <c r="G762" s="271">
        <f>ROUND(AE64,0)</f>
        <v>4647</v>
      </c>
      <c r="H762" s="271">
        <f>ROUND(AE65,0)</f>
        <v>0</v>
      </c>
      <c r="I762" s="271">
        <f>ROUND(AE66,0)</f>
        <v>12395</v>
      </c>
      <c r="J762" s="271">
        <f>ROUND(AE67,0)</f>
        <v>96364</v>
      </c>
      <c r="K762" s="271">
        <f>ROUND(AE68,0)</f>
        <v>0</v>
      </c>
      <c r="L762" s="271">
        <f>ROUND(AE69,0)</f>
        <v>11502</v>
      </c>
      <c r="M762" s="271">
        <f>ROUND(AE70,0)</f>
        <v>0</v>
      </c>
      <c r="N762" s="271">
        <f>ROUND(AE75,0)</f>
        <v>1772127</v>
      </c>
      <c r="O762" s="271">
        <f>ROUND(AE73,0)</f>
        <v>291412</v>
      </c>
      <c r="P762" s="271">
        <f>IF(AE76&gt;0,ROUND(AE76,0),0)</f>
        <v>2207</v>
      </c>
      <c r="Q762" s="271">
        <f>IF(AE77&gt;0,ROUND(AE77,0),0)</f>
        <v>0</v>
      </c>
      <c r="R762" s="271">
        <f>IF(AE78&gt;0,ROUND(AE78,0),0)</f>
        <v>832</v>
      </c>
      <c r="S762" s="271">
        <f>IF(AE79&gt;0,ROUND(AE79,0),0)</f>
        <v>8648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479476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">
      <c r="A763" s="209" t="str">
        <f>RIGHT($C$83,3)&amp;"*"&amp;RIGHT($C$82,4)&amp;"*"&amp;AF$55&amp;"*"&amp;"A"</f>
        <v>158*2021*7220*A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">
      <c r="A764" s="209" t="str">
        <f>RIGHT($C$83,3)&amp;"*"&amp;RIGHT($C$82,4)&amp;"*"&amp;AG$55&amp;"*"&amp;"A"</f>
        <v>158*2021*7230*A</v>
      </c>
      <c r="B764" s="271">
        <f>ROUND(AG59,0)</f>
        <v>3876</v>
      </c>
      <c r="C764" s="273">
        <f>ROUND(AG60,2)</f>
        <v>7.85</v>
      </c>
      <c r="D764" s="271">
        <f>ROUND(AG61,0)</f>
        <v>1324464</v>
      </c>
      <c r="E764" s="271">
        <f>ROUND(AG62,0)</f>
        <v>258157</v>
      </c>
      <c r="F764" s="271">
        <f>ROUND(AG63,0)</f>
        <v>30106</v>
      </c>
      <c r="G764" s="271">
        <f>ROUND(AG64,0)</f>
        <v>112649</v>
      </c>
      <c r="H764" s="271">
        <f>ROUND(AG65,0)</f>
        <v>1894</v>
      </c>
      <c r="I764" s="271">
        <f>ROUND(AG66,0)</f>
        <v>80942</v>
      </c>
      <c r="J764" s="271">
        <f>ROUND(AG67,0)</f>
        <v>96189</v>
      </c>
      <c r="K764" s="271">
        <f>ROUND(AG68,0)</f>
        <v>3623</v>
      </c>
      <c r="L764" s="271">
        <f>ROUND(AG69,0)</f>
        <v>6567</v>
      </c>
      <c r="M764" s="271">
        <f>ROUND(AG70,0)</f>
        <v>0</v>
      </c>
      <c r="N764" s="271">
        <f>ROUND(AG75,0)</f>
        <v>5060272</v>
      </c>
      <c r="O764" s="271">
        <f>ROUND(AG73,0)</f>
        <v>0</v>
      </c>
      <c r="P764" s="271">
        <f>IF(AG76&gt;0,ROUND(AG76,0),0)</f>
        <v>2203</v>
      </c>
      <c r="Q764" s="271">
        <f>IF(AG77&gt;0,ROUND(AG77,0),0)</f>
        <v>0</v>
      </c>
      <c r="R764" s="271">
        <f>IF(AG78&gt;0,ROUND(AG78,0),0)</f>
        <v>1010</v>
      </c>
      <c r="S764" s="271">
        <f>IF(AG79&gt;0,ROUND(AG79,0),0)</f>
        <v>31059</v>
      </c>
      <c r="T764" s="273">
        <f>IF(AG80&gt;0,ROUND(AG80,2),0)</f>
        <v>3.86</v>
      </c>
      <c r="U764" s="271"/>
      <c r="V764" s="272"/>
      <c r="W764" s="271"/>
      <c r="X764" s="271"/>
      <c r="Y764" s="271">
        <f t="shared" si="21"/>
        <v>1055858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">
      <c r="A765" s="209" t="str">
        <f>RIGHT($C$83,3)&amp;"*"&amp;RIGHT($C$82,4)&amp;"*"&amp;AH$55&amp;"*"&amp;"A"</f>
        <v>158*2021*7240*A</v>
      </c>
      <c r="B765" s="271">
        <f>ROUND(AH59,0)</f>
        <v>779</v>
      </c>
      <c r="C765" s="273">
        <f>ROUND(AH60,2)</f>
        <v>19.239999999999998</v>
      </c>
      <c r="D765" s="271">
        <f>ROUND(AH61,0)</f>
        <v>1130393</v>
      </c>
      <c r="E765" s="271">
        <f>ROUND(AH62,0)</f>
        <v>220330</v>
      </c>
      <c r="F765" s="271">
        <f>ROUND(AH63,0)</f>
        <v>0</v>
      </c>
      <c r="G765" s="271">
        <f>ROUND(AH64,0)</f>
        <v>94041</v>
      </c>
      <c r="H765" s="271">
        <f>ROUND(AH65,0)</f>
        <v>25531</v>
      </c>
      <c r="I765" s="271">
        <f>ROUND(AH66,0)</f>
        <v>176616</v>
      </c>
      <c r="J765" s="271">
        <f>ROUND(AH67,0)</f>
        <v>37375</v>
      </c>
      <c r="K765" s="271">
        <f>ROUND(AH68,0)</f>
        <v>15600</v>
      </c>
      <c r="L765" s="271">
        <f>ROUND(AH69,0)</f>
        <v>49566</v>
      </c>
      <c r="M765" s="271">
        <f>ROUND(AH70,0)</f>
        <v>0</v>
      </c>
      <c r="N765" s="271">
        <f>ROUND(AH75,0)</f>
        <v>101725</v>
      </c>
      <c r="O765" s="271">
        <f>ROUND(AH73,0)</f>
        <v>0</v>
      </c>
      <c r="P765" s="271">
        <f>IF(AH76&gt;0,ROUND(AH76,0),0)</f>
        <v>856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622</v>
      </c>
      <c r="T765" s="273">
        <f>IF(AH80&gt;0,ROUND(AH80,2),0)</f>
        <v>0.02</v>
      </c>
      <c r="U765" s="271"/>
      <c r="V765" s="272"/>
      <c r="W765" s="271"/>
      <c r="X765" s="271"/>
      <c r="Y765" s="271">
        <f t="shared" si="21"/>
        <v>329457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">
      <c r="A766" s="209" t="str">
        <f>RIGHT($C$83,3)&amp;"*"&amp;RIGHT($C$82,4)&amp;"*"&amp;AI$55&amp;"*"&amp;"A"</f>
        <v>158*2021*7250*A</v>
      </c>
      <c r="B766" s="271">
        <f>ROUND(AI59,0)</f>
        <v>232</v>
      </c>
      <c r="C766" s="273">
        <f>ROUND(AI60,2)</f>
        <v>0.64</v>
      </c>
      <c r="D766" s="271">
        <f>ROUND(AI61,0)</f>
        <v>54070</v>
      </c>
      <c r="E766" s="271">
        <f>ROUND(AI62,0)</f>
        <v>10539</v>
      </c>
      <c r="F766" s="271">
        <f>ROUND(AI63,0)</f>
        <v>0</v>
      </c>
      <c r="G766" s="271">
        <f>ROUND(AI64,0)</f>
        <v>46768</v>
      </c>
      <c r="H766" s="271">
        <f>ROUND(AI65,0)</f>
        <v>509</v>
      </c>
      <c r="I766" s="271">
        <f>ROUND(AI66,0)</f>
        <v>0</v>
      </c>
      <c r="J766" s="271">
        <f>ROUND(AI67,0)</f>
        <v>22836</v>
      </c>
      <c r="K766" s="271">
        <f>ROUND(AI68,0)</f>
        <v>217</v>
      </c>
      <c r="L766" s="271">
        <f>ROUND(AI69,0)</f>
        <v>3595</v>
      </c>
      <c r="M766" s="271">
        <f>ROUND(AI70,0)</f>
        <v>0</v>
      </c>
      <c r="N766" s="271">
        <f>ROUND(AI75,0)</f>
        <v>749794</v>
      </c>
      <c r="O766" s="271">
        <f>ROUND(AI73,0)</f>
        <v>0</v>
      </c>
      <c r="P766" s="271">
        <f>IF(AI76&gt;0,ROUND(AI76,0),0)</f>
        <v>523</v>
      </c>
      <c r="Q766" s="271">
        <f>IF(AI77&gt;0,ROUND(AI77,0),0)</f>
        <v>0</v>
      </c>
      <c r="R766" s="271">
        <f>IF(AI78&gt;0,ROUND(AI78,0),0)</f>
        <v>195</v>
      </c>
      <c r="S766" s="271">
        <f>IF(AI79&gt;0,ROUND(AI79,0),0)</f>
        <v>2987</v>
      </c>
      <c r="T766" s="273">
        <f>IF(AI80&gt;0,ROUND(AI80,2),0)</f>
        <v>0.63</v>
      </c>
      <c r="U766" s="271"/>
      <c r="V766" s="272"/>
      <c r="W766" s="271"/>
      <c r="X766" s="271"/>
      <c r="Y766" s="271">
        <f t="shared" si="21"/>
        <v>152946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">
      <c r="A767" s="209" t="str">
        <f>RIGHT($C$83,3)&amp;"*"&amp;RIGHT($C$82,4)&amp;"*"&amp;AJ$55&amp;"*"&amp;"A"</f>
        <v>158*2021*7260*A</v>
      </c>
      <c r="B767" s="271">
        <f>ROUND(AJ59,0)</f>
        <v>12887</v>
      </c>
      <c r="C767" s="273">
        <f>ROUND(AJ60,2)</f>
        <v>23.04</v>
      </c>
      <c r="D767" s="271">
        <f>ROUND(AJ61,0)</f>
        <v>3001632</v>
      </c>
      <c r="E767" s="271">
        <f>ROUND(AJ62,0)</f>
        <v>585062</v>
      </c>
      <c r="F767" s="271">
        <f>ROUND(AJ63,0)</f>
        <v>80592</v>
      </c>
      <c r="G767" s="271">
        <f>ROUND(AJ64,0)</f>
        <v>173930</v>
      </c>
      <c r="H767" s="271">
        <f>ROUND(AJ65,0)</f>
        <v>6009</v>
      </c>
      <c r="I767" s="271">
        <f>ROUND(AJ66,0)</f>
        <v>5590</v>
      </c>
      <c r="J767" s="271">
        <f>ROUND(AJ67,0)</f>
        <v>189583</v>
      </c>
      <c r="K767" s="271">
        <f>ROUND(AJ68,0)</f>
        <v>5010</v>
      </c>
      <c r="L767" s="271">
        <f>ROUND(AJ69,0)</f>
        <v>40376</v>
      </c>
      <c r="M767" s="271">
        <f>ROUND(AJ70,0)</f>
        <v>0</v>
      </c>
      <c r="N767" s="271">
        <f>ROUND(AJ75,0)</f>
        <v>49864</v>
      </c>
      <c r="O767" s="271">
        <f>ROUND(AJ73,0)</f>
        <v>0</v>
      </c>
      <c r="P767" s="271">
        <f>IF(AJ76&gt;0,ROUND(AJ76,0),0)</f>
        <v>4342</v>
      </c>
      <c r="Q767" s="271">
        <f>IF(AJ77&gt;0,ROUND(AJ77,0),0)</f>
        <v>0</v>
      </c>
      <c r="R767" s="271">
        <f>IF(AJ78&gt;0,ROUND(AJ78,0),0)</f>
        <v>2310</v>
      </c>
      <c r="S767" s="271">
        <f>IF(AJ79&gt;0,ROUND(AJ79,0),0)</f>
        <v>2797</v>
      </c>
      <c r="T767" s="273">
        <f>IF(AJ80&gt;0,ROUND(AJ80,2),0)</f>
        <v>11.04</v>
      </c>
      <c r="U767" s="271"/>
      <c r="V767" s="272"/>
      <c r="W767" s="271"/>
      <c r="X767" s="271"/>
      <c r="Y767" s="271">
        <f t="shared" si="21"/>
        <v>1118088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">
      <c r="A768" s="209" t="str">
        <f>RIGHT($C$83,3)&amp;"*"&amp;RIGHT($C$82,4)&amp;"*"&amp;AK$55&amp;"*"&amp;"A"</f>
        <v>158*2021*7310*A</v>
      </c>
      <c r="B768" s="271">
        <f>ROUND(AK59,0)</f>
        <v>5132</v>
      </c>
      <c r="C768" s="273">
        <f>ROUND(AK60,2)</f>
        <v>1.54</v>
      </c>
      <c r="D768" s="271">
        <f>ROUND(AK61,0)</f>
        <v>159542</v>
      </c>
      <c r="E768" s="271">
        <f>ROUND(AK62,0)</f>
        <v>31097</v>
      </c>
      <c r="F768" s="271">
        <f>ROUND(AK63,0)</f>
        <v>0</v>
      </c>
      <c r="G768" s="271">
        <f>ROUND(AK64,0)</f>
        <v>1096</v>
      </c>
      <c r="H768" s="271">
        <f>ROUND(AK65,0)</f>
        <v>0</v>
      </c>
      <c r="I768" s="271">
        <f>ROUND(AK66,0)</f>
        <v>0</v>
      </c>
      <c r="J768" s="271">
        <f>ROUND(AK67,0)</f>
        <v>6986</v>
      </c>
      <c r="K768" s="271">
        <f>ROUND(AK68,0)</f>
        <v>0</v>
      </c>
      <c r="L768" s="271">
        <f>ROUND(AK69,0)</f>
        <v>175</v>
      </c>
      <c r="M768" s="271">
        <f>ROUND(AK70,0)</f>
        <v>0</v>
      </c>
      <c r="N768" s="271">
        <f>ROUND(AK75,0)</f>
        <v>557920</v>
      </c>
      <c r="O768" s="271">
        <f>ROUND(AK73,0)</f>
        <v>299022</v>
      </c>
      <c r="P768" s="271">
        <f>IF(AK76&gt;0,ROUND(AK76,0),0)</f>
        <v>160</v>
      </c>
      <c r="Q768" s="271">
        <f>IF(AK77&gt;0,ROUND(AK77,0),0)</f>
        <v>0</v>
      </c>
      <c r="R768" s="271">
        <f>IF(AK78&gt;0,ROUND(AK78,0),0)</f>
        <v>73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96397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">
      <c r="A769" s="209" t="str">
        <f>RIGHT($C$83,3)&amp;"*"&amp;RIGHT($C$82,4)&amp;"*"&amp;AL$55&amp;"*"&amp;"A"</f>
        <v>158*2021*7320*A</v>
      </c>
      <c r="B769" s="271">
        <f>ROUND(AL59,0)</f>
        <v>309</v>
      </c>
      <c r="C769" s="273">
        <f>ROUND(AL60,2)</f>
        <v>0.32</v>
      </c>
      <c r="D769" s="271">
        <f>ROUND(AL61,0)</f>
        <v>30830</v>
      </c>
      <c r="E769" s="271">
        <f>ROUND(AL62,0)</f>
        <v>6009</v>
      </c>
      <c r="F769" s="271">
        <f>ROUND(AL63,0)</f>
        <v>0</v>
      </c>
      <c r="G769" s="271">
        <f>ROUND(AL64,0)</f>
        <v>750</v>
      </c>
      <c r="H769" s="271">
        <f>ROUND(AL65,0)</f>
        <v>0</v>
      </c>
      <c r="I769" s="271">
        <f>ROUND(AL66,0)</f>
        <v>0</v>
      </c>
      <c r="J769" s="271">
        <f>ROUND(AL67,0)</f>
        <v>11527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102710</v>
      </c>
      <c r="O769" s="271">
        <f>ROUND(AL73,0)</f>
        <v>59244</v>
      </c>
      <c r="P769" s="271">
        <f>IF(AL76&gt;0,ROUND(AL76,0),0)</f>
        <v>264</v>
      </c>
      <c r="Q769" s="271">
        <f>IF(AL77&gt;0,ROUND(AL77,0),0)</f>
        <v>0</v>
      </c>
      <c r="R769" s="271">
        <f>IF(AL78&gt;0,ROUND(AL78,0),0)</f>
        <v>83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37793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">
      <c r="A770" s="209" t="str">
        <f>RIGHT($C$83,3)&amp;"*"&amp;RIGHT($C$82,4)&amp;"*"&amp;AM$55&amp;"*"&amp;"A"</f>
        <v>158*2021*7330*A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">
      <c r="A771" s="209" t="str">
        <f>RIGHT($C$83,3)&amp;"*"&amp;RIGHT($C$82,4)&amp;"*"&amp;AN$55&amp;"*"&amp;"A"</f>
        <v>158*2021*7340*A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">
      <c r="A772" s="209" t="str">
        <f>RIGHT($C$83,3)&amp;"*"&amp;RIGHT($C$82,4)&amp;"*"&amp;AO$55&amp;"*"&amp;"A"</f>
        <v>158*2021*7350*A</v>
      </c>
      <c r="B772" s="271">
        <f>ROUND(AO59,0)</f>
        <v>864</v>
      </c>
      <c r="C772" s="273">
        <f>ROUND(AO60,2)</f>
        <v>0.49</v>
      </c>
      <c r="D772" s="271">
        <f>ROUND(AO61,0)</f>
        <v>45667</v>
      </c>
      <c r="E772" s="271">
        <f>ROUND(AO62,0)</f>
        <v>8901</v>
      </c>
      <c r="F772" s="271">
        <f>ROUND(AO63,0)</f>
        <v>0</v>
      </c>
      <c r="G772" s="271">
        <f>ROUND(AO64,0)</f>
        <v>2571</v>
      </c>
      <c r="H772" s="271">
        <f>ROUND(AO65,0)</f>
        <v>16</v>
      </c>
      <c r="I772" s="271">
        <f>ROUND(AO66,0)</f>
        <v>2031</v>
      </c>
      <c r="J772" s="271">
        <f>ROUND(AO67,0)</f>
        <v>3930</v>
      </c>
      <c r="K772" s="271">
        <f>ROUND(AO68,0)</f>
        <v>57</v>
      </c>
      <c r="L772" s="271">
        <f>ROUND(AO69,0)</f>
        <v>438</v>
      </c>
      <c r="M772" s="271">
        <f>ROUND(AO70,0)</f>
        <v>0</v>
      </c>
      <c r="N772" s="271">
        <f>ROUND(AO75,0)</f>
        <v>5498423</v>
      </c>
      <c r="O772" s="271">
        <f>ROUND(AO73,0)</f>
        <v>335</v>
      </c>
      <c r="P772" s="271">
        <f>IF(AO76&gt;0,ROUND(AO76,0),0)</f>
        <v>90</v>
      </c>
      <c r="Q772" s="271">
        <f>IF(AO77&gt;0,ROUND(AO77,0),0)</f>
        <v>100</v>
      </c>
      <c r="R772" s="271">
        <f>IF(AO78&gt;0,ROUND(AO78,0),0)</f>
        <v>44</v>
      </c>
      <c r="S772" s="271">
        <f>IF(AO79&gt;0,ROUND(AO79,0),0)</f>
        <v>792</v>
      </c>
      <c r="T772" s="273">
        <f>IF(AO80&gt;0,ROUND(AO80,2),0)</f>
        <v>0.45</v>
      </c>
      <c r="U772" s="271"/>
      <c r="V772" s="272"/>
      <c r="W772" s="271"/>
      <c r="X772" s="271"/>
      <c r="Y772" s="271">
        <f t="shared" si="21"/>
        <v>589710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">
      <c r="A773" s="209" t="str">
        <f>RIGHT($C$83,3)&amp;"*"&amp;RIGHT($C$82,4)&amp;"*"&amp;AP$55&amp;"*"&amp;"A"</f>
        <v>158*2021*7380*A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">
      <c r="A774" s="209" t="str">
        <f>RIGHT($C$83,3)&amp;"*"&amp;RIGHT($C$82,4)&amp;"*"&amp;AQ$55&amp;"*"&amp;"A"</f>
        <v>158*2021*7390*A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">
      <c r="A775" s="209" t="str">
        <f>RIGHT($C$83,3)&amp;"*"&amp;RIGHT($C$82,4)&amp;"*"&amp;AR$55&amp;"*"&amp;"A"</f>
        <v>158*2021*7400*A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">
      <c r="A776" s="209" t="str">
        <f>RIGHT($C$83,3)&amp;"*"&amp;RIGHT($C$82,4)&amp;"*"&amp;AS$55&amp;"*"&amp;"A"</f>
        <v>158*2021*7410*A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">
      <c r="A777" s="209" t="str">
        <f>RIGHT($C$83,3)&amp;"*"&amp;RIGHT($C$82,4)&amp;"*"&amp;AT$55&amp;"*"&amp;"A"</f>
        <v>158*2021*7420*A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">
      <c r="A778" s="209" t="str">
        <f>RIGHT($C$83,3)&amp;"*"&amp;RIGHT($C$82,4)&amp;"*"&amp;AU$55&amp;"*"&amp;"A"</f>
        <v>158*2021*7430*A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">
      <c r="A779" s="209" t="str">
        <f>RIGHT($C$83,3)&amp;"*"&amp;RIGHT($C$82,4)&amp;"*"&amp;AV$55&amp;"*"&amp;"A"</f>
        <v>158*2021*7490*A</v>
      </c>
      <c r="B779" s="271"/>
      <c r="C779" s="273">
        <f>ROUND(AV60,2)</f>
        <v>0</v>
      </c>
      <c r="D779" s="271">
        <f>ROUND(AV61,0)</f>
        <v>0</v>
      </c>
      <c r="E779" s="271">
        <f>ROUND(AV62,0)</f>
        <v>0</v>
      </c>
      <c r="F779" s="271">
        <f>ROUND(AV63,0)</f>
        <v>0</v>
      </c>
      <c r="G779" s="271">
        <f>ROUND(AV64,0)</f>
        <v>0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0</v>
      </c>
      <c r="O779" s="271">
        <f>ROUND(AV73,0)</f>
        <v>0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>
        <f t="shared" si="21"/>
        <v>0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">
      <c r="A780" s="209" t="str">
        <f>RIGHT($C$83,3)&amp;"*"&amp;RIGHT($C$82,4)&amp;"*"&amp;AW$55&amp;"*"&amp;"A"</f>
        <v>158*2021*8200*A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">
      <c r="A781" s="209" t="str">
        <f>RIGHT($C$83,3)&amp;"*"&amp;RIGHT($C$82,4)&amp;"*"&amp;AX$55&amp;"*"&amp;"A"</f>
        <v>158*2021*8310*A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">
      <c r="A782" s="209" t="str">
        <f>RIGHT($C$83,3)&amp;"*"&amp;RIGHT($C$82,4)&amp;"*"&amp;AY$55&amp;"*"&amp;"A"</f>
        <v>158*2021*8320*A</v>
      </c>
      <c r="B782" s="271">
        <f>ROUND(AY59,0)</f>
        <v>3798</v>
      </c>
      <c r="C782" s="273">
        <f>ROUND(AY60,2)</f>
        <v>4.87</v>
      </c>
      <c r="D782" s="271">
        <f>ROUND(AY61,0)</f>
        <v>237252</v>
      </c>
      <c r="E782" s="271">
        <f>ROUND(AY62,0)</f>
        <v>46244</v>
      </c>
      <c r="F782" s="271">
        <f>ROUND(AY63,0)</f>
        <v>0</v>
      </c>
      <c r="G782" s="271">
        <f>ROUND(AY64,0)</f>
        <v>74414</v>
      </c>
      <c r="H782" s="271">
        <f>ROUND(AY65,0)</f>
        <v>0</v>
      </c>
      <c r="I782" s="271">
        <f>ROUND(AY66,0)</f>
        <v>1635</v>
      </c>
      <c r="J782" s="271">
        <f>ROUND(AY67,0)</f>
        <v>56805</v>
      </c>
      <c r="K782" s="271">
        <f>ROUND(AY68,0)</f>
        <v>0</v>
      </c>
      <c r="L782" s="271">
        <f>ROUND(AY69,0)</f>
        <v>5780</v>
      </c>
      <c r="M782" s="271">
        <f>ROUND(AY70,0)</f>
        <v>0</v>
      </c>
      <c r="N782" s="271"/>
      <c r="O782" s="271"/>
      <c r="P782" s="271">
        <f>IF(AY76&gt;0,ROUND(AY76,0),0)</f>
        <v>1301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">
      <c r="A783" s="209" t="str">
        <f>RIGHT($C$83,3)&amp;"*"&amp;RIGHT($C$82,4)&amp;"*"&amp;AZ$55&amp;"*"&amp;"A"</f>
        <v>158*2021*8330*A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">
      <c r="A784" s="209" t="str">
        <f>RIGHT($C$83,3)&amp;"*"&amp;RIGHT($C$82,4)&amp;"*"&amp;BA$55&amp;"*"&amp;"A"</f>
        <v>158*2021*8350*A</v>
      </c>
      <c r="B784" s="271">
        <f>ROUND(BA59,0)</f>
        <v>0</v>
      </c>
      <c r="C784" s="273">
        <f>ROUND(BA60,2)</f>
        <v>1.05</v>
      </c>
      <c r="D784" s="271">
        <f>ROUND(BA61,0)</f>
        <v>53359</v>
      </c>
      <c r="E784" s="271">
        <f>ROUND(BA62,0)</f>
        <v>10400</v>
      </c>
      <c r="F784" s="271">
        <f>ROUND(BA63,0)</f>
        <v>0</v>
      </c>
      <c r="G784" s="271">
        <f>ROUND(BA64,0)</f>
        <v>9606</v>
      </c>
      <c r="H784" s="271">
        <f>ROUND(BA65,0)</f>
        <v>0</v>
      </c>
      <c r="I784" s="271">
        <f>ROUND(BA66,0)</f>
        <v>0</v>
      </c>
      <c r="J784" s="271">
        <f>ROUND(BA67,0)</f>
        <v>18993</v>
      </c>
      <c r="K784" s="271">
        <f>ROUND(BA68,0)</f>
        <v>0</v>
      </c>
      <c r="L784" s="271">
        <f>ROUND(BA69,0)</f>
        <v>1209</v>
      </c>
      <c r="M784" s="271">
        <f>ROUND(BA70,0)</f>
        <v>0</v>
      </c>
      <c r="N784" s="271"/>
      <c r="O784" s="271"/>
      <c r="P784" s="271">
        <f>IF(BA76&gt;0,ROUND(BA76,0),0)</f>
        <v>435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">
      <c r="A785" s="209" t="str">
        <f>RIGHT($C$83,3)&amp;"*"&amp;RIGHT($C$82,4)&amp;"*"&amp;BB$55&amp;"*"&amp;"A"</f>
        <v>158*2021*8360*A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0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">
      <c r="A786" s="209" t="str">
        <f>RIGHT($C$83,3)&amp;"*"&amp;RIGHT($C$82,4)&amp;"*"&amp;BC$55&amp;"*"&amp;"A"</f>
        <v>158*2021*8370*A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">
      <c r="A787" s="209" t="str">
        <f>RIGHT($C$83,3)&amp;"*"&amp;RIGHT($C$82,4)&amp;"*"&amp;BD$55&amp;"*"&amp;"A"</f>
        <v>158*2021*8420*A</v>
      </c>
      <c r="B787" s="271"/>
      <c r="C787" s="273">
        <f>ROUND(BD60,2)</f>
        <v>0.83</v>
      </c>
      <c r="D787" s="271">
        <f>ROUND(BD61,0)</f>
        <v>41208</v>
      </c>
      <c r="E787" s="271">
        <f>ROUND(BD62,0)</f>
        <v>8032</v>
      </c>
      <c r="F787" s="271">
        <f>ROUND(BD63,0)</f>
        <v>0</v>
      </c>
      <c r="G787" s="271">
        <f>ROUND(BD64,0)</f>
        <v>749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559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">
      <c r="A788" s="209" t="str">
        <f>RIGHT($C$83,3)&amp;"*"&amp;RIGHT($C$82,4)&amp;"*"&amp;BE$55&amp;"*"&amp;"A"</f>
        <v>158*2021*8430*A</v>
      </c>
      <c r="B788" s="271">
        <f>ROUND(BE59,0)</f>
        <v>35420</v>
      </c>
      <c r="C788" s="273">
        <f>ROUND(BE60,2)</f>
        <v>2.83</v>
      </c>
      <c r="D788" s="271">
        <f>ROUND(BE61,0)</f>
        <v>203944</v>
      </c>
      <c r="E788" s="271">
        <f>ROUND(BE62,0)</f>
        <v>39752</v>
      </c>
      <c r="F788" s="271">
        <f>ROUND(BE63,0)</f>
        <v>0</v>
      </c>
      <c r="G788" s="271">
        <f>ROUND(BE64,0)</f>
        <v>32834</v>
      </c>
      <c r="H788" s="271">
        <f>ROUND(BE65,0)</f>
        <v>209515</v>
      </c>
      <c r="I788" s="271">
        <f>ROUND(BE66,0)</f>
        <v>23389</v>
      </c>
      <c r="J788" s="271">
        <f>ROUND(BE67,0)</f>
        <v>356855</v>
      </c>
      <c r="K788" s="271">
        <f>ROUND(BE68,0)</f>
        <v>52883</v>
      </c>
      <c r="L788" s="271">
        <f>ROUND(BE69,0)</f>
        <v>60778</v>
      </c>
      <c r="M788" s="271">
        <f>ROUND(BE70,0)</f>
        <v>0</v>
      </c>
      <c r="N788" s="271"/>
      <c r="O788" s="271"/>
      <c r="P788" s="271">
        <f>IF(BE76&gt;0,ROUND(BE76,0),0)</f>
        <v>8173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">
      <c r="A789" s="209" t="str">
        <f>RIGHT($C$83,3)&amp;"*"&amp;RIGHT($C$82,4)&amp;"*"&amp;BF$55&amp;"*"&amp;"A"</f>
        <v>158*2021*8460*A</v>
      </c>
      <c r="B789" s="271"/>
      <c r="C789" s="273">
        <f>ROUND(BF60,2)</f>
        <v>4.6500000000000004</v>
      </c>
      <c r="D789" s="271">
        <f>ROUND(BF61,0)</f>
        <v>188901</v>
      </c>
      <c r="E789" s="271">
        <f>ROUND(BF62,0)</f>
        <v>36820</v>
      </c>
      <c r="F789" s="271">
        <f>ROUND(BF63,0)</f>
        <v>0</v>
      </c>
      <c r="G789" s="271">
        <f>ROUND(BF64,0)</f>
        <v>24512</v>
      </c>
      <c r="H789" s="271">
        <f>ROUND(BF65,0)</f>
        <v>0</v>
      </c>
      <c r="I789" s="271">
        <f>ROUND(BF66,0)</f>
        <v>1310</v>
      </c>
      <c r="J789" s="271">
        <f>ROUND(BF67,0)</f>
        <v>12313</v>
      </c>
      <c r="K789" s="271">
        <f>ROUND(BF68,0)</f>
        <v>0</v>
      </c>
      <c r="L789" s="271">
        <f>ROUND(BF69,0)</f>
        <v>0</v>
      </c>
      <c r="M789" s="271">
        <f>ROUND(BF70,0)</f>
        <v>0</v>
      </c>
      <c r="N789" s="271"/>
      <c r="O789" s="271"/>
      <c r="P789" s="271">
        <f>IF(BF76&gt;0,ROUND(BF76,0),0)</f>
        <v>282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">
      <c r="A790" s="209" t="str">
        <f>RIGHT($C$83,3)&amp;"*"&amp;RIGHT($C$82,4)&amp;"*"&amp;BG$55&amp;"*"&amp;"A"</f>
        <v>158*2021*8470*A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">
      <c r="A791" s="209" t="str">
        <f>RIGHT($C$83,3)&amp;"*"&amp;RIGHT($C$82,4)&amp;"*"&amp;BH$55&amp;"*"&amp;"A"</f>
        <v>158*2021*8480*A</v>
      </c>
      <c r="B791" s="271"/>
      <c r="C791" s="273">
        <f>ROUND(BH60,2)</f>
        <v>0.87</v>
      </c>
      <c r="D791" s="271">
        <f>ROUND(BH61,0)</f>
        <v>52618</v>
      </c>
      <c r="E791" s="271">
        <f>ROUND(BH62,0)</f>
        <v>10256</v>
      </c>
      <c r="F791" s="271">
        <f>ROUND(BH63,0)</f>
        <v>0</v>
      </c>
      <c r="G791" s="271">
        <f>ROUND(BH64,0)</f>
        <v>64441</v>
      </c>
      <c r="H791" s="271">
        <f>ROUND(BH65,0)</f>
        <v>2349</v>
      </c>
      <c r="I791" s="271">
        <f>ROUND(BH66,0)</f>
        <v>160659</v>
      </c>
      <c r="J791" s="271">
        <f>ROUND(BH67,0)</f>
        <v>0</v>
      </c>
      <c r="K791" s="271">
        <f>ROUND(BH68,0)</f>
        <v>4200</v>
      </c>
      <c r="L791" s="271">
        <f>ROUND(BH69,0)</f>
        <v>710478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">
      <c r="A792" s="209" t="str">
        <f>RIGHT($C$83,3)&amp;"*"&amp;RIGHT($C$82,4)&amp;"*"&amp;BI$55&amp;"*"&amp;"A"</f>
        <v>158*2021*8490*A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">
      <c r="A793" s="209" t="str">
        <f>RIGHT($C$83,3)&amp;"*"&amp;RIGHT($C$82,4)&amp;"*"&amp;BJ$55&amp;"*"&amp;"A"</f>
        <v>158*2021*8510*A</v>
      </c>
      <c r="B793" s="271"/>
      <c r="C793" s="273">
        <f>ROUND(BJ60,2)</f>
        <v>1.86</v>
      </c>
      <c r="D793" s="271">
        <f>ROUND(BJ61,0)</f>
        <v>136470</v>
      </c>
      <c r="E793" s="271">
        <f>ROUND(BJ62,0)</f>
        <v>26600</v>
      </c>
      <c r="F793" s="271">
        <f>ROUND(BJ63,0)</f>
        <v>0</v>
      </c>
      <c r="G793" s="271">
        <f>ROUND(BJ64,0)</f>
        <v>2683</v>
      </c>
      <c r="H793" s="271">
        <f>ROUND(BJ65,0)</f>
        <v>0</v>
      </c>
      <c r="I793" s="271">
        <f>ROUND(BJ66,0)</f>
        <v>111498</v>
      </c>
      <c r="J793" s="271">
        <f>ROUND(BJ67,0)</f>
        <v>0</v>
      </c>
      <c r="K793" s="271">
        <f>ROUND(BJ68,0)</f>
        <v>1495</v>
      </c>
      <c r="L793" s="271">
        <f>ROUND(BJ69,0)</f>
        <v>432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">
      <c r="A794" s="209" t="str">
        <f>RIGHT($C$83,3)&amp;"*"&amp;RIGHT($C$82,4)&amp;"*"&amp;BK$55&amp;"*"&amp;"A"</f>
        <v>158*2021*8530*A</v>
      </c>
      <c r="B794" s="271"/>
      <c r="C794" s="273">
        <f>ROUND(BK60,2)</f>
        <v>5.75</v>
      </c>
      <c r="D794" s="271">
        <f>ROUND(BK61,0)</f>
        <v>321201</v>
      </c>
      <c r="E794" s="271">
        <f>ROUND(BK62,0)</f>
        <v>62607</v>
      </c>
      <c r="F794" s="271">
        <f>ROUND(BK63,0)</f>
        <v>0</v>
      </c>
      <c r="G794" s="271">
        <f>ROUND(BK64,0)</f>
        <v>8777</v>
      </c>
      <c r="H794" s="271">
        <f>ROUND(BK65,0)</f>
        <v>0</v>
      </c>
      <c r="I794" s="271">
        <f>ROUND(BK66,0)</f>
        <v>7735</v>
      </c>
      <c r="J794" s="271">
        <f>ROUND(BK67,0)</f>
        <v>0</v>
      </c>
      <c r="K794" s="271">
        <f>ROUND(BK68,0)</f>
        <v>7881</v>
      </c>
      <c r="L794" s="271">
        <f>ROUND(BK69,0)</f>
        <v>117672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">
      <c r="A795" s="209" t="str">
        <f>RIGHT($C$83,3)&amp;"*"&amp;RIGHT($C$82,4)&amp;"*"&amp;BL$55&amp;"*"&amp;"A"</f>
        <v>158*2021*8560*A</v>
      </c>
      <c r="B795" s="271"/>
      <c r="C795" s="273">
        <f>ROUND(BL60,2)</f>
        <v>8.77</v>
      </c>
      <c r="D795" s="271">
        <f>ROUND(BL61,0)</f>
        <v>352532</v>
      </c>
      <c r="E795" s="271">
        <f>ROUND(BL62,0)</f>
        <v>68714</v>
      </c>
      <c r="F795" s="271">
        <f>ROUND(BL63,0)</f>
        <v>0</v>
      </c>
      <c r="G795" s="271">
        <f>ROUND(BL64,0)</f>
        <v>10074</v>
      </c>
      <c r="H795" s="271">
        <f>ROUND(BL65,0)</f>
        <v>0</v>
      </c>
      <c r="I795" s="271">
        <f>ROUND(BL66,0)</f>
        <v>0</v>
      </c>
      <c r="J795" s="271">
        <f>ROUND(BL67,0)</f>
        <v>0</v>
      </c>
      <c r="K795" s="271">
        <f>ROUND(BL68,0)</f>
        <v>7952</v>
      </c>
      <c r="L795" s="271">
        <f>ROUND(BL69,0)</f>
        <v>12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">
      <c r="A796" s="209" t="str">
        <f>RIGHT($C$83,3)&amp;"*"&amp;RIGHT($C$82,4)&amp;"*"&amp;BM$55&amp;"*"&amp;"A"</f>
        <v>158*2021*8590*A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">
      <c r="A797" s="209" t="str">
        <f>RIGHT($C$83,3)&amp;"*"&amp;RIGHT($C$82,4)&amp;"*"&amp;BN$55&amp;"*"&amp;"A"</f>
        <v>158*2021*8610*A</v>
      </c>
      <c r="B797" s="271"/>
      <c r="C797" s="273">
        <f>ROUND(BN60,2)</f>
        <v>8.6999999999999993</v>
      </c>
      <c r="D797" s="271">
        <f>ROUND(BN61,0)</f>
        <v>644196</v>
      </c>
      <c r="E797" s="271">
        <f>ROUND(BN62,0)</f>
        <v>125563</v>
      </c>
      <c r="F797" s="271">
        <f>ROUND(BN63,0)</f>
        <v>0</v>
      </c>
      <c r="G797" s="271">
        <f>ROUND(BN64,0)</f>
        <v>6115</v>
      </c>
      <c r="H797" s="271">
        <f>ROUND(BN65,0)</f>
        <v>3390</v>
      </c>
      <c r="I797" s="271">
        <f>ROUND(BN66,0)</f>
        <v>385005</v>
      </c>
      <c r="J797" s="271">
        <f>ROUND(BN67,0)</f>
        <v>240712</v>
      </c>
      <c r="K797" s="271">
        <f>ROUND(BN68,0)</f>
        <v>600</v>
      </c>
      <c r="L797" s="271">
        <f>ROUND(BN69,0)</f>
        <v>129028</v>
      </c>
      <c r="M797" s="271">
        <f>ROUND(BN70,0)</f>
        <v>0</v>
      </c>
      <c r="N797" s="271"/>
      <c r="O797" s="271"/>
      <c r="P797" s="271">
        <f>IF(BN76&gt;0,ROUND(BN76,0),0)</f>
        <v>5513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">
      <c r="A798" s="209" t="str">
        <f>RIGHT($C$83,3)&amp;"*"&amp;RIGHT($C$82,4)&amp;"*"&amp;BO$55&amp;"*"&amp;"A"</f>
        <v>158*2021*8620*A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">
      <c r="A799" s="209" t="str">
        <f>RIGHT($C$83,3)&amp;"*"&amp;RIGHT($C$82,4)&amp;"*"&amp;BP$55&amp;"*"&amp;"A"</f>
        <v>158*2021*8630*A</v>
      </c>
      <c r="B799" s="271"/>
      <c r="C799" s="273">
        <f>ROUND(BP60,2)</f>
        <v>0.64</v>
      </c>
      <c r="D799" s="271">
        <f>ROUND(BP61,0)</f>
        <v>79967</v>
      </c>
      <c r="E799" s="271">
        <f>ROUND(BP62,0)</f>
        <v>15587</v>
      </c>
      <c r="F799" s="271">
        <f>ROUND(BP63,0)</f>
        <v>750</v>
      </c>
      <c r="G799" s="271">
        <f>ROUND(BP64,0)</f>
        <v>48</v>
      </c>
      <c r="H799" s="271">
        <f>ROUND(BP65,0)</f>
        <v>0</v>
      </c>
      <c r="I799" s="271">
        <f>ROUND(BP66,0)</f>
        <v>11792</v>
      </c>
      <c r="J799" s="271">
        <f>ROUND(BP67,0)</f>
        <v>0</v>
      </c>
      <c r="K799" s="271">
        <f>ROUND(BP68,0)</f>
        <v>0</v>
      </c>
      <c r="L799" s="271">
        <f>ROUND(BP69,0)</f>
        <v>6830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">
      <c r="A800" s="209" t="str">
        <f>RIGHT($C$83,3)&amp;"*"&amp;RIGHT($C$82,4)&amp;"*"&amp;BQ$55&amp;"*"&amp;"A"</f>
        <v>158*2021*8640*A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">
      <c r="A801" s="209" t="str">
        <f>RIGHT($C$83,3)&amp;"*"&amp;RIGHT($C$82,4)&amp;"*"&amp;BR$55&amp;"*"&amp;"A"</f>
        <v>158*2021*8650*A</v>
      </c>
      <c r="B801" s="271"/>
      <c r="C801" s="273">
        <f>ROUND(BR60,2)</f>
        <v>2.21</v>
      </c>
      <c r="D801" s="271">
        <f>ROUND(BR61,0)</f>
        <v>195749</v>
      </c>
      <c r="E801" s="271">
        <f>ROUND(BR62,0)</f>
        <v>38154</v>
      </c>
      <c r="F801" s="271">
        <f>ROUND(BR63,0)</f>
        <v>0</v>
      </c>
      <c r="G801" s="271">
        <f>ROUND(BR64,0)</f>
        <v>4173</v>
      </c>
      <c r="H801" s="271">
        <f>ROUND(BR65,0)</f>
        <v>0</v>
      </c>
      <c r="I801" s="271">
        <f>ROUND(BR66,0)</f>
        <v>116380</v>
      </c>
      <c r="J801" s="271">
        <f>ROUND(BR67,0)</f>
        <v>4934</v>
      </c>
      <c r="K801" s="271">
        <f>ROUND(BR68,0)</f>
        <v>0</v>
      </c>
      <c r="L801" s="271">
        <f>ROUND(BR69,0)</f>
        <v>10526</v>
      </c>
      <c r="M801" s="271">
        <f>ROUND(BR70,0)</f>
        <v>0</v>
      </c>
      <c r="N801" s="271"/>
      <c r="O801" s="271"/>
      <c r="P801" s="271">
        <f>IF(BR76&gt;0,ROUND(BR76,0),0)</f>
        <v>113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">
      <c r="A802" s="209" t="str">
        <f>RIGHT($C$83,3)&amp;"*"&amp;RIGHT($C$82,4)&amp;"*"&amp;BS$55&amp;"*"&amp;"A"</f>
        <v>158*2021*8660*A</v>
      </c>
      <c r="B802" s="271"/>
      <c r="C802" s="273">
        <f>ROUND(BS60,2)</f>
        <v>0.76</v>
      </c>
      <c r="D802" s="271">
        <f>ROUND(BS61,0)</f>
        <v>37829</v>
      </c>
      <c r="E802" s="271">
        <f>ROUND(BS62,0)</f>
        <v>7373</v>
      </c>
      <c r="F802" s="271">
        <f>ROUND(BS63,0)</f>
        <v>25087</v>
      </c>
      <c r="G802" s="271">
        <f>ROUND(BS64,0)</f>
        <v>67</v>
      </c>
      <c r="H802" s="271">
        <f>ROUND(BS65,0)</f>
        <v>0</v>
      </c>
      <c r="I802" s="271">
        <f>ROUND(BS66,0)</f>
        <v>1110</v>
      </c>
      <c r="J802" s="271">
        <f>ROUND(BS67,0)</f>
        <v>3624</v>
      </c>
      <c r="K802" s="271">
        <f>ROUND(BS68,0)</f>
        <v>0</v>
      </c>
      <c r="L802" s="271">
        <f>ROUND(BS69,0)</f>
        <v>10216</v>
      </c>
      <c r="M802" s="271">
        <f>ROUND(BS70,0)</f>
        <v>0</v>
      </c>
      <c r="N802" s="271"/>
      <c r="O802" s="271"/>
      <c r="P802" s="271">
        <f>IF(BS76&gt;0,ROUND(BS76,0),0)</f>
        <v>83</v>
      </c>
      <c r="Q802" s="271">
        <f>IF(BS77&gt;0,ROUND(BS77,0),0)</f>
        <v>0</v>
      </c>
      <c r="R802" s="271">
        <f>IF(BS78&gt;0,ROUND(BS78,0),0)</f>
        <v>38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">
      <c r="A803" s="209" t="str">
        <f>RIGHT($C$83,3)&amp;"*"&amp;RIGHT($C$82,4)&amp;"*"&amp;BT$55&amp;"*"&amp;"A"</f>
        <v>158*2021*8670*A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">
      <c r="A804" s="209" t="str">
        <f>RIGHT($C$83,3)&amp;"*"&amp;RIGHT($C$82,4)&amp;"*"&amp;BU$55&amp;"*"&amp;"A"</f>
        <v>158*2021*8680*A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">
      <c r="A805" s="209" t="str">
        <f>RIGHT($C$83,3)&amp;"*"&amp;RIGHT($C$82,4)&amp;"*"&amp;BV$55&amp;"*"&amp;"A"</f>
        <v>158*2021*8690*A</v>
      </c>
      <c r="B805" s="271"/>
      <c r="C805" s="273">
        <f>ROUND(BV60,2)</f>
        <v>5.2</v>
      </c>
      <c r="D805" s="271">
        <f>ROUND(BV61,0)</f>
        <v>216930</v>
      </c>
      <c r="E805" s="271">
        <f>ROUND(BV62,0)</f>
        <v>42283</v>
      </c>
      <c r="F805" s="271">
        <f>ROUND(BV63,0)</f>
        <v>0</v>
      </c>
      <c r="G805" s="271">
        <f>ROUND(BV64,0)</f>
        <v>4660</v>
      </c>
      <c r="H805" s="271">
        <f>ROUND(BV65,0)</f>
        <v>0</v>
      </c>
      <c r="I805" s="271">
        <f>ROUND(BV66,0)</f>
        <v>33423</v>
      </c>
      <c r="J805" s="271">
        <f>ROUND(BV67,0)</f>
        <v>40039</v>
      </c>
      <c r="K805" s="271">
        <f>ROUND(BV68,0)</f>
        <v>2723</v>
      </c>
      <c r="L805" s="271">
        <f>ROUND(BV69,0)</f>
        <v>46003</v>
      </c>
      <c r="M805" s="271">
        <f>ROUND(BV70,0)</f>
        <v>0</v>
      </c>
      <c r="N805" s="271"/>
      <c r="O805" s="271"/>
      <c r="P805" s="271">
        <f>IF(BV76&gt;0,ROUND(BV76,0),0)</f>
        <v>917</v>
      </c>
      <c r="Q805" s="271">
        <f>IF(BV77&gt;0,ROUND(BV77,0),0)</f>
        <v>0</v>
      </c>
      <c r="R805" s="271">
        <f>IF(BV78&gt;0,ROUND(BV78,0),0)</f>
        <v>420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">
      <c r="A806" s="209" t="str">
        <f>RIGHT($C$83,3)&amp;"*"&amp;RIGHT($C$82,4)&amp;"*"&amp;BW$55&amp;"*"&amp;"A"</f>
        <v>158*2021*8700*A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0</v>
      </c>
      <c r="H806" s="271">
        <f>ROUND(BW65,0)</f>
        <v>0</v>
      </c>
      <c r="I806" s="271">
        <f>ROUND(BW66,0)</f>
        <v>0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">
      <c r="A807" s="209" t="str">
        <f>RIGHT($C$83,3)&amp;"*"&amp;RIGHT($C$82,4)&amp;"*"&amp;BX$55&amp;"*"&amp;"A"</f>
        <v>158*2021*8710*A</v>
      </c>
      <c r="B807" s="271"/>
      <c r="C807" s="273">
        <f>ROUND(BX60,2)</f>
        <v>3.31</v>
      </c>
      <c r="D807" s="271">
        <f>ROUND(BX61,0)</f>
        <v>247431</v>
      </c>
      <c r="E807" s="271">
        <f>ROUND(BX62,0)</f>
        <v>48228</v>
      </c>
      <c r="F807" s="271">
        <f>ROUND(BX63,0)</f>
        <v>0</v>
      </c>
      <c r="G807" s="271">
        <f>ROUND(BX64,0)</f>
        <v>741</v>
      </c>
      <c r="H807" s="271">
        <f>ROUND(BX65,0)</f>
        <v>1120</v>
      </c>
      <c r="I807" s="271">
        <f>ROUND(BX66,0)</f>
        <v>0</v>
      </c>
      <c r="J807" s="271">
        <f>ROUND(BX67,0)</f>
        <v>0</v>
      </c>
      <c r="K807" s="271">
        <f>ROUND(BX68,0)</f>
        <v>319</v>
      </c>
      <c r="L807" s="271">
        <f>ROUND(BX69,0)</f>
        <v>502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">
      <c r="A808" s="209" t="str">
        <f>RIGHT($C$83,3)&amp;"*"&amp;RIGHT($C$82,4)&amp;"*"&amp;BY$55&amp;"*"&amp;"A"</f>
        <v>158*2021*8720*A</v>
      </c>
      <c r="B808" s="271"/>
      <c r="C808" s="273">
        <f>ROUND(BY60,2)</f>
        <v>3.63</v>
      </c>
      <c r="D808" s="271">
        <f>ROUND(BY61,0)</f>
        <v>352920</v>
      </c>
      <c r="E808" s="271">
        <f>ROUND(BY62,0)</f>
        <v>68789</v>
      </c>
      <c r="F808" s="271">
        <f>ROUND(BY63,0)</f>
        <v>0</v>
      </c>
      <c r="G808" s="271">
        <f>ROUND(BY64,0)</f>
        <v>2676</v>
      </c>
      <c r="H808" s="271">
        <f>ROUND(BY65,0)</f>
        <v>599</v>
      </c>
      <c r="I808" s="271">
        <f>ROUND(BY66,0)</f>
        <v>27487</v>
      </c>
      <c r="J808" s="271">
        <f>ROUND(BY67,0)</f>
        <v>2008</v>
      </c>
      <c r="K808" s="271">
        <f>ROUND(BY68,0)</f>
        <v>0</v>
      </c>
      <c r="L808" s="271">
        <f>ROUND(BY69,0)</f>
        <v>1651</v>
      </c>
      <c r="M808" s="271">
        <f>ROUND(BY70,0)</f>
        <v>0</v>
      </c>
      <c r="N808" s="271"/>
      <c r="O808" s="271"/>
      <c r="P808" s="271">
        <f>IF(BY76&gt;0,ROUND(BY76,0),0)</f>
        <v>46</v>
      </c>
      <c r="Q808" s="271">
        <f>IF(BY77&gt;0,ROUND(BY77,0),0)</f>
        <v>0</v>
      </c>
      <c r="R808" s="271">
        <f>IF(BY78&gt;0,ROUND(BY78,0),0)</f>
        <v>39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">
      <c r="A809" s="209" t="str">
        <f>RIGHT($C$83,3)&amp;"*"&amp;RIGHT($C$82,4)&amp;"*"&amp;BZ$55&amp;"*"&amp;"A"</f>
        <v>158*2021*8730*A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">
      <c r="A810" s="209" t="str">
        <f>RIGHT($C$83,3)&amp;"*"&amp;RIGHT($C$82,4)&amp;"*"&amp;CA$55&amp;"*"&amp;"A"</f>
        <v>158*2021*8740*A</v>
      </c>
      <c r="B810" s="271"/>
      <c r="C810" s="273">
        <f>ROUND(CA60,2)</f>
        <v>0.04</v>
      </c>
      <c r="D810" s="271">
        <f>ROUND(CA61,0)</f>
        <v>15314</v>
      </c>
      <c r="E810" s="271">
        <f>ROUND(CA62,0)</f>
        <v>2985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24362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">
      <c r="A811" s="209" t="str">
        <f>RIGHT($C$83,3)&amp;"*"&amp;RIGHT($C$82,4)&amp;"*"&amp;CB$55&amp;"*"&amp;"A"</f>
        <v>158*2021*8770*A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">
      <c r="A812" s="209" t="str">
        <f>RIGHT($C$83,3)&amp;"*"&amp;RIGHT($C$82,4)&amp;"*"&amp;CC$55&amp;"*"&amp;"A"</f>
        <v>158*2021*8790*A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0</v>
      </c>
      <c r="G812" s="271">
        <f>ROUND(CC64,0)</f>
        <v>0</v>
      </c>
      <c r="H812" s="271">
        <f>ROUND(CC65,0)</f>
        <v>0</v>
      </c>
      <c r="I812" s="271">
        <f>ROUND(CC66,0)</f>
        <v>0</v>
      </c>
      <c r="J812" s="271">
        <f>ROUND(CC67,0)</f>
        <v>0</v>
      </c>
      <c r="K812" s="271">
        <f>ROUND(CC68,0)</f>
        <v>0</v>
      </c>
      <c r="L812" s="271">
        <f>ROUND(CC69,0)</f>
        <v>470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">
      <c r="A813" s="209" t="str">
        <f>RIGHT($C$83,3)&amp;"*"&amp;RIGHT($C$82,4)&amp;"*"&amp;"9000"&amp;"*"&amp;"A"</f>
        <v>158*2021*9000*A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818970</v>
      </c>
      <c r="V813" s="272">
        <f>ROUND(CD70,0)</f>
        <v>134141</v>
      </c>
      <c r="W813" s="271">
        <f>ROUND(CE72,0)</f>
        <v>2771576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">
      <c r="B815" s="275" t="s">
        <v>1004</v>
      </c>
      <c r="C815" s="276">
        <f t="shared" ref="C815:K815" si="22">SUM(C734:C813)</f>
        <v>147.75999999999996</v>
      </c>
      <c r="D815" s="272">
        <f t="shared" si="22"/>
        <v>12462498</v>
      </c>
      <c r="E815" s="272">
        <f t="shared" si="22"/>
        <v>2429122</v>
      </c>
      <c r="F815" s="272">
        <f t="shared" si="22"/>
        <v>272982</v>
      </c>
      <c r="G815" s="272">
        <f t="shared" si="22"/>
        <v>1745221</v>
      </c>
      <c r="H815" s="272">
        <f t="shared" si="22"/>
        <v>252749</v>
      </c>
      <c r="I815" s="272">
        <f t="shared" si="22"/>
        <v>1794785</v>
      </c>
      <c r="J815" s="272">
        <f t="shared" si="22"/>
        <v>1546532</v>
      </c>
      <c r="K815" s="272">
        <f t="shared" si="22"/>
        <v>179516</v>
      </c>
      <c r="L815" s="272">
        <f>SUM(L734:L813)+SUM(U734:U813)</f>
        <v>2289183</v>
      </c>
      <c r="M815" s="272">
        <f>SUM(M734:M813)+SUM(V734:V813)</f>
        <v>134141</v>
      </c>
      <c r="N815" s="272">
        <f t="shared" ref="N815:Y815" si="23">SUM(N734:N813)</f>
        <v>32154243</v>
      </c>
      <c r="O815" s="272">
        <f t="shared" si="23"/>
        <v>4251479</v>
      </c>
      <c r="P815" s="272">
        <f t="shared" si="23"/>
        <v>35420</v>
      </c>
      <c r="Q815" s="272">
        <f t="shared" si="23"/>
        <v>3798</v>
      </c>
      <c r="R815" s="272">
        <f t="shared" si="23"/>
        <v>8713</v>
      </c>
      <c r="S815" s="272">
        <f t="shared" si="23"/>
        <v>78354</v>
      </c>
      <c r="T815" s="276">
        <f t="shared" si="23"/>
        <v>32.47</v>
      </c>
      <c r="U815" s="272">
        <f t="shared" si="23"/>
        <v>818970</v>
      </c>
      <c r="V815" s="272">
        <f t="shared" si="23"/>
        <v>134141</v>
      </c>
      <c r="W815" s="272">
        <f t="shared" si="23"/>
        <v>2771576</v>
      </c>
      <c r="X815" s="272">
        <f t="shared" si="23"/>
        <v>0</v>
      </c>
      <c r="Y815" s="272">
        <f t="shared" si="23"/>
        <v>8032684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">
      <c r="B816" s="272" t="s">
        <v>1005</v>
      </c>
      <c r="C816" s="276">
        <f>CE60</f>
        <v>147.75999999999996</v>
      </c>
      <c r="D816" s="272">
        <f>CE61</f>
        <v>12462498</v>
      </c>
      <c r="E816" s="272">
        <f>CE62</f>
        <v>2429122</v>
      </c>
      <c r="F816" s="272">
        <f>CE63</f>
        <v>272982</v>
      </c>
      <c r="G816" s="272">
        <f>CE64</f>
        <v>1745221</v>
      </c>
      <c r="H816" s="275">
        <f>CE65</f>
        <v>252749</v>
      </c>
      <c r="I816" s="275">
        <f>CE66</f>
        <v>1794785</v>
      </c>
      <c r="J816" s="275">
        <f>CE67</f>
        <v>1546532</v>
      </c>
      <c r="K816" s="275">
        <f>CE68</f>
        <v>179516</v>
      </c>
      <c r="L816" s="275">
        <f>CE69</f>
        <v>2289183</v>
      </c>
      <c r="M816" s="275">
        <f>CE70</f>
        <v>134141</v>
      </c>
      <c r="N816" s="272">
        <f>CE75</f>
        <v>32154243</v>
      </c>
      <c r="O816" s="272">
        <f>CE73</f>
        <v>4251479</v>
      </c>
      <c r="P816" s="272">
        <f>CE76</f>
        <v>35420</v>
      </c>
      <c r="Q816" s="272">
        <f>CE77</f>
        <v>3798</v>
      </c>
      <c r="R816" s="272">
        <f>CE78</f>
        <v>8713</v>
      </c>
      <c r="S816" s="272">
        <f>CE79</f>
        <v>78354</v>
      </c>
      <c r="T816" s="276">
        <f>CE80</f>
        <v>32.47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8032684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12462498</v>
      </c>
      <c r="E817" s="180">
        <f>C379</f>
        <v>2429123</v>
      </c>
      <c r="F817" s="180">
        <f>C380</f>
        <v>272982</v>
      </c>
      <c r="G817" s="237">
        <f>C381</f>
        <v>1745221</v>
      </c>
      <c r="H817" s="237">
        <f>C382</f>
        <v>252749</v>
      </c>
      <c r="I817" s="237">
        <f>C383</f>
        <v>1794785</v>
      </c>
      <c r="J817" s="237">
        <f>C384</f>
        <v>1546532</v>
      </c>
      <c r="K817" s="237">
        <f>C385</f>
        <v>179516</v>
      </c>
      <c r="L817" s="237">
        <f>C386+C387+C388+C389</f>
        <v>2289183</v>
      </c>
      <c r="M817" s="237">
        <f>C370</f>
        <v>134141</v>
      </c>
      <c r="N817" s="180">
        <f>D361</f>
        <v>32154243</v>
      </c>
      <c r="O817" s="180">
        <f>C359</f>
        <v>4251479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3" transitionEvaluation="1" transitionEntry="1" codeName="Sheet10">
    <pageSetUpPr autoPageBreaks="0" fitToPage="1"/>
  </sheetPr>
  <dimension ref="A1:CF816"/>
  <sheetViews>
    <sheetView showGridLines="0" topLeftCell="A73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3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3">
      <c r="A3" s="199"/>
      <c r="C3" s="232"/>
    </row>
    <row r="4" spans="1:6" ht="12.75" customHeight="1" x14ac:dyDescent="0.3">
      <c r="C4" s="232"/>
    </row>
    <row r="5" spans="1:6" ht="12.75" customHeight="1" x14ac:dyDescent="0.3">
      <c r="A5" s="199" t="s">
        <v>1258</v>
      </c>
      <c r="C5" s="232"/>
    </row>
    <row r="6" spans="1:6" ht="12.75" customHeight="1" x14ac:dyDescent="0.3">
      <c r="A6" s="199" t="s">
        <v>0</v>
      </c>
      <c r="C6" s="232"/>
    </row>
    <row r="7" spans="1:6" ht="12.75" customHeight="1" x14ac:dyDescent="0.3">
      <c r="A7" s="199" t="s">
        <v>1</v>
      </c>
      <c r="C7" s="232"/>
    </row>
    <row r="8" spans="1:6" ht="12.75" customHeight="1" x14ac:dyDescent="0.3">
      <c r="C8" s="232"/>
    </row>
    <row r="9" spans="1:6" ht="12.75" customHeight="1" x14ac:dyDescent="0.3">
      <c r="C9" s="232"/>
    </row>
    <row r="10" spans="1:6" ht="12.75" customHeight="1" x14ac:dyDescent="0.3">
      <c r="A10" s="198" t="s">
        <v>1228</v>
      </c>
      <c r="C10" s="232"/>
    </row>
    <row r="11" spans="1:6" ht="12.75" customHeight="1" x14ac:dyDescent="0.3">
      <c r="A11" s="198" t="s">
        <v>1230</v>
      </c>
      <c r="C11" s="232"/>
    </row>
    <row r="12" spans="1:6" ht="12.75" customHeight="1" x14ac:dyDescent="0.3">
      <c r="C12" s="232"/>
    </row>
    <row r="13" spans="1:6" ht="12.75" customHeight="1" x14ac:dyDescent="0.3">
      <c r="C13" s="232"/>
    </row>
    <row r="14" spans="1:6" ht="12.75" customHeight="1" x14ac:dyDescent="0.3">
      <c r="A14" s="199" t="s">
        <v>2</v>
      </c>
      <c r="C14" s="232"/>
    </row>
    <row r="15" spans="1:6" ht="12.75" customHeight="1" x14ac:dyDescent="0.3">
      <c r="A15" s="199"/>
      <c r="C15" s="232"/>
    </row>
    <row r="16" spans="1:6" ht="12.75" customHeight="1" x14ac:dyDescent="0.3">
      <c r="A16" s="287" t="s">
        <v>1265</v>
      </c>
      <c r="C16" s="232"/>
    </row>
    <row r="17" spans="1:7" ht="12.75" customHeight="1" x14ac:dyDescent="0.3">
      <c r="A17" s="287" t="s">
        <v>1264</v>
      </c>
      <c r="C17" s="282"/>
      <c r="F17" s="233"/>
    </row>
    <row r="18" spans="1:7" ht="12.75" customHeight="1" x14ac:dyDescent="0.3">
      <c r="A18" s="285"/>
      <c r="C18" s="232"/>
    </row>
    <row r="19" spans="1:7" ht="12.75" customHeight="1" x14ac:dyDescent="0.3">
      <c r="C19" s="232"/>
    </row>
    <row r="20" spans="1:7" ht="12.75" customHeight="1" x14ac:dyDescent="0.3">
      <c r="A20" s="268" t="s">
        <v>1233</v>
      </c>
      <c r="B20" s="268"/>
      <c r="C20" s="283"/>
      <c r="D20" s="268"/>
      <c r="E20" s="268"/>
      <c r="F20" s="268"/>
      <c r="G20" s="268"/>
    </row>
    <row r="21" spans="1:7" ht="22.5" customHeight="1" x14ac:dyDescent="0.3">
      <c r="A21" s="199"/>
      <c r="C21" s="232"/>
    </row>
    <row r="22" spans="1:7" ht="12.65" customHeight="1" x14ac:dyDescent="0.3">
      <c r="A22" s="268" t="s">
        <v>1253</v>
      </c>
      <c r="B22" s="286"/>
      <c r="C22" s="283"/>
      <c r="D22" s="268"/>
      <c r="E22" s="268"/>
      <c r="F22" s="268"/>
    </row>
    <row r="23" spans="1:7" ht="12.65" customHeight="1" x14ac:dyDescent="0.3">
      <c r="B23" s="199"/>
      <c r="C23" s="232"/>
    </row>
    <row r="24" spans="1:7" ht="12.65" customHeight="1" x14ac:dyDescent="0.3">
      <c r="A24" s="237" t="s">
        <v>3</v>
      </c>
      <c r="C24" s="232"/>
    </row>
    <row r="25" spans="1:7" ht="12.65" customHeight="1" x14ac:dyDescent="0.3">
      <c r="A25" s="198" t="s">
        <v>1234</v>
      </c>
      <c r="C25" s="232"/>
    </row>
    <row r="26" spans="1:7" ht="12.65" customHeight="1" x14ac:dyDescent="0.3">
      <c r="A26" s="199" t="s">
        <v>4</v>
      </c>
      <c r="C26" s="232"/>
    </row>
    <row r="27" spans="1:7" ht="12.65" customHeight="1" x14ac:dyDescent="0.3">
      <c r="A27" s="198" t="s">
        <v>1235</v>
      </c>
      <c r="C27" s="232"/>
    </row>
    <row r="28" spans="1:7" ht="12.65" customHeight="1" x14ac:dyDescent="0.3">
      <c r="A28" s="199" t="s">
        <v>5</v>
      </c>
      <c r="C28" s="232"/>
    </row>
    <row r="29" spans="1:7" ht="12.65" customHeight="1" x14ac:dyDescent="0.3">
      <c r="A29" s="198"/>
      <c r="C29" s="232"/>
    </row>
    <row r="30" spans="1:7" ht="12.65" customHeight="1" x14ac:dyDescent="0.3">
      <c r="A30" s="180" t="s">
        <v>6</v>
      </c>
      <c r="C30" s="232"/>
    </row>
    <row r="31" spans="1:7" ht="12.65" customHeight="1" x14ac:dyDescent="0.3">
      <c r="A31" s="199" t="s">
        <v>7</v>
      </c>
      <c r="C31" s="232"/>
    </row>
    <row r="32" spans="1:7" ht="12.65" customHeight="1" x14ac:dyDescent="0.3">
      <c r="A32" s="199" t="s">
        <v>8</v>
      </c>
      <c r="C32" s="232"/>
    </row>
    <row r="33" spans="1:84" ht="12.65" customHeight="1" x14ac:dyDescent="0.3">
      <c r="A33" s="198" t="s">
        <v>1236</v>
      </c>
      <c r="C33" s="232"/>
    </row>
    <row r="34" spans="1:84" ht="12.65" customHeight="1" x14ac:dyDescent="0.3">
      <c r="A34" s="199" t="s">
        <v>9</v>
      </c>
      <c r="C34" s="232"/>
    </row>
    <row r="35" spans="1:84" ht="12.65" customHeight="1" x14ac:dyDescent="0.3">
      <c r="A35" s="199"/>
      <c r="C35" s="232"/>
    </row>
    <row r="36" spans="1:84" ht="12.65" customHeight="1" x14ac:dyDescent="0.3">
      <c r="A36" s="198" t="s">
        <v>1237</v>
      </c>
      <c r="C36" s="232"/>
    </row>
    <row r="37" spans="1:84" ht="12.65" customHeight="1" x14ac:dyDescent="0.3">
      <c r="A37" s="199" t="s">
        <v>1229</v>
      </c>
      <c r="C37" s="232"/>
    </row>
    <row r="38" spans="1:84" ht="12" customHeight="1" x14ac:dyDescent="0.3">
      <c r="A38" s="198"/>
      <c r="C38" s="232"/>
    </row>
    <row r="39" spans="1:84" ht="12.65" customHeight="1" x14ac:dyDescent="0.3">
      <c r="A39" s="199"/>
      <c r="C39" s="232"/>
    </row>
    <row r="40" spans="1:84" ht="12" customHeight="1" x14ac:dyDescent="0.3">
      <c r="A40" s="199"/>
      <c r="C40" s="232"/>
    </row>
    <row r="41" spans="1:84" ht="12" customHeight="1" x14ac:dyDescent="0.3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4" ht="12" customHeight="1" x14ac:dyDescent="0.3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4" ht="12" customHeight="1" x14ac:dyDescent="0.3">
      <c r="A43" s="199"/>
      <c r="C43" s="232"/>
      <c r="F43" s="181"/>
    </row>
    <row r="44" spans="1:84" ht="12" customHeight="1" x14ac:dyDescent="0.3">
      <c r="A44" s="290"/>
      <c r="B44" s="290"/>
      <c r="C44" s="291" t="s">
        <v>10</v>
      </c>
      <c r="D44" s="292" t="s">
        <v>11</v>
      </c>
      <c r="E44" s="292" t="s">
        <v>12</v>
      </c>
      <c r="F44" s="292" t="s">
        <v>13</v>
      </c>
      <c r="G44" s="292" t="s">
        <v>14</v>
      </c>
      <c r="H44" s="292" t="s">
        <v>15</v>
      </c>
      <c r="I44" s="292" t="s">
        <v>16</v>
      </c>
      <c r="J44" s="292" t="s">
        <v>17</v>
      </c>
      <c r="K44" s="292" t="s">
        <v>18</v>
      </c>
      <c r="L44" s="292" t="s">
        <v>19</v>
      </c>
      <c r="M44" s="292" t="s">
        <v>20</v>
      </c>
      <c r="N44" s="292" t="s">
        <v>21</v>
      </c>
      <c r="O44" s="292" t="s">
        <v>22</v>
      </c>
      <c r="P44" s="292" t="s">
        <v>23</v>
      </c>
      <c r="Q44" s="292" t="s">
        <v>24</v>
      </c>
      <c r="R44" s="292" t="s">
        <v>25</v>
      </c>
      <c r="S44" s="292" t="s">
        <v>26</v>
      </c>
      <c r="T44" s="292" t="s">
        <v>27</v>
      </c>
      <c r="U44" s="292" t="s">
        <v>28</v>
      </c>
      <c r="V44" s="292" t="s">
        <v>29</v>
      </c>
      <c r="W44" s="292" t="s">
        <v>30</v>
      </c>
      <c r="X44" s="292" t="s">
        <v>31</v>
      </c>
      <c r="Y44" s="292" t="s">
        <v>32</v>
      </c>
      <c r="Z44" s="292" t="s">
        <v>33</v>
      </c>
      <c r="AA44" s="292" t="s">
        <v>34</v>
      </c>
      <c r="AB44" s="292" t="s">
        <v>35</v>
      </c>
      <c r="AC44" s="292" t="s">
        <v>36</v>
      </c>
      <c r="AD44" s="292" t="s">
        <v>37</v>
      </c>
      <c r="AE44" s="292" t="s">
        <v>38</v>
      </c>
      <c r="AF44" s="292" t="s">
        <v>39</v>
      </c>
      <c r="AG44" s="292" t="s">
        <v>40</v>
      </c>
      <c r="AH44" s="292" t="s">
        <v>41</v>
      </c>
      <c r="AI44" s="292" t="s">
        <v>42</v>
      </c>
      <c r="AJ44" s="292" t="s">
        <v>43</v>
      </c>
      <c r="AK44" s="292" t="s">
        <v>44</v>
      </c>
      <c r="AL44" s="292" t="s">
        <v>45</v>
      </c>
      <c r="AM44" s="292" t="s">
        <v>46</v>
      </c>
      <c r="AN44" s="292" t="s">
        <v>47</v>
      </c>
      <c r="AO44" s="292" t="s">
        <v>48</v>
      </c>
      <c r="AP44" s="292" t="s">
        <v>49</v>
      </c>
      <c r="AQ44" s="292" t="s">
        <v>50</v>
      </c>
      <c r="AR44" s="292" t="s">
        <v>51</v>
      </c>
      <c r="AS44" s="292" t="s">
        <v>52</v>
      </c>
      <c r="AT44" s="292" t="s">
        <v>53</v>
      </c>
      <c r="AU44" s="292" t="s">
        <v>54</v>
      </c>
      <c r="AV44" s="292" t="s">
        <v>55</v>
      </c>
      <c r="AW44" s="292" t="s">
        <v>56</v>
      </c>
      <c r="AX44" s="292" t="s">
        <v>57</v>
      </c>
      <c r="AY44" s="292" t="s">
        <v>58</v>
      </c>
      <c r="AZ44" s="292" t="s">
        <v>59</v>
      </c>
      <c r="BA44" s="292" t="s">
        <v>60</v>
      </c>
      <c r="BB44" s="292" t="s">
        <v>61</v>
      </c>
      <c r="BC44" s="292" t="s">
        <v>62</v>
      </c>
      <c r="BD44" s="292" t="s">
        <v>63</v>
      </c>
      <c r="BE44" s="292" t="s">
        <v>64</v>
      </c>
      <c r="BF44" s="292" t="s">
        <v>65</v>
      </c>
      <c r="BG44" s="292" t="s">
        <v>66</v>
      </c>
      <c r="BH44" s="292" t="s">
        <v>67</v>
      </c>
      <c r="BI44" s="292" t="s">
        <v>68</v>
      </c>
      <c r="BJ44" s="292" t="s">
        <v>69</v>
      </c>
      <c r="BK44" s="292" t="s">
        <v>70</v>
      </c>
      <c r="BL44" s="292" t="s">
        <v>71</v>
      </c>
      <c r="BM44" s="292" t="s">
        <v>72</v>
      </c>
      <c r="BN44" s="292" t="s">
        <v>73</v>
      </c>
      <c r="BO44" s="292" t="s">
        <v>74</v>
      </c>
      <c r="BP44" s="292" t="s">
        <v>75</v>
      </c>
      <c r="BQ44" s="292" t="s">
        <v>76</v>
      </c>
      <c r="BR44" s="292" t="s">
        <v>77</v>
      </c>
      <c r="BS44" s="292" t="s">
        <v>78</v>
      </c>
      <c r="BT44" s="292" t="s">
        <v>79</v>
      </c>
      <c r="BU44" s="292" t="s">
        <v>80</v>
      </c>
      <c r="BV44" s="292" t="s">
        <v>81</v>
      </c>
      <c r="BW44" s="292" t="s">
        <v>82</v>
      </c>
      <c r="BX44" s="292" t="s">
        <v>83</v>
      </c>
      <c r="BY44" s="292" t="s">
        <v>84</v>
      </c>
      <c r="BZ44" s="292" t="s">
        <v>85</v>
      </c>
      <c r="CA44" s="292" t="s">
        <v>86</v>
      </c>
      <c r="CB44" s="292" t="s">
        <v>87</v>
      </c>
      <c r="CC44" s="292" t="s">
        <v>88</v>
      </c>
      <c r="CD44" s="292" t="s">
        <v>89</v>
      </c>
      <c r="CE44" s="292" t="s">
        <v>90</v>
      </c>
      <c r="CF44" s="2"/>
    </row>
    <row r="45" spans="1:84" ht="12" customHeight="1" x14ac:dyDescent="0.3">
      <c r="A45" s="290"/>
      <c r="B45" s="293" t="s">
        <v>91</v>
      </c>
      <c r="C45" s="291" t="s">
        <v>92</v>
      </c>
      <c r="D45" s="292" t="s">
        <v>93</v>
      </c>
      <c r="E45" s="292" t="s">
        <v>94</v>
      </c>
      <c r="F45" s="292" t="s">
        <v>95</v>
      </c>
      <c r="G45" s="292" t="s">
        <v>96</v>
      </c>
      <c r="H45" s="292" t="s">
        <v>97</v>
      </c>
      <c r="I45" s="292" t="s">
        <v>98</v>
      </c>
      <c r="J45" s="292" t="s">
        <v>99</v>
      </c>
      <c r="K45" s="292" t="s">
        <v>100</v>
      </c>
      <c r="L45" s="292" t="s">
        <v>101</v>
      </c>
      <c r="M45" s="292" t="s">
        <v>102</v>
      </c>
      <c r="N45" s="292" t="s">
        <v>103</v>
      </c>
      <c r="O45" s="292" t="s">
        <v>104</v>
      </c>
      <c r="P45" s="292" t="s">
        <v>105</v>
      </c>
      <c r="Q45" s="292" t="s">
        <v>106</v>
      </c>
      <c r="R45" s="292" t="s">
        <v>107</v>
      </c>
      <c r="S45" s="292" t="s">
        <v>108</v>
      </c>
      <c r="T45" s="292" t="s">
        <v>1194</v>
      </c>
      <c r="U45" s="292" t="s">
        <v>109</v>
      </c>
      <c r="V45" s="292" t="s">
        <v>110</v>
      </c>
      <c r="W45" s="292" t="s">
        <v>111</v>
      </c>
      <c r="X45" s="292" t="s">
        <v>112</v>
      </c>
      <c r="Y45" s="292" t="s">
        <v>113</v>
      </c>
      <c r="Z45" s="292" t="s">
        <v>113</v>
      </c>
      <c r="AA45" s="292" t="s">
        <v>114</v>
      </c>
      <c r="AB45" s="292" t="s">
        <v>115</v>
      </c>
      <c r="AC45" s="292" t="s">
        <v>116</v>
      </c>
      <c r="AD45" s="292" t="s">
        <v>117</v>
      </c>
      <c r="AE45" s="292" t="s">
        <v>96</v>
      </c>
      <c r="AF45" s="292" t="s">
        <v>97</v>
      </c>
      <c r="AG45" s="292" t="s">
        <v>118</v>
      </c>
      <c r="AH45" s="292" t="s">
        <v>119</v>
      </c>
      <c r="AI45" s="292" t="s">
        <v>120</v>
      </c>
      <c r="AJ45" s="292" t="s">
        <v>121</v>
      </c>
      <c r="AK45" s="292" t="s">
        <v>122</v>
      </c>
      <c r="AL45" s="292" t="s">
        <v>123</v>
      </c>
      <c r="AM45" s="292" t="s">
        <v>124</v>
      </c>
      <c r="AN45" s="292" t="s">
        <v>110</v>
      </c>
      <c r="AO45" s="292" t="s">
        <v>125</v>
      </c>
      <c r="AP45" s="292" t="s">
        <v>126</v>
      </c>
      <c r="AQ45" s="292" t="s">
        <v>127</v>
      </c>
      <c r="AR45" s="292" t="s">
        <v>128</v>
      </c>
      <c r="AS45" s="292" t="s">
        <v>129</v>
      </c>
      <c r="AT45" s="292" t="s">
        <v>130</v>
      </c>
      <c r="AU45" s="292" t="s">
        <v>131</v>
      </c>
      <c r="AV45" s="292" t="s">
        <v>132</v>
      </c>
      <c r="AW45" s="292" t="s">
        <v>133</v>
      </c>
      <c r="AX45" s="292" t="s">
        <v>134</v>
      </c>
      <c r="AY45" s="292" t="s">
        <v>135</v>
      </c>
      <c r="AZ45" s="292" t="s">
        <v>136</v>
      </c>
      <c r="BA45" s="292" t="s">
        <v>137</v>
      </c>
      <c r="BB45" s="292" t="s">
        <v>138</v>
      </c>
      <c r="BC45" s="292" t="s">
        <v>108</v>
      </c>
      <c r="BD45" s="292" t="s">
        <v>139</v>
      </c>
      <c r="BE45" s="292" t="s">
        <v>140</v>
      </c>
      <c r="BF45" s="292" t="s">
        <v>141</v>
      </c>
      <c r="BG45" s="292" t="s">
        <v>142</v>
      </c>
      <c r="BH45" s="292" t="s">
        <v>143</v>
      </c>
      <c r="BI45" s="292" t="s">
        <v>144</v>
      </c>
      <c r="BJ45" s="292" t="s">
        <v>145</v>
      </c>
      <c r="BK45" s="292" t="s">
        <v>146</v>
      </c>
      <c r="BL45" s="292" t="s">
        <v>147</v>
      </c>
      <c r="BM45" s="292" t="s">
        <v>132</v>
      </c>
      <c r="BN45" s="292" t="s">
        <v>148</v>
      </c>
      <c r="BO45" s="292" t="s">
        <v>149</v>
      </c>
      <c r="BP45" s="292" t="s">
        <v>150</v>
      </c>
      <c r="BQ45" s="292" t="s">
        <v>151</v>
      </c>
      <c r="BR45" s="292" t="s">
        <v>152</v>
      </c>
      <c r="BS45" s="292" t="s">
        <v>153</v>
      </c>
      <c r="BT45" s="292" t="s">
        <v>154</v>
      </c>
      <c r="BU45" s="292" t="s">
        <v>155</v>
      </c>
      <c r="BV45" s="292" t="s">
        <v>155</v>
      </c>
      <c r="BW45" s="292" t="s">
        <v>155</v>
      </c>
      <c r="BX45" s="292" t="s">
        <v>156</v>
      </c>
      <c r="BY45" s="292" t="s">
        <v>157</v>
      </c>
      <c r="BZ45" s="292" t="s">
        <v>158</v>
      </c>
      <c r="CA45" s="292" t="s">
        <v>159</v>
      </c>
      <c r="CB45" s="292" t="s">
        <v>160</v>
      </c>
      <c r="CC45" s="292" t="s">
        <v>132</v>
      </c>
      <c r="CD45" s="292"/>
      <c r="CE45" s="292" t="s">
        <v>161</v>
      </c>
      <c r="CF45" s="2"/>
    </row>
    <row r="46" spans="1:84" ht="12.65" customHeight="1" x14ac:dyDescent="0.3">
      <c r="A46" s="290" t="s">
        <v>3</v>
      </c>
      <c r="B46" s="292" t="s">
        <v>162</v>
      </c>
      <c r="C46" s="291" t="s">
        <v>163</v>
      </c>
      <c r="D46" s="292" t="s">
        <v>163</v>
      </c>
      <c r="E46" s="292" t="s">
        <v>163</v>
      </c>
      <c r="F46" s="292" t="s">
        <v>164</v>
      </c>
      <c r="G46" s="292" t="s">
        <v>165</v>
      </c>
      <c r="H46" s="292" t="s">
        <v>163</v>
      </c>
      <c r="I46" s="292" t="s">
        <v>166</v>
      </c>
      <c r="J46" s="292"/>
      <c r="K46" s="292" t="s">
        <v>157</v>
      </c>
      <c r="L46" s="292" t="s">
        <v>167</v>
      </c>
      <c r="M46" s="292" t="s">
        <v>168</v>
      </c>
      <c r="N46" s="292" t="s">
        <v>169</v>
      </c>
      <c r="O46" s="292" t="s">
        <v>170</v>
      </c>
      <c r="P46" s="292" t="s">
        <v>169</v>
      </c>
      <c r="Q46" s="292" t="s">
        <v>171</v>
      </c>
      <c r="R46" s="292"/>
      <c r="S46" s="292" t="s">
        <v>169</v>
      </c>
      <c r="T46" s="292" t="s">
        <v>172</v>
      </c>
      <c r="U46" s="292"/>
      <c r="V46" s="292" t="s">
        <v>173</v>
      </c>
      <c r="W46" s="292" t="s">
        <v>174</v>
      </c>
      <c r="X46" s="292" t="s">
        <v>175</v>
      </c>
      <c r="Y46" s="292" t="s">
        <v>176</v>
      </c>
      <c r="Z46" s="292" t="s">
        <v>177</v>
      </c>
      <c r="AA46" s="292" t="s">
        <v>178</v>
      </c>
      <c r="AB46" s="292"/>
      <c r="AC46" s="292" t="s">
        <v>172</v>
      </c>
      <c r="AD46" s="292"/>
      <c r="AE46" s="292" t="s">
        <v>172</v>
      </c>
      <c r="AF46" s="292" t="s">
        <v>179</v>
      </c>
      <c r="AG46" s="292" t="s">
        <v>171</v>
      </c>
      <c r="AH46" s="292"/>
      <c r="AI46" s="292" t="s">
        <v>180</v>
      </c>
      <c r="AJ46" s="292"/>
      <c r="AK46" s="292" t="s">
        <v>172</v>
      </c>
      <c r="AL46" s="292" t="s">
        <v>172</v>
      </c>
      <c r="AM46" s="292" t="s">
        <v>172</v>
      </c>
      <c r="AN46" s="292" t="s">
        <v>181</v>
      </c>
      <c r="AO46" s="292" t="s">
        <v>182</v>
      </c>
      <c r="AP46" s="292" t="s">
        <v>121</v>
      </c>
      <c r="AQ46" s="292" t="s">
        <v>183</v>
      </c>
      <c r="AR46" s="292" t="s">
        <v>169</v>
      </c>
      <c r="AS46" s="292"/>
      <c r="AT46" s="292" t="s">
        <v>184</v>
      </c>
      <c r="AU46" s="292" t="s">
        <v>185</v>
      </c>
      <c r="AV46" s="292" t="s">
        <v>186</v>
      </c>
      <c r="AW46" s="292" t="s">
        <v>187</v>
      </c>
      <c r="AX46" s="292" t="s">
        <v>188</v>
      </c>
      <c r="AY46" s="292"/>
      <c r="AZ46" s="292"/>
      <c r="BA46" s="292" t="s">
        <v>189</v>
      </c>
      <c r="BB46" s="292" t="s">
        <v>169</v>
      </c>
      <c r="BC46" s="292" t="s">
        <v>183</v>
      </c>
      <c r="BD46" s="292"/>
      <c r="BE46" s="292"/>
      <c r="BF46" s="292"/>
      <c r="BG46" s="292"/>
      <c r="BH46" s="292" t="s">
        <v>190</v>
      </c>
      <c r="BI46" s="292" t="s">
        <v>169</v>
      </c>
      <c r="BJ46" s="292"/>
      <c r="BK46" s="292" t="s">
        <v>191</v>
      </c>
      <c r="BL46" s="292"/>
      <c r="BM46" s="292" t="s">
        <v>192</v>
      </c>
      <c r="BN46" s="292" t="s">
        <v>193</v>
      </c>
      <c r="BO46" s="292" t="s">
        <v>194</v>
      </c>
      <c r="BP46" s="292" t="s">
        <v>195</v>
      </c>
      <c r="BQ46" s="292" t="s">
        <v>196</v>
      </c>
      <c r="BR46" s="292"/>
      <c r="BS46" s="292" t="s">
        <v>197</v>
      </c>
      <c r="BT46" s="292" t="s">
        <v>169</v>
      </c>
      <c r="BU46" s="292" t="s">
        <v>198</v>
      </c>
      <c r="BV46" s="292" t="s">
        <v>199</v>
      </c>
      <c r="BW46" s="292" t="s">
        <v>200</v>
      </c>
      <c r="BX46" s="292" t="s">
        <v>151</v>
      </c>
      <c r="BY46" s="292" t="s">
        <v>193</v>
      </c>
      <c r="BZ46" s="292" t="s">
        <v>152</v>
      </c>
      <c r="CA46" s="292" t="s">
        <v>201</v>
      </c>
      <c r="CB46" s="292" t="s">
        <v>201</v>
      </c>
      <c r="CC46" s="292" t="s">
        <v>202</v>
      </c>
      <c r="CD46" s="292"/>
      <c r="CE46" s="292" t="s">
        <v>203</v>
      </c>
      <c r="CF46" s="2"/>
    </row>
    <row r="47" spans="1:84" ht="12.65" customHeight="1" x14ac:dyDescent="0.3">
      <c r="A47" s="290" t="s">
        <v>204</v>
      </c>
      <c r="B47" s="294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0"/>
      <c r="CE47" s="290">
        <f>SUM(C47:CC47)</f>
        <v>0</v>
      </c>
      <c r="CF47" s="2"/>
    </row>
    <row r="48" spans="1:84" ht="12.65" customHeight="1" x14ac:dyDescent="0.3">
      <c r="A48" s="290" t="s">
        <v>205</v>
      </c>
      <c r="B48" s="294">
        <v>2572616</v>
      </c>
      <c r="C48" s="296">
        <f>ROUND(((B48/CE61)*C61),0)</f>
        <v>0</v>
      </c>
      <c r="D48" s="296">
        <f>ROUND(((B48/CE61)*D61),0)</f>
        <v>0</v>
      </c>
      <c r="E48" s="290">
        <f>ROUND(((B48/CE61)*E61),0)</f>
        <v>40058</v>
      </c>
      <c r="F48" s="290">
        <f>ROUND(((B48/CE61)*F61),0)</f>
        <v>0</v>
      </c>
      <c r="G48" s="290">
        <f>ROUND(((B48/CE61)*G61),0)</f>
        <v>0</v>
      </c>
      <c r="H48" s="290">
        <f>ROUND(((B48/CE61)*H61),0)</f>
        <v>0</v>
      </c>
      <c r="I48" s="290">
        <f>ROUND(((B48/CE61)*I61),0)</f>
        <v>0</v>
      </c>
      <c r="J48" s="290">
        <f>ROUND(((B48/CE61)*J61),0)</f>
        <v>0</v>
      </c>
      <c r="K48" s="290">
        <f>ROUND(((B48/CE61)*K61),0)</f>
        <v>0</v>
      </c>
      <c r="L48" s="290">
        <f>ROUND(((B48/CE61)*L61),0)</f>
        <v>286455</v>
      </c>
      <c r="M48" s="290">
        <f>ROUND(((B48/CE61)*M61),0)</f>
        <v>0</v>
      </c>
      <c r="N48" s="290">
        <f>ROUND(((B48/CE61)*N61),0)</f>
        <v>0</v>
      </c>
      <c r="O48" s="290">
        <f>ROUND(((B48/CE61)*O61),0)</f>
        <v>0</v>
      </c>
      <c r="P48" s="290">
        <f>ROUND(((B48/CE61)*P61),0)</f>
        <v>0</v>
      </c>
      <c r="Q48" s="290">
        <f>ROUND(((B48/CE61)*Q61),0)</f>
        <v>0</v>
      </c>
      <c r="R48" s="290">
        <f>ROUND(((B48/CE61)*R61),0)</f>
        <v>0</v>
      </c>
      <c r="S48" s="290">
        <f>ROUND(((B48/CE61)*S61),0)</f>
        <v>9406</v>
      </c>
      <c r="T48" s="290">
        <f>ROUND(((B48/CE61)*T61),0)</f>
        <v>0</v>
      </c>
      <c r="U48" s="290">
        <f>ROUND(((B48/CE61)*U61),0)</f>
        <v>87992</v>
      </c>
      <c r="V48" s="290">
        <f>ROUND(((B48/CE61)*V61),0)</f>
        <v>4422</v>
      </c>
      <c r="W48" s="290">
        <f>ROUND(((B48/CE61)*W61),0)</f>
        <v>0</v>
      </c>
      <c r="X48" s="290">
        <f>ROUND(((B48/CE61)*X61),0)</f>
        <v>16039</v>
      </c>
      <c r="Y48" s="290">
        <f>ROUND(((B48/CE61)*Y61),0)</f>
        <v>47122</v>
      </c>
      <c r="Z48" s="290">
        <f>ROUND(((B48/CE61)*Z61),0)</f>
        <v>0</v>
      </c>
      <c r="AA48" s="290">
        <f>ROUND(((B48/CE61)*AA61),0)</f>
        <v>0</v>
      </c>
      <c r="AB48" s="290">
        <f>ROUND(((B48/CE61)*AB61),0)</f>
        <v>53844</v>
      </c>
      <c r="AC48" s="290">
        <f>ROUND(((B48/CE61)*AC61),0)</f>
        <v>0</v>
      </c>
      <c r="AD48" s="290">
        <f>ROUND(((B48/CE61)*AD61),0)</f>
        <v>0</v>
      </c>
      <c r="AE48" s="290">
        <f>ROUND(((B48/CE61)*AE61),0)</f>
        <v>99553</v>
      </c>
      <c r="AF48" s="290">
        <f>ROUND(((B48/CE61)*AF61),0)</f>
        <v>0</v>
      </c>
      <c r="AG48" s="290">
        <f>ROUND(((B48/CE61)*AG61),0)</f>
        <v>266617</v>
      </c>
      <c r="AH48" s="290">
        <f>ROUND(((B48/CE61)*AH61),0)</f>
        <v>212911</v>
      </c>
      <c r="AI48" s="290">
        <f>ROUND(((B48/CE61)*AI61),0)</f>
        <v>12798</v>
      </c>
      <c r="AJ48" s="290">
        <f>ROUND(((B48/CE61)*AJ61),0)</f>
        <v>682518</v>
      </c>
      <c r="AK48" s="290">
        <f>ROUND(((B48/CE61)*AK61),0)</f>
        <v>30656</v>
      </c>
      <c r="AL48" s="290">
        <f>ROUND(((B48/CE61)*AL61),0)</f>
        <v>16325</v>
      </c>
      <c r="AM48" s="290">
        <f>ROUND(((B48/CE61)*AM61),0)</f>
        <v>0</v>
      </c>
      <c r="AN48" s="290">
        <f>ROUND(((B48/CE61)*AN61),0)</f>
        <v>0</v>
      </c>
      <c r="AO48" s="290">
        <f>ROUND(((B48/CE61)*AO61),0)</f>
        <v>10432</v>
      </c>
      <c r="AP48" s="290">
        <f>ROUND(((B48/CE61)*AP61),0)</f>
        <v>0</v>
      </c>
      <c r="AQ48" s="290">
        <f>ROUND(((B48/CE61)*AQ61),0)</f>
        <v>0</v>
      </c>
      <c r="AR48" s="290">
        <f>ROUND(((B48/CE61)*AR61),0)</f>
        <v>0</v>
      </c>
      <c r="AS48" s="290">
        <f>ROUND(((B48/CE61)*AS61),0)</f>
        <v>0</v>
      </c>
      <c r="AT48" s="290">
        <f>ROUND(((B48/CE61)*AT61),0)</f>
        <v>0</v>
      </c>
      <c r="AU48" s="290">
        <f>ROUND(((B48/CE61)*AU61),0)</f>
        <v>0</v>
      </c>
      <c r="AV48" s="290">
        <f>ROUND(((B48/CE61)*AV61),0)</f>
        <v>0</v>
      </c>
      <c r="AW48" s="290">
        <f>ROUND(((B48/CE61)*AW61),0)</f>
        <v>0</v>
      </c>
      <c r="AX48" s="290">
        <f>ROUND(((B48/CE61)*AX61),0)</f>
        <v>0</v>
      </c>
      <c r="AY48" s="290">
        <f>ROUND(((B48/CE61)*AY61),0)</f>
        <v>49169</v>
      </c>
      <c r="AZ48" s="290">
        <f>ROUND(((B48/CE61)*AZ61),0)</f>
        <v>0</v>
      </c>
      <c r="BA48" s="290">
        <f>ROUND(((B48/CE61)*BA61),0)</f>
        <v>9254</v>
      </c>
      <c r="BB48" s="290">
        <f>ROUND(((B48/CE61)*BB61),0)</f>
        <v>0</v>
      </c>
      <c r="BC48" s="290">
        <f>ROUND(((B48/CE61)*BC61),0)</f>
        <v>0</v>
      </c>
      <c r="BD48" s="290">
        <f>ROUND(((B48/CE61)*BD61),0)</f>
        <v>6876</v>
      </c>
      <c r="BE48" s="290">
        <f>ROUND(((B48/CE61)*BE61),0)</f>
        <v>43854</v>
      </c>
      <c r="BF48" s="290">
        <f>ROUND(((B48/CE61)*BF61),0)</f>
        <v>35117</v>
      </c>
      <c r="BG48" s="290">
        <f>ROUND(((B48/CE61)*BG61),0)</f>
        <v>0</v>
      </c>
      <c r="BH48" s="290">
        <f>ROUND(((B48/CE61)*BH61),0)</f>
        <v>20164</v>
      </c>
      <c r="BI48" s="290">
        <f>ROUND(((B48/CE61)*BI61),0)</f>
        <v>0</v>
      </c>
      <c r="BJ48" s="290">
        <f>ROUND(((B48/CE61)*BJ61),0)</f>
        <v>32275</v>
      </c>
      <c r="BK48" s="290">
        <f>ROUND(((B48/CE61)*BK61),0)</f>
        <v>64504</v>
      </c>
      <c r="BL48" s="290">
        <f>ROUND(((B48/CE61)*BL61),0)</f>
        <v>70164</v>
      </c>
      <c r="BM48" s="290">
        <f>ROUND(((B48/CE61)*BM61),0)</f>
        <v>0</v>
      </c>
      <c r="BN48" s="290">
        <f>ROUND(((B48/CE61)*BN61),0)</f>
        <v>156598</v>
      </c>
      <c r="BO48" s="290">
        <f>ROUND(((B48/CE61)*BO61),0)</f>
        <v>0</v>
      </c>
      <c r="BP48" s="290">
        <f>ROUND(((B48/CE61)*BP61),0)</f>
        <v>11489</v>
      </c>
      <c r="BQ48" s="290">
        <f>ROUND(((B48/CE61)*BQ61),0)</f>
        <v>0</v>
      </c>
      <c r="BR48" s="290">
        <f>ROUND(((B48/CE61)*BR61),0)</f>
        <v>28548</v>
      </c>
      <c r="BS48" s="290">
        <f>ROUND(((B48/CE61)*BS61),0)</f>
        <v>6374</v>
      </c>
      <c r="BT48" s="290">
        <f>ROUND(((B48/CE61)*BT61),0)</f>
        <v>0</v>
      </c>
      <c r="BU48" s="290">
        <f>ROUND(((B48/CE61)*BU61),0)</f>
        <v>0</v>
      </c>
      <c r="BV48" s="290">
        <f>ROUND(((B48/CE61)*BV61),0)</f>
        <v>52540</v>
      </c>
      <c r="BW48" s="290">
        <f>ROUND(((B48/CE61)*BW61),0)</f>
        <v>0</v>
      </c>
      <c r="BX48" s="290">
        <f>ROUND(((B48/CE61)*BX61),0)</f>
        <v>40088</v>
      </c>
      <c r="BY48" s="290">
        <f>ROUND(((B48/CE61)*BY61),0)</f>
        <v>65995</v>
      </c>
      <c r="BZ48" s="290">
        <f>ROUND(((B48/CE61)*BZ61),0)</f>
        <v>0</v>
      </c>
      <c r="CA48" s="290">
        <f>ROUND(((B48/CE61)*CA61),0)</f>
        <v>2458</v>
      </c>
      <c r="CB48" s="290">
        <f>ROUND(((B48/CE61)*CB61),0)</f>
        <v>0</v>
      </c>
      <c r="CC48" s="290">
        <f>ROUND(((B48/CE61)*CC61),0)</f>
        <v>0</v>
      </c>
      <c r="CD48" s="290"/>
      <c r="CE48" s="290">
        <f>SUM(C48:CD48)</f>
        <v>2572615</v>
      </c>
      <c r="CF48" s="2"/>
    </row>
    <row r="49" spans="1:84" ht="12.65" customHeight="1" x14ac:dyDescent="0.3">
      <c r="A49" s="290" t="s">
        <v>206</v>
      </c>
      <c r="B49" s="290">
        <f>B47+B48</f>
        <v>2572616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"/>
    </row>
    <row r="50" spans="1:84" ht="12.65" customHeight="1" x14ac:dyDescent="0.3">
      <c r="A50" s="290" t="s">
        <v>6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"/>
    </row>
    <row r="51" spans="1:84" ht="12.65" customHeight="1" x14ac:dyDescent="0.3">
      <c r="A51" s="297" t="s">
        <v>207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0"/>
      <c r="CE51" s="290">
        <f>SUM(C51:CD51)</f>
        <v>0</v>
      </c>
      <c r="CF51" s="2"/>
    </row>
    <row r="52" spans="1:84" ht="12.65" customHeight="1" x14ac:dyDescent="0.3">
      <c r="A52" s="297" t="s">
        <v>208</v>
      </c>
      <c r="B52" s="295">
        <v>1392446</v>
      </c>
      <c r="C52" s="290">
        <f>ROUND((B52/(CE76+CF76)*C76),0)</f>
        <v>0</v>
      </c>
      <c r="D52" s="290">
        <f>ROUND((B52/(CE76+CF76)*D76),0)</f>
        <v>0</v>
      </c>
      <c r="E52" s="290">
        <f>ROUND((B52/(CE76+CF76)*E76),0)</f>
        <v>17140</v>
      </c>
      <c r="F52" s="290">
        <f>ROUND((B52/(CE76+CF76)*F76),0)</f>
        <v>0</v>
      </c>
      <c r="G52" s="290">
        <f>ROUND((B52/(CE76+CF76)*G76),0)</f>
        <v>0</v>
      </c>
      <c r="H52" s="290">
        <f>ROUND((B52/(CE76+CF76)*H76),0)</f>
        <v>0</v>
      </c>
      <c r="I52" s="290">
        <f>ROUND((B52/(CE76+CF76)*I76),0)</f>
        <v>0</v>
      </c>
      <c r="J52" s="290">
        <f>ROUND((B52/(CE76+CF76)*J76),0)</f>
        <v>0</v>
      </c>
      <c r="K52" s="290">
        <f>ROUND((B52/(CE76+CF76)*K76),0)</f>
        <v>0</v>
      </c>
      <c r="L52" s="290">
        <f>ROUND((B52/(CE76+CF76)*L76),0)</f>
        <v>122458</v>
      </c>
      <c r="M52" s="290">
        <f>ROUND((B52/(CE76+CF76)*M76),0)</f>
        <v>0</v>
      </c>
      <c r="N52" s="290">
        <f>ROUND((B52/(CE76+CF76)*N76),0)</f>
        <v>0</v>
      </c>
      <c r="O52" s="290">
        <f>ROUND((B52/(CE76+CF76)*O76),0)</f>
        <v>0</v>
      </c>
      <c r="P52" s="290">
        <f>ROUND((B52/(CE76+CF76)*P76),0)</f>
        <v>0</v>
      </c>
      <c r="Q52" s="290">
        <f>ROUND((B52/(CE76+CF76)*Q76),0)</f>
        <v>0</v>
      </c>
      <c r="R52" s="290">
        <f>ROUND((B52/(CE76+CF76)*R76),0)</f>
        <v>0</v>
      </c>
      <c r="S52" s="290">
        <f>ROUND((B52/(CE76+CF76)*S76),0)</f>
        <v>76581</v>
      </c>
      <c r="T52" s="290">
        <f>ROUND((B52/(CE76+CF76)*T76),0)</f>
        <v>0</v>
      </c>
      <c r="U52" s="290">
        <f>ROUND((B52/(CE76+CF76)*U76),0)</f>
        <v>34280</v>
      </c>
      <c r="V52" s="290">
        <f>ROUND((B52/(CE76+CF76)*V76),0)</f>
        <v>79</v>
      </c>
      <c r="W52" s="290">
        <f>ROUND((B52/(CE76+CF76)*W76),0)</f>
        <v>0</v>
      </c>
      <c r="X52" s="290">
        <f>ROUND((B52/(CE76+CF76)*X76),0)</f>
        <v>12580</v>
      </c>
      <c r="Y52" s="290">
        <f>ROUND((B52/(CE76+CF76)*Y76),0)</f>
        <v>37032</v>
      </c>
      <c r="Z52" s="290">
        <f>ROUND((B52/(CE76+CF76)*Z76),0)</f>
        <v>0</v>
      </c>
      <c r="AA52" s="290">
        <f>ROUND((B52/(CE76+CF76)*AA76),0)</f>
        <v>0</v>
      </c>
      <c r="AB52" s="290">
        <f>ROUND((B52/(CE76+CF76)*AB76),0)</f>
        <v>5858</v>
      </c>
      <c r="AC52" s="290">
        <f>ROUND((B52/(CE76+CF76)*AC76),0)</f>
        <v>0</v>
      </c>
      <c r="AD52" s="290">
        <f>ROUND((B52/(CE76+CF76)*AD76),0)</f>
        <v>0</v>
      </c>
      <c r="AE52" s="290">
        <f>ROUND((B52/(CE76+CF76)*AE76),0)</f>
        <v>71313</v>
      </c>
      <c r="AF52" s="290">
        <f>ROUND((B52/(CE76+CF76)*AF76),0)</f>
        <v>0</v>
      </c>
      <c r="AG52" s="290">
        <f>ROUND((B52/(CE76+CF76)*AG76),0)</f>
        <v>86605</v>
      </c>
      <c r="AH52" s="290">
        <f>ROUND((B52/(CE76+CF76)*AH76),0)</f>
        <v>33651</v>
      </c>
      <c r="AI52" s="290">
        <f>ROUND((B52/(CE76+CF76)*AI76),0)</f>
        <v>16708</v>
      </c>
      <c r="AJ52" s="290">
        <f>ROUND((B52/(CE76+CF76)*AJ76),0)</f>
        <v>206076</v>
      </c>
      <c r="AK52" s="290">
        <f>ROUND((B52/(CE76+CF76)*AK76),0)</f>
        <v>6290</v>
      </c>
      <c r="AL52" s="290">
        <f>ROUND((B52/(CE76+CF76)*AL76),0)</f>
        <v>7155</v>
      </c>
      <c r="AM52" s="290">
        <f>ROUND((B52/(CE76+CF76)*AM76),0)</f>
        <v>0</v>
      </c>
      <c r="AN52" s="290">
        <f>ROUND((B52/(CE76+CF76)*AN76),0)</f>
        <v>0</v>
      </c>
      <c r="AO52" s="290">
        <f>ROUND((B52/(CE76+CF76)*AO76),0)</f>
        <v>4442</v>
      </c>
      <c r="AP52" s="290">
        <f>ROUND((B52/(CE76+CF76)*AP76),0)</f>
        <v>0</v>
      </c>
      <c r="AQ52" s="290">
        <f>ROUND((B52/(CE76+CF76)*AQ76),0)</f>
        <v>0</v>
      </c>
      <c r="AR52" s="290">
        <f>ROUND((B52/(CE76+CF76)*AR76),0)</f>
        <v>0</v>
      </c>
      <c r="AS52" s="290">
        <f>ROUND((B52/(CE76+CF76)*AS76),0)</f>
        <v>0</v>
      </c>
      <c r="AT52" s="290">
        <f>ROUND((B52/(CE76+CF76)*AT76),0)</f>
        <v>0</v>
      </c>
      <c r="AU52" s="290">
        <f>ROUND((B52/(CE76+CF76)*AU76),0)</f>
        <v>0</v>
      </c>
      <c r="AV52" s="290">
        <f>ROUND((B52/(CE76+CF76)*AV76),0)</f>
        <v>0</v>
      </c>
      <c r="AW52" s="290">
        <f>ROUND((B52/(CE76+CF76)*AW76),0)</f>
        <v>0</v>
      </c>
      <c r="AX52" s="290">
        <f>ROUND((B52/(CE76+CF76)*AX76),0)</f>
        <v>0</v>
      </c>
      <c r="AY52" s="290">
        <f>ROUND((B52/(CE76+CF76)*AY76),0)</f>
        <v>51145</v>
      </c>
      <c r="AZ52" s="290">
        <f>ROUND((B52/(CE76+CF76)*AZ76),0)</f>
        <v>0</v>
      </c>
      <c r="BA52" s="290">
        <f>ROUND((B52/(CE76+CF76)*BA76),0)</f>
        <v>17101</v>
      </c>
      <c r="BB52" s="290">
        <f>ROUND((B52/(CE76+CF76)*BB76),0)</f>
        <v>0</v>
      </c>
      <c r="BC52" s="290">
        <f>ROUND((B52/(CE76+CF76)*BC76),0)</f>
        <v>0</v>
      </c>
      <c r="BD52" s="290">
        <f>ROUND((B52/(CE76+CF76)*BD76),0)</f>
        <v>0</v>
      </c>
      <c r="BE52" s="290">
        <f>ROUND((B52/(CE76+CF76)*BE76),0)</f>
        <v>318155</v>
      </c>
      <c r="BF52" s="290">
        <f>ROUND((B52/(CE76+CF76)*BF76),0)</f>
        <v>11086</v>
      </c>
      <c r="BG52" s="290">
        <f>ROUND((B52/(CE76+CF76)*BG76),0)</f>
        <v>0</v>
      </c>
      <c r="BH52" s="290">
        <f>ROUND((B52/(CE76+CF76)*BH76),0)</f>
        <v>0</v>
      </c>
      <c r="BI52" s="290">
        <f>ROUND((B52/(CE76+CF76)*BI76),0)</f>
        <v>0</v>
      </c>
      <c r="BJ52" s="290">
        <f>ROUND((B52/(CE76+CF76)*BJ76),0)</f>
        <v>0</v>
      </c>
      <c r="BK52" s="290">
        <f>ROUND((B52/(CE76+CF76)*BK76),0)</f>
        <v>0</v>
      </c>
      <c r="BL52" s="290">
        <f>ROUND((B52/(CE76+CF76)*BL76),0)</f>
        <v>0</v>
      </c>
      <c r="BM52" s="290">
        <f>ROUND((B52/(CE76+CF76)*BM76),0)</f>
        <v>0</v>
      </c>
      <c r="BN52" s="290">
        <f>ROUND((B52/(CE76+CF76)*BN76),0)</f>
        <v>205958</v>
      </c>
      <c r="BO52" s="290">
        <f>ROUND((B52/(CE76+CF76)*BO76),0)</f>
        <v>0</v>
      </c>
      <c r="BP52" s="290">
        <f>ROUND((B52/(CE76+CF76)*BP76),0)</f>
        <v>0</v>
      </c>
      <c r="BQ52" s="290">
        <f>ROUND((B52/(CE76+CF76)*BQ76),0)</f>
        <v>0</v>
      </c>
      <c r="BR52" s="290">
        <f>ROUND((B52/(CE76+CF76)*BR76),0)</f>
        <v>4442</v>
      </c>
      <c r="BS52" s="290">
        <f>ROUND((B52/(CE76+CF76)*BS76),0)</f>
        <v>3263</v>
      </c>
      <c r="BT52" s="290">
        <f>ROUND((B52/(CE76+CF76)*BT76),0)</f>
        <v>0</v>
      </c>
      <c r="BU52" s="290">
        <f>ROUND((B52/(CE76+CF76)*BU76),0)</f>
        <v>0</v>
      </c>
      <c r="BV52" s="290">
        <f>ROUND((B52/(CE76+CF76)*BV76),0)</f>
        <v>36049</v>
      </c>
      <c r="BW52" s="290">
        <f>ROUND((B52/(CE76+CF76)*BW76),0)</f>
        <v>0</v>
      </c>
      <c r="BX52" s="290">
        <f>ROUND((B52/(CE76+CF76)*BX76),0)</f>
        <v>0</v>
      </c>
      <c r="BY52" s="290">
        <f>ROUND((B52/(CE76+CF76)*BY76),0)</f>
        <v>6998</v>
      </c>
      <c r="BZ52" s="290">
        <f>ROUND((B52/(CE76+CF76)*BZ76),0)</f>
        <v>0</v>
      </c>
      <c r="CA52" s="290">
        <f>ROUND((B52/(CE76+CF76)*CA76),0)</f>
        <v>0</v>
      </c>
      <c r="CB52" s="290">
        <f>ROUND((B52/(CE76+CF76)*CB76),0)</f>
        <v>0</v>
      </c>
      <c r="CC52" s="290">
        <f>ROUND((B52/(CE76+CF76)*CC76),0)</f>
        <v>0</v>
      </c>
      <c r="CD52" s="290"/>
      <c r="CE52" s="290">
        <f>SUM(C52:CD52)</f>
        <v>1392445</v>
      </c>
      <c r="CF52" s="2"/>
    </row>
    <row r="53" spans="1:84" ht="12.65" customHeight="1" x14ac:dyDescent="0.3">
      <c r="A53" s="290" t="s">
        <v>206</v>
      </c>
      <c r="B53" s="290">
        <f>B51+B52</f>
        <v>1392446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"/>
    </row>
    <row r="54" spans="1:84" ht="15.75" customHeight="1" x14ac:dyDescent="0.3">
      <c r="A54" s="290"/>
      <c r="B54" s="290"/>
      <c r="C54" s="298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"/>
    </row>
    <row r="55" spans="1:84" ht="12.65" customHeight="1" x14ac:dyDescent="0.3">
      <c r="A55" s="297" t="s">
        <v>209</v>
      </c>
      <c r="B55" s="290"/>
      <c r="C55" s="291" t="s">
        <v>10</v>
      </c>
      <c r="D55" s="292" t="s">
        <v>11</v>
      </c>
      <c r="E55" s="292" t="s">
        <v>12</v>
      </c>
      <c r="F55" s="292" t="s">
        <v>13</v>
      </c>
      <c r="G55" s="292" t="s">
        <v>14</v>
      </c>
      <c r="H55" s="292" t="s">
        <v>15</v>
      </c>
      <c r="I55" s="292" t="s">
        <v>16</v>
      </c>
      <c r="J55" s="292" t="s">
        <v>17</v>
      </c>
      <c r="K55" s="292" t="s">
        <v>18</v>
      </c>
      <c r="L55" s="292" t="s">
        <v>19</v>
      </c>
      <c r="M55" s="292" t="s">
        <v>20</v>
      </c>
      <c r="N55" s="292" t="s">
        <v>21</v>
      </c>
      <c r="O55" s="292" t="s">
        <v>22</v>
      </c>
      <c r="P55" s="292" t="s">
        <v>23</v>
      </c>
      <c r="Q55" s="292" t="s">
        <v>24</v>
      </c>
      <c r="R55" s="292" t="s">
        <v>25</v>
      </c>
      <c r="S55" s="292" t="s">
        <v>26</v>
      </c>
      <c r="T55" s="299" t="s">
        <v>27</v>
      </c>
      <c r="U55" s="292" t="s">
        <v>28</v>
      </c>
      <c r="V55" s="292" t="s">
        <v>29</v>
      </c>
      <c r="W55" s="292" t="s">
        <v>30</v>
      </c>
      <c r="X55" s="292" t="s">
        <v>31</v>
      </c>
      <c r="Y55" s="292" t="s">
        <v>32</v>
      </c>
      <c r="Z55" s="292" t="s">
        <v>33</v>
      </c>
      <c r="AA55" s="292" t="s">
        <v>34</v>
      </c>
      <c r="AB55" s="292" t="s">
        <v>35</v>
      </c>
      <c r="AC55" s="292" t="s">
        <v>36</v>
      </c>
      <c r="AD55" s="292" t="s">
        <v>37</v>
      </c>
      <c r="AE55" s="292" t="s">
        <v>38</v>
      </c>
      <c r="AF55" s="292" t="s">
        <v>39</v>
      </c>
      <c r="AG55" s="292" t="s">
        <v>40</v>
      </c>
      <c r="AH55" s="292" t="s">
        <v>41</v>
      </c>
      <c r="AI55" s="292" t="s">
        <v>42</v>
      </c>
      <c r="AJ55" s="292" t="s">
        <v>43</v>
      </c>
      <c r="AK55" s="292" t="s">
        <v>44</v>
      </c>
      <c r="AL55" s="292" t="s">
        <v>45</v>
      </c>
      <c r="AM55" s="292" t="s">
        <v>46</v>
      </c>
      <c r="AN55" s="292" t="s">
        <v>47</v>
      </c>
      <c r="AO55" s="292" t="s">
        <v>48</v>
      </c>
      <c r="AP55" s="292" t="s">
        <v>49</v>
      </c>
      <c r="AQ55" s="292" t="s">
        <v>50</v>
      </c>
      <c r="AR55" s="292" t="s">
        <v>51</v>
      </c>
      <c r="AS55" s="292" t="s">
        <v>52</v>
      </c>
      <c r="AT55" s="292" t="s">
        <v>53</v>
      </c>
      <c r="AU55" s="292" t="s">
        <v>54</v>
      </c>
      <c r="AV55" s="292" t="s">
        <v>55</v>
      </c>
      <c r="AW55" s="292" t="s">
        <v>56</v>
      </c>
      <c r="AX55" s="292" t="s">
        <v>57</v>
      </c>
      <c r="AY55" s="292" t="s">
        <v>58</v>
      </c>
      <c r="AZ55" s="292" t="s">
        <v>59</v>
      </c>
      <c r="BA55" s="292" t="s">
        <v>60</v>
      </c>
      <c r="BB55" s="292" t="s">
        <v>61</v>
      </c>
      <c r="BC55" s="292" t="s">
        <v>62</v>
      </c>
      <c r="BD55" s="292" t="s">
        <v>63</v>
      </c>
      <c r="BE55" s="292" t="s">
        <v>64</v>
      </c>
      <c r="BF55" s="292" t="s">
        <v>65</v>
      </c>
      <c r="BG55" s="292" t="s">
        <v>66</v>
      </c>
      <c r="BH55" s="292" t="s">
        <v>67</v>
      </c>
      <c r="BI55" s="292" t="s">
        <v>68</v>
      </c>
      <c r="BJ55" s="292" t="s">
        <v>69</v>
      </c>
      <c r="BK55" s="292" t="s">
        <v>70</v>
      </c>
      <c r="BL55" s="292" t="s">
        <v>71</v>
      </c>
      <c r="BM55" s="292" t="s">
        <v>72</v>
      </c>
      <c r="BN55" s="292" t="s">
        <v>73</v>
      </c>
      <c r="BO55" s="292" t="s">
        <v>74</v>
      </c>
      <c r="BP55" s="292" t="s">
        <v>75</v>
      </c>
      <c r="BQ55" s="292" t="s">
        <v>76</v>
      </c>
      <c r="BR55" s="292" t="s">
        <v>77</v>
      </c>
      <c r="BS55" s="292" t="s">
        <v>78</v>
      </c>
      <c r="BT55" s="292" t="s">
        <v>79</v>
      </c>
      <c r="BU55" s="292" t="s">
        <v>80</v>
      </c>
      <c r="BV55" s="292" t="s">
        <v>81</v>
      </c>
      <c r="BW55" s="292" t="s">
        <v>82</v>
      </c>
      <c r="BX55" s="292" t="s">
        <v>83</v>
      </c>
      <c r="BY55" s="292" t="s">
        <v>84</v>
      </c>
      <c r="BZ55" s="292" t="s">
        <v>85</v>
      </c>
      <c r="CA55" s="292" t="s">
        <v>86</v>
      </c>
      <c r="CB55" s="292" t="s">
        <v>87</v>
      </c>
      <c r="CC55" s="292" t="s">
        <v>88</v>
      </c>
      <c r="CD55" s="292" t="s">
        <v>89</v>
      </c>
      <c r="CE55" s="292" t="s">
        <v>90</v>
      </c>
      <c r="CF55" s="2"/>
    </row>
    <row r="56" spans="1:84" ht="12.65" customHeight="1" x14ac:dyDescent="0.3">
      <c r="A56" s="297" t="s">
        <v>210</v>
      </c>
      <c r="B56" s="290"/>
      <c r="C56" s="291" t="s">
        <v>92</v>
      </c>
      <c r="D56" s="292" t="s">
        <v>93</v>
      </c>
      <c r="E56" s="292" t="s">
        <v>94</v>
      </c>
      <c r="F56" s="292" t="s">
        <v>95</v>
      </c>
      <c r="G56" s="292" t="s">
        <v>96</v>
      </c>
      <c r="H56" s="292" t="s">
        <v>97</v>
      </c>
      <c r="I56" s="292" t="s">
        <v>98</v>
      </c>
      <c r="J56" s="292" t="s">
        <v>99</v>
      </c>
      <c r="K56" s="292" t="s">
        <v>100</v>
      </c>
      <c r="L56" s="292" t="s">
        <v>101</v>
      </c>
      <c r="M56" s="292" t="s">
        <v>102</v>
      </c>
      <c r="N56" s="292" t="s">
        <v>103</v>
      </c>
      <c r="O56" s="292" t="s">
        <v>104</v>
      </c>
      <c r="P56" s="292" t="s">
        <v>105</v>
      </c>
      <c r="Q56" s="292" t="s">
        <v>106</v>
      </c>
      <c r="R56" s="292" t="s">
        <v>107</v>
      </c>
      <c r="S56" s="292" t="s">
        <v>108</v>
      </c>
      <c r="T56" s="292" t="s">
        <v>1194</v>
      </c>
      <c r="U56" s="292" t="s">
        <v>109</v>
      </c>
      <c r="V56" s="292" t="s">
        <v>110</v>
      </c>
      <c r="W56" s="292" t="s">
        <v>111</v>
      </c>
      <c r="X56" s="292" t="s">
        <v>112</v>
      </c>
      <c r="Y56" s="292" t="s">
        <v>113</v>
      </c>
      <c r="Z56" s="292" t="s">
        <v>113</v>
      </c>
      <c r="AA56" s="292" t="s">
        <v>114</v>
      </c>
      <c r="AB56" s="292" t="s">
        <v>115</v>
      </c>
      <c r="AC56" s="292" t="s">
        <v>116</v>
      </c>
      <c r="AD56" s="292" t="s">
        <v>117</v>
      </c>
      <c r="AE56" s="292" t="s">
        <v>96</v>
      </c>
      <c r="AF56" s="292" t="s">
        <v>97</v>
      </c>
      <c r="AG56" s="292" t="s">
        <v>118</v>
      </c>
      <c r="AH56" s="292" t="s">
        <v>119</v>
      </c>
      <c r="AI56" s="292" t="s">
        <v>120</v>
      </c>
      <c r="AJ56" s="292" t="s">
        <v>121</v>
      </c>
      <c r="AK56" s="292" t="s">
        <v>122</v>
      </c>
      <c r="AL56" s="292" t="s">
        <v>123</v>
      </c>
      <c r="AM56" s="292" t="s">
        <v>124</v>
      </c>
      <c r="AN56" s="292" t="s">
        <v>110</v>
      </c>
      <c r="AO56" s="292" t="s">
        <v>125</v>
      </c>
      <c r="AP56" s="292" t="s">
        <v>126</v>
      </c>
      <c r="AQ56" s="292" t="s">
        <v>127</v>
      </c>
      <c r="AR56" s="292" t="s">
        <v>128</v>
      </c>
      <c r="AS56" s="292" t="s">
        <v>129</v>
      </c>
      <c r="AT56" s="292" t="s">
        <v>130</v>
      </c>
      <c r="AU56" s="292" t="s">
        <v>131</v>
      </c>
      <c r="AV56" s="292" t="s">
        <v>132</v>
      </c>
      <c r="AW56" s="292" t="s">
        <v>133</v>
      </c>
      <c r="AX56" s="292" t="s">
        <v>134</v>
      </c>
      <c r="AY56" s="292" t="s">
        <v>135</v>
      </c>
      <c r="AZ56" s="292" t="s">
        <v>136</v>
      </c>
      <c r="BA56" s="292" t="s">
        <v>137</v>
      </c>
      <c r="BB56" s="292" t="s">
        <v>138</v>
      </c>
      <c r="BC56" s="292" t="s">
        <v>108</v>
      </c>
      <c r="BD56" s="292" t="s">
        <v>139</v>
      </c>
      <c r="BE56" s="292" t="s">
        <v>140</v>
      </c>
      <c r="BF56" s="292" t="s">
        <v>141</v>
      </c>
      <c r="BG56" s="292" t="s">
        <v>142</v>
      </c>
      <c r="BH56" s="292" t="s">
        <v>143</v>
      </c>
      <c r="BI56" s="292" t="s">
        <v>144</v>
      </c>
      <c r="BJ56" s="292" t="s">
        <v>145</v>
      </c>
      <c r="BK56" s="292" t="s">
        <v>146</v>
      </c>
      <c r="BL56" s="292" t="s">
        <v>147</v>
      </c>
      <c r="BM56" s="292" t="s">
        <v>132</v>
      </c>
      <c r="BN56" s="292" t="s">
        <v>148</v>
      </c>
      <c r="BO56" s="292" t="s">
        <v>149</v>
      </c>
      <c r="BP56" s="292" t="s">
        <v>150</v>
      </c>
      <c r="BQ56" s="292" t="s">
        <v>151</v>
      </c>
      <c r="BR56" s="292" t="s">
        <v>152</v>
      </c>
      <c r="BS56" s="292" t="s">
        <v>153</v>
      </c>
      <c r="BT56" s="292" t="s">
        <v>154</v>
      </c>
      <c r="BU56" s="292" t="s">
        <v>155</v>
      </c>
      <c r="BV56" s="292" t="s">
        <v>155</v>
      </c>
      <c r="BW56" s="292" t="s">
        <v>155</v>
      </c>
      <c r="BX56" s="292" t="s">
        <v>156</v>
      </c>
      <c r="BY56" s="292" t="s">
        <v>157</v>
      </c>
      <c r="BZ56" s="292" t="s">
        <v>158</v>
      </c>
      <c r="CA56" s="292" t="s">
        <v>159</v>
      </c>
      <c r="CB56" s="292" t="s">
        <v>160</v>
      </c>
      <c r="CC56" s="292" t="s">
        <v>132</v>
      </c>
      <c r="CD56" s="292" t="s">
        <v>211</v>
      </c>
      <c r="CE56" s="292" t="s">
        <v>161</v>
      </c>
      <c r="CF56" s="2"/>
    </row>
    <row r="57" spans="1:84" ht="12.65" customHeight="1" x14ac:dyDescent="0.3">
      <c r="A57" s="297" t="s">
        <v>212</v>
      </c>
      <c r="B57" s="290"/>
      <c r="C57" s="291" t="s">
        <v>163</v>
      </c>
      <c r="D57" s="292" t="s">
        <v>163</v>
      </c>
      <c r="E57" s="292" t="s">
        <v>163</v>
      </c>
      <c r="F57" s="292" t="s">
        <v>164</v>
      </c>
      <c r="G57" s="292" t="s">
        <v>165</v>
      </c>
      <c r="H57" s="292" t="s">
        <v>163</v>
      </c>
      <c r="I57" s="292" t="s">
        <v>166</v>
      </c>
      <c r="J57" s="292"/>
      <c r="K57" s="292" t="s">
        <v>157</v>
      </c>
      <c r="L57" s="292" t="s">
        <v>167</v>
      </c>
      <c r="M57" s="292" t="s">
        <v>168</v>
      </c>
      <c r="N57" s="292" t="s">
        <v>169</v>
      </c>
      <c r="O57" s="292" t="s">
        <v>170</v>
      </c>
      <c r="P57" s="292" t="s">
        <v>169</v>
      </c>
      <c r="Q57" s="292" t="s">
        <v>171</v>
      </c>
      <c r="R57" s="292"/>
      <c r="S57" s="292" t="s">
        <v>169</v>
      </c>
      <c r="T57" s="292" t="s">
        <v>172</v>
      </c>
      <c r="U57" s="292"/>
      <c r="V57" s="292" t="s">
        <v>173</v>
      </c>
      <c r="W57" s="292" t="s">
        <v>174</v>
      </c>
      <c r="X57" s="292" t="s">
        <v>175</v>
      </c>
      <c r="Y57" s="292" t="s">
        <v>176</v>
      </c>
      <c r="Z57" s="292" t="s">
        <v>177</v>
      </c>
      <c r="AA57" s="292" t="s">
        <v>178</v>
      </c>
      <c r="AB57" s="292"/>
      <c r="AC57" s="292" t="s">
        <v>172</v>
      </c>
      <c r="AD57" s="292"/>
      <c r="AE57" s="292" t="s">
        <v>172</v>
      </c>
      <c r="AF57" s="292" t="s">
        <v>179</v>
      </c>
      <c r="AG57" s="292" t="s">
        <v>171</v>
      </c>
      <c r="AH57" s="292"/>
      <c r="AI57" s="292" t="s">
        <v>180</v>
      </c>
      <c r="AJ57" s="292"/>
      <c r="AK57" s="292" t="s">
        <v>172</v>
      </c>
      <c r="AL57" s="292" t="s">
        <v>172</v>
      </c>
      <c r="AM57" s="292" t="s">
        <v>172</v>
      </c>
      <c r="AN57" s="292" t="s">
        <v>181</v>
      </c>
      <c r="AO57" s="292" t="s">
        <v>182</v>
      </c>
      <c r="AP57" s="292" t="s">
        <v>121</v>
      </c>
      <c r="AQ57" s="292" t="s">
        <v>183</v>
      </c>
      <c r="AR57" s="292" t="s">
        <v>169</v>
      </c>
      <c r="AS57" s="292"/>
      <c r="AT57" s="292" t="s">
        <v>184</v>
      </c>
      <c r="AU57" s="292" t="s">
        <v>185</v>
      </c>
      <c r="AV57" s="292" t="s">
        <v>186</v>
      </c>
      <c r="AW57" s="292" t="s">
        <v>187</v>
      </c>
      <c r="AX57" s="292" t="s">
        <v>188</v>
      </c>
      <c r="AY57" s="292"/>
      <c r="AZ57" s="292"/>
      <c r="BA57" s="292" t="s">
        <v>189</v>
      </c>
      <c r="BB57" s="292" t="s">
        <v>169</v>
      </c>
      <c r="BC57" s="292" t="s">
        <v>183</v>
      </c>
      <c r="BD57" s="292"/>
      <c r="BE57" s="292"/>
      <c r="BF57" s="292"/>
      <c r="BG57" s="292"/>
      <c r="BH57" s="292" t="s">
        <v>190</v>
      </c>
      <c r="BI57" s="292" t="s">
        <v>169</v>
      </c>
      <c r="BJ57" s="292"/>
      <c r="BK57" s="292" t="s">
        <v>191</v>
      </c>
      <c r="BL57" s="292"/>
      <c r="BM57" s="292" t="s">
        <v>192</v>
      </c>
      <c r="BN57" s="292" t="s">
        <v>193</v>
      </c>
      <c r="BO57" s="292" t="s">
        <v>194</v>
      </c>
      <c r="BP57" s="292" t="s">
        <v>195</v>
      </c>
      <c r="BQ57" s="292" t="s">
        <v>196</v>
      </c>
      <c r="BR57" s="292"/>
      <c r="BS57" s="292" t="s">
        <v>197</v>
      </c>
      <c r="BT57" s="292" t="s">
        <v>169</v>
      </c>
      <c r="BU57" s="292" t="s">
        <v>198</v>
      </c>
      <c r="BV57" s="292" t="s">
        <v>199</v>
      </c>
      <c r="BW57" s="292" t="s">
        <v>200</v>
      </c>
      <c r="BX57" s="292" t="s">
        <v>151</v>
      </c>
      <c r="BY57" s="292" t="s">
        <v>193</v>
      </c>
      <c r="BZ57" s="292" t="s">
        <v>152</v>
      </c>
      <c r="CA57" s="292" t="s">
        <v>201</v>
      </c>
      <c r="CB57" s="292" t="s">
        <v>201</v>
      </c>
      <c r="CC57" s="292" t="s">
        <v>202</v>
      </c>
      <c r="CD57" s="292" t="s">
        <v>213</v>
      </c>
      <c r="CE57" s="292" t="s">
        <v>203</v>
      </c>
      <c r="CF57" s="2"/>
    </row>
    <row r="58" spans="1:84" ht="12.65" customHeight="1" x14ac:dyDescent="0.3">
      <c r="A58" s="297" t="s">
        <v>214</v>
      </c>
      <c r="B58" s="290"/>
      <c r="C58" s="291" t="s">
        <v>215</v>
      </c>
      <c r="D58" s="292" t="s">
        <v>215</v>
      </c>
      <c r="E58" s="292" t="s">
        <v>215</v>
      </c>
      <c r="F58" s="292" t="s">
        <v>215</v>
      </c>
      <c r="G58" s="292" t="s">
        <v>215</v>
      </c>
      <c r="H58" s="292" t="s">
        <v>215</v>
      </c>
      <c r="I58" s="292" t="s">
        <v>215</v>
      </c>
      <c r="J58" s="292" t="s">
        <v>216</v>
      </c>
      <c r="K58" s="292" t="s">
        <v>215</v>
      </c>
      <c r="L58" s="292" t="s">
        <v>215</v>
      </c>
      <c r="M58" s="292" t="s">
        <v>215</v>
      </c>
      <c r="N58" s="292" t="s">
        <v>215</v>
      </c>
      <c r="O58" s="292" t="s">
        <v>217</v>
      </c>
      <c r="P58" s="292" t="s">
        <v>218</v>
      </c>
      <c r="Q58" s="292" t="s">
        <v>219</v>
      </c>
      <c r="R58" s="293" t="s">
        <v>220</v>
      </c>
      <c r="S58" s="300" t="s">
        <v>221</v>
      </c>
      <c r="T58" s="300" t="s">
        <v>221</v>
      </c>
      <c r="U58" s="292" t="s">
        <v>222</v>
      </c>
      <c r="V58" s="292" t="s">
        <v>222</v>
      </c>
      <c r="W58" s="292" t="s">
        <v>223</v>
      </c>
      <c r="X58" s="292" t="s">
        <v>224</v>
      </c>
      <c r="Y58" s="292" t="s">
        <v>225</v>
      </c>
      <c r="Z58" s="292" t="s">
        <v>225</v>
      </c>
      <c r="AA58" s="292" t="s">
        <v>225</v>
      </c>
      <c r="AB58" s="300" t="s">
        <v>221</v>
      </c>
      <c r="AC58" s="292" t="s">
        <v>226</v>
      </c>
      <c r="AD58" s="292" t="s">
        <v>227</v>
      </c>
      <c r="AE58" s="292" t="s">
        <v>226</v>
      </c>
      <c r="AF58" s="292" t="s">
        <v>228</v>
      </c>
      <c r="AG58" s="292" t="s">
        <v>228</v>
      </c>
      <c r="AH58" s="292" t="s">
        <v>229</v>
      </c>
      <c r="AI58" s="292" t="s">
        <v>230</v>
      </c>
      <c r="AJ58" s="292" t="s">
        <v>228</v>
      </c>
      <c r="AK58" s="292" t="s">
        <v>226</v>
      </c>
      <c r="AL58" s="292" t="s">
        <v>226</v>
      </c>
      <c r="AM58" s="292" t="s">
        <v>226</v>
      </c>
      <c r="AN58" s="292" t="s">
        <v>217</v>
      </c>
      <c r="AO58" s="292" t="s">
        <v>227</v>
      </c>
      <c r="AP58" s="292" t="s">
        <v>228</v>
      </c>
      <c r="AQ58" s="292" t="s">
        <v>229</v>
      </c>
      <c r="AR58" s="292" t="s">
        <v>228</v>
      </c>
      <c r="AS58" s="292" t="s">
        <v>226</v>
      </c>
      <c r="AT58" s="292" t="s">
        <v>1212</v>
      </c>
      <c r="AU58" s="292" t="s">
        <v>228</v>
      </c>
      <c r="AV58" s="300" t="s">
        <v>221</v>
      </c>
      <c r="AW58" s="300" t="s">
        <v>221</v>
      </c>
      <c r="AX58" s="300" t="s">
        <v>221</v>
      </c>
      <c r="AY58" s="292" t="s">
        <v>231</v>
      </c>
      <c r="AZ58" s="292" t="s">
        <v>231</v>
      </c>
      <c r="BA58" s="300" t="s">
        <v>221</v>
      </c>
      <c r="BB58" s="300" t="s">
        <v>221</v>
      </c>
      <c r="BC58" s="300" t="s">
        <v>221</v>
      </c>
      <c r="BD58" s="300" t="s">
        <v>221</v>
      </c>
      <c r="BE58" s="292" t="s">
        <v>232</v>
      </c>
      <c r="BF58" s="300" t="s">
        <v>221</v>
      </c>
      <c r="BG58" s="300" t="s">
        <v>221</v>
      </c>
      <c r="BH58" s="300" t="s">
        <v>221</v>
      </c>
      <c r="BI58" s="300" t="s">
        <v>221</v>
      </c>
      <c r="BJ58" s="300" t="s">
        <v>221</v>
      </c>
      <c r="BK58" s="300" t="s">
        <v>221</v>
      </c>
      <c r="BL58" s="300" t="s">
        <v>221</v>
      </c>
      <c r="BM58" s="300" t="s">
        <v>221</v>
      </c>
      <c r="BN58" s="300" t="s">
        <v>221</v>
      </c>
      <c r="BO58" s="300" t="s">
        <v>221</v>
      </c>
      <c r="BP58" s="300" t="s">
        <v>221</v>
      </c>
      <c r="BQ58" s="300" t="s">
        <v>221</v>
      </c>
      <c r="BR58" s="300" t="s">
        <v>221</v>
      </c>
      <c r="BS58" s="300" t="s">
        <v>221</v>
      </c>
      <c r="BT58" s="300" t="s">
        <v>221</v>
      </c>
      <c r="BU58" s="300" t="s">
        <v>221</v>
      </c>
      <c r="BV58" s="300" t="s">
        <v>221</v>
      </c>
      <c r="BW58" s="300" t="s">
        <v>221</v>
      </c>
      <c r="BX58" s="300" t="s">
        <v>221</v>
      </c>
      <c r="BY58" s="300" t="s">
        <v>221</v>
      </c>
      <c r="BZ58" s="300" t="s">
        <v>221</v>
      </c>
      <c r="CA58" s="300" t="s">
        <v>221</v>
      </c>
      <c r="CB58" s="300" t="s">
        <v>221</v>
      </c>
      <c r="CC58" s="300" t="s">
        <v>221</v>
      </c>
      <c r="CD58" s="300" t="s">
        <v>221</v>
      </c>
      <c r="CE58" s="300" t="s">
        <v>221</v>
      </c>
      <c r="CF58" s="2"/>
    </row>
    <row r="59" spans="1:84" ht="12.65" customHeight="1" x14ac:dyDescent="0.3">
      <c r="A59" s="297" t="s">
        <v>233</v>
      </c>
      <c r="B59" s="290"/>
      <c r="C59" s="295"/>
      <c r="D59" s="295"/>
      <c r="E59" s="295">
        <v>192</v>
      </c>
      <c r="F59" s="295"/>
      <c r="G59" s="295"/>
      <c r="H59" s="295"/>
      <c r="I59" s="295"/>
      <c r="J59" s="295"/>
      <c r="K59" s="295"/>
      <c r="L59" s="295">
        <v>1373</v>
      </c>
      <c r="M59" s="295"/>
      <c r="N59" s="295"/>
      <c r="O59" s="295"/>
      <c r="P59" s="301"/>
      <c r="Q59" s="301"/>
      <c r="R59" s="301"/>
      <c r="S59" s="302"/>
      <c r="T59" s="302"/>
      <c r="U59" s="303">
        <v>38145</v>
      </c>
      <c r="V59" s="301">
        <v>863</v>
      </c>
      <c r="W59" s="301"/>
      <c r="X59" s="301">
        <v>1208</v>
      </c>
      <c r="Y59" s="301">
        <v>3549</v>
      </c>
      <c r="Z59" s="301"/>
      <c r="AA59" s="301"/>
      <c r="AB59" s="245"/>
      <c r="AC59" s="301"/>
      <c r="AD59" s="301"/>
      <c r="AE59" s="301">
        <v>15417</v>
      </c>
      <c r="AF59" s="301"/>
      <c r="AG59" s="301">
        <v>3140</v>
      </c>
      <c r="AH59" s="301">
        <v>765</v>
      </c>
      <c r="AI59" s="301">
        <v>159</v>
      </c>
      <c r="AJ59" s="301">
        <v>13480</v>
      </c>
      <c r="AK59" s="301">
        <v>5429</v>
      </c>
      <c r="AL59" s="301">
        <v>868</v>
      </c>
      <c r="AM59" s="301"/>
      <c r="AN59" s="301"/>
      <c r="AO59" s="301">
        <v>1200</v>
      </c>
      <c r="AP59" s="301"/>
      <c r="AQ59" s="301"/>
      <c r="AR59" s="301"/>
      <c r="AS59" s="301"/>
      <c r="AT59" s="301"/>
      <c r="AU59" s="301"/>
      <c r="AV59" s="245"/>
      <c r="AW59" s="245"/>
      <c r="AX59" s="245"/>
      <c r="AY59" s="301">
        <v>4587</v>
      </c>
      <c r="AZ59" s="301"/>
      <c r="BA59" s="245"/>
      <c r="BB59" s="245"/>
      <c r="BC59" s="245"/>
      <c r="BD59" s="245"/>
      <c r="BE59" s="301">
        <v>35420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300"/>
      <c r="CE59" s="290"/>
      <c r="CF59" s="2"/>
    </row>
    <row r="60" spans="1:84" ht="12.65" customHeight="1" x14ac:dyDescent="0.3">
      <c r="A60" s="304" t="s">
        <v>234</v>
      </c>
      <c r="B60" s="290"/>
      <c r="C60" s="305"/>
      <c r="D60" s="187"/>
      <c r="E60" s="187">
        <v>2.11</v>
      </c>
      <c r="F60" s="223"/>
      <c r="G60" s="187"/>
      <c r="H60" s="187"/>
      <c r="I60" s="187"/>
      <c r="J60" s="223"/>
      <c r="K60" s="187"/>
      <c r="L60" s="187">
        <v>15.06</v>
      </c>
      <c r="M60" s="187"/>
      <c r="N60" s="187"/>
      <c r="O60" s="187"/>
      <c r="P60" s="306"/>
      <c r="Q60" s="306"/>
      <c r="R60" s="306"/>
      <c r="S60" s="306">
        <v>1.1499999999999999</v>
      </c>
      <c r="T60" s="306"/>
      <c r="U60" s="306">
        <v>6.66</v>
      </c>
      <c r="V60" s="306">
        <v>0.27</v>
      </c>
      <c r="W60" s="306"/>
      <c r="X60" s="306">
        <v>0.94</v>
      </c>
      <c r="Y60" s="306">
        <v>2.76</v>
      </c>
      <c r="Z60" s="306"/>
      <c r="AA60" s="306"/>
      <c r="AB60" s="306">
        <v>1.54</v>
      </c>
      <c r="AC60" s="306"/>
      <c r="AD60" s="306"/>
      <c r="AE60" s="306">
        <v>6.15</v>
      </c>
      <c r="AF60" s="306"/>
      <c r="AG60" s="306">
        <v>7.32</v>
      </c>
      <c r="AH60" s="306">
        <v>17.45</v>
      </c>
      <c r="AI60" s="306">
        <v>0.56999999999999995</v>
      </c>
      <c r="AJ60" s="306">
        <v>26.04</v>
      </c>
      <c r="AK60" s="306">
        <v>1.5</v>
      </c>
      <c r="AL60" s="306">
        <v>0.74</v>
      </c>
      <c r="AM60" s="306"/>
      <c r="AN60" s="306"/>
      <c r="AO60" s="306">
        <v>0.55000000000000004</v>
      </c>
      <c r="AP60" s="306"/>
      <c r="AQ60" s="306"/>
      <c r="AR60" s="306"/>
      <c r="AS60" s="306"/>
      <c r="AT60" s="306"/>
      <c r="AU60" s="306"/>
      <c r="AV60" s="306"/>
      <c r="AW60" s="306"/>
      <c r="AX60" s="306"/>
      <c r="AY60" s="306">
        <v>5.28</v>
      </c>
      <c r="AZ60" s="306"/>
      <c r="BA60" s="306">
        <v>0.99</v>
      </c>
      <c r="BB60" s="306"/>
      <c r="BC60" s="306"/>
      <c r="BD60" s="306">
        <v>0.69</v>
      </c>
      <c r="BE60" s="306">
        <v>3.08</v>
      </c>
      <c r="BF60" s="306">
        <v>4.33</v>
      </c>
      <c r="BG60" s="306"/>
      <c r="BH60" s="306">
        <v>1.61</v>
      </c>
      <c r="BI60" s="306"/>
      <c r="BJ60" s="306">
        <v>2.19</v>
      </c>
      <c r="BK60" s="306">
        <v>6.1</v>
      </c>
      <c r="BL60" s="306">
        <v>8.64</v>
      </c>
      <c r="BM60" s="306"/>
      <c r="BN60" s="306">
        <v>11.3</v>
      </c>
      <c r="BO60" s="306"/>
      <c r="BP60" s="306">
        <v>0.76</v>
      </c>
      <c r="BQ60" s="306"/>
      <c r="BR60" s="306">
        <v>1.74</v>
      </c>
      <c r="BS60" s="306">
        <v>0.63</v>
      </c>
      <c r="BT60" s="306"/>
      <c r="BU60" s="306"/>
      <c r="BV60" s="306">
        <v>5.56</v>
      </c>
      <c r="BW60" s="306"/>
      <c r="BX60" s="306">
        <v>2.84</v>
      </c>
      <c r="BY60" s="306">
        <v>3.27</v>
      </c>
      <c r="BZ60" s="306"/>
      <c r="CA60" s="306"/>
      <c r="CB60" s="306"/>
      <c r="CC60" s="306"/>
      <c r="CD60" s="300" t="s">
        <v>221</v>
      </c>
      <c r="CE60" s="307">
        <f>SUM(C60:CD60)</f>
        <v>149.82</v>
      </c>
      <c r="CF60" s="2"/>
    </row>
    <row r="61" spans="1:84" ht="12.65" customHeight="1" x14ac:dyDescent="0.3">
      <c r="A61" s="297" t="s">
        <v>235</v>
      </c>
      <c r="B61" s="290"/>
      <c r="C61" s="295"/>
      <c r="D61" s="295"/>
      <c r="E61" s="295">
        <v>185941</v>
      </c>
      <c r="F61" s="301"/>
      <c r="G61" s="295"/>
      <c r="H61" s="295"/>
      <c r="I61" s="301"/>
      <c r="J61" s="301"/>
      <c r="K61" s="301"/>
      <c r="L61" s="301">
        <v>1329673</v>
      </c>
      <c r="M61" s="295"/>
      <c r="N61" s="295"/>
      <c r="O61" s="295"/>
      <c r="P61" s="301"/>
      <c r="Q61" s="301"/>
      <c r="R61" s="301"/>
      <c r="S61" s="301">
        <v>43663</v>
      </c>
      <c r="T61" s="301"/>
      <c r="U61" s="301">
        <v>408445</v>
      </c>
      <c r="V61" s="301">
        <v>20527</v>
      </c>
      <c r="W61" s="301"/>
      <c r="X61" s="301">
        <v>74451</v>
      </c>
      <c r="Y61" s="301">
        <v>218731</v>
      </c>
      <c r="Z61" s="301"/>
      <c r="AA61" s="301"/>
      <c r="AB61" s="301">
        <v>249933</v>
      </c>
      <c r="AC61" s="301"/>
      <c r="AD61" s="301"/>
      <c r="AE61" s="301">
        <v>462108</v>
      </c>
      <c r="AF61" s="301"/>
      <c r="AG61" s="301">
        <v>1237587</v>
      </c>
      <c r="AH61" s="301">
        <v>988295</v>
      </c>
      <c r="AI61" s="301">
        <v>59405</v>
      </c>
      <c r="AJ61" s="301">
        <v>3168126</v>
      </c>
      <c r="AK61" s="301">
        <v>142301</v>
      </c>
      <c r="AL61" s="301">
        <v>75780</v>
      </c>
      <c r="AM61" s="301"/>
      <c r="AN61" s="301"/>
      <c r="AO61" s="301">
        <v>48422</v>
      </c>
      <c r="AP61" s="301"/>
      <c r="AQ61" s="301"/>
      <c r="AR61" s="301"/>
      <c r="AS61" s="301"/>
      <c r="AT61" s="301"/>
      <c r="AU61" s="301"/>
      <c r="AV61" s="301"/>
      <c r="AW61" s="301"/>
      <c r="AX61" s="301"/>
      <c r="AY61" s="301">
        <v>228236</v>
      </c>
      <c r="AZ61" s="301"/>
      <c r="BA61" s="301">
        <v>42954</v>
      </c>
      <c r="BB61" s="301"/>
      <c r="BC61" s="301"/>
      <c r="BD61" s="301">
        <v>31917</v>
      </c>
      <c r="BE61" s="301">
        <v>203564</v>
      </c>
      <c r="BF61" s="301">
        <v>163009</v>
      </c>
      <c r="BG61" s="301"/>
      <c r="BH61" s="301">
        <v>93598</v>
      </c>
      <c r="BI61" s="301"/>
      <c r="BJ61" s="301">
        <v>149814</v>
      </c>
      <c r="BK61" s="301">
        <v>299415</v>
      </c>
      <c r="BL61" s="301">
        <v>325690</v>
      </c>
      <c r="BM61" s="301"/>
      <c r="BN61" s="301">
        <v>726900</v>
      </c>
      <c r="BO61" s="301"/>
      <c r="BP61" s="301">
        <v>53328</v>
      </c>
      <c r="BQ61" s="301"/>
      <c r="BR61" s="301">
        <v>132516</v>
      </c>
      <c r="BS61" s="301">
        <v>29587</v>
      </c>
      <c r="BT61" s="301"/>
      <c r="BU61" s="301"/>
      <c r="BV61" s="301">
        <v>243883</v>
      </c>
      <c r="BW61" s="301"/>
      <c r="BX61" s="301">
        <v>186082</v>
      </c>
      <c r="BY61" s="301">
        <v>306335</v>
      </c>
      <c r="BZ61" s="301"/>
      <c r="CA61" s="301">
        <v>11411</v>
      </c>
      <c r="CB61" s="301"/>
      <c r="CC61" s="301"/>
      <c r="CD61" s="300" t="s">
        <v>221</v>
      </c>
      <c r="CE61" s="290">
        <f>SUM(C61:CD61)</f>
        <v>11941627</v>
      </c>
      <c r="CF61" s="2"/>
    </row>
    <row r="62" spans="1:84" ht="12.65" customHeight="1" x14ac:dyDescent="0.3">
      <c r="A62" s="297" t="s">
        <v>3</v>
      </c>
      <c r="B62" s="290"/>
      <c r="C62" s="290">
        <f t="shared" ref="C62:BN62" si="0">ROUND(C47+C48,0)</f>
        <v>0</v>
      </c>
      <c r="D62" s="290">
        <f t="shared" si="0"/>
        <v>0</v>
      </c>
      <c r="E62" s="290">
        <f t="shared" si="0"/>
        <v>40058</v>
      </c>
      <c r="F62" s="290">
        <f t="shared" si="0"/>
        <v>0</v>
      </c>
      <c r="G62" s="290">
        <f t="shared" si="0"/>
        <v>0</v>
      </c>
      <c r="H62" s="290">
        <f t="shared" si="0"/>
        <v>0</v>
      </c>
      <c r="I62" s="290">
        <f t="shared" si="0"/>
        <v>0</v>
      </c>
      <c r="J62" s="290">
        <f>ROUND(J47+J48,0)</f>
        <v>0</v>
      </c>
      <c r="K62" s="290">
        <f t="shared" si="0"/>
        <v>0</v>
      </c>
      <c r="L62" s="290">
        <f t="shared" si="0"/>
        <v>286455</v>
      </c>
      <c r="M62" s="290">
        <f t="shared" si="0"/>
        <v>0</v>
      </c>
      <c r="N62" s="290">
        <f t="shared" si="0"/>
        <v>0</v>
      </c>
      <c r="O62" s="290">
        <f t="shared" si="0"/>
        <v>0</v>
      </c>
      <c r="P62" s="290">
        <f t="shared" si="0"/>
        <v>0</v>
      </c>
      <c r="Q62" s="290">
        <f t="shared" si="0"/>
        <v>0</v>
      </c>
      <c r="R62" s="290">
        <f t="shared" si="0"/>
        <v>0</v>
      </c>
      <c r="S62" s="290">
        <f t="shared" si="0"/>
        <v>9406</v>
      </c>
      <c r="T62" s="290">
        <f t="shared" si="0"/>
        <v>0</v>
      </c>
      <c r="U62" s="290">
        <f t="shared" si="0"/>
        <v>87992</v>
      </c>
      <c r="V62" s="290">
        <f t="shared" si="0"/>
        <v>4422</v>
      </c>
      <c r="W62" s="290">
        <f t="shared" si="0"/>
        <v>0</v>
      </c>
      <c r="X62" s="290">
        <f t="shared" si="0"/>
        <v>16039</v>
      </c>
      <c r="Y62" s="290">
        <f t="shared" si="0"/>
        <v>47122</v>
      </c>
      <c r="Z62" s="290">
        <f t="shared" si="0"/>
        <v>0</v>
      </c>
      <c r="AA62" s="290">
        <f t="shared" si="0"/>
        <v>0</v>
      </c>
      <c r="AB62" s="290">
        <f t="shared" si="0"/>
        <v>53844</v>
      </c>
      <c r="AC62" s="290">
        <f t="shared" si="0"/>
        <v>0</v>
      </c>
      <c r="AD62" s="290">
        <f t="shared" si="0"/>
        <v>0</v>
      </c>
      <c r="AE62" s="290">
        <f t="shared" si="0"/>
        <v>99553</v>
      </c>
      <c r="AF62" s="290">
        <f t="shared" si="0"/>
        <v>0</v>
      </c>
      <c r="AG62" s="290">
        <f t="shared" si="0"/>
        <v>266617</v>
      </c>
      <c r="AH62" s="290">
        <f t="shared" si="0"/>
        <v>212911</v>
      </c>
      <c r="AI62" s="290">
        <f t="shared" si="0"/>
        <v>12798</v>
      </c>
      <c r="AJ62" s="290">
        <f t="shared" si="0"/>
        <v>682518</v>
      </c>
      <c r="AK62" s="290">
        <f t="shared" si="0"/>
        <v>30656</v>
      </c>
      <c r="AL62" s="290">
        <f t="shared" si="0"/>
        <v>16325</v>
      </c>
      <c r="AM62" s="290">
        <f t="shared" si="0"/>
        <v>0</v>
      </c>
      <c r="AN62" s="290">
        <f t="shared" si="0"/>
        <v>0</v>
      </c>
      <c r="AO62" s="290">
        <f t="shared" si="0"/>
        <v>10432</v>
      </c>
      <c r="AP62" s="290">
        <f t="shared" si="0"/>
        <v>0</v>
      </c>
      <c r="AQ62" s="290">
        <f t="shared" si="0"/>
        <v>0</v>
      </c>
      <c r="AR62" s="290">
        <f t="shared" si="0"/>
        <v>0</v>
      </c>
      <c r="AS62" s="290">
        <f t="shared" si="0"/>
        <v>0</v>
      </c>
      <c r="AT62" s="290">
        <f t="shared" si="0"/>
        <v>0</v>
      </c>
      <c r="AU62" s="290">
        <f t="shared" si="0"/>
        <v>0</v>
      </c>
      <c r="AV62" s="290">
        <f t="shared" si="0"/>
        <v>0</v>
      </c>
      <c r="AW62" s="290">
        <f t="shared" si="0"/>
        <v>0</v>
      </c>
      <c r="AX62" s="290">
        <f t="shared" si="0"/>
        <v>0</v>
      </c>
      <c r="AY62" s="290">
        <f>ROUND(AY47+AY48,0)</f>
        <v>49169</v>
      </c>
      <c r="AZ62" s="290">
        <f>ROUND(AZ47+AZ48,0)</f>
        <v>0</v>
      </c>
      <c r="BA62" s="290">
        <f>ROUND(BA47+BA48,0)</f>
        <v>9254</v>
      </c>
      <c r="BB62" s="290">
        <f t="shared" si="0"/>
        <v>0</v>
      </c>
      <c r="BC62" s="290">
        <f t="shared" si="0"/>
        <v>0</v>
      </c>
      <c r="BD62" s="290">
        <f t="shared" si="0"/>
        <v>6876</v>
      </c>
      <c r="BE62" s="290">
        <f t="shared" si="0"/>
        <v>43854</v>
      </c>
      <c r="BF62" s="290">
        <f t="shared" si="0"/>
        <v>35117</v>
      </c>
      <c r="BG62" s="290">
        <f t="shared" si="0"/>
        <v>0</v>
      </c>
      <c r="BH62" s="290">
        <f t="shared" si="0"/>
        <v>20164</v>
      </c>
      <c r="BI62" s="290">
        <f t="shared" si="0"/>
        <v>0</v>
      </c>
      <c r="BJ62" s="290">
        <f t="shared" si="0"/>
        <v>32275</v>
      </c>
      <c r="BK62" s="290">
        <f t="shared" si="0"/>
        <v>64504</v>
      </c>
      <c r="BL62" s="290">
        <f t="shared" si="0"/>
        <v>70164</v>
      </c>
      <c r="BM62" s="290">
        <f t="shared" si="0"/>
        <v>0</v>
      </c>
      <c r="BN62" s="290">
        <f t="shared" si="0"/>
        <v>156598</v>
      </c>
      <c r="BO62" s="290">
        <f t="shared" ref="BO62:CC62" si="1">ROUND(BO47+BO48,0)</f>
        <v>0</v>
      </c>
      <c r="BP62" s="290">
        <f t="shared" si="1"/>
        <v>11489</v>
      </c>
      <c r="BQ62" s="290">
        <f t="shared" si="1"/>
        <v>0</v>
      </c>
      <c r="BR62" s="290">
        <f t="shared" si="1"/>
        <v>28548</v>
      </c>
      <c r="BS62" s="290">
        <f t="shared" si="1"/>
        <v>6374</v>
      </c>
      <c r="BT62" s="290">
        <f t="shared" si="1"/>
        <v>0</v>
      </c>
      <c r="BU62" s="290">
        <f t="shared" si="1"/>
        <v>0</v>
      </c>
      <c r="BV62" s="290">
        <f t="shared" si="1"/>
        <v>52540</v>
      </c>
      <c r="BW62" s="290">
        <f t="shared" si="1"/>
        <v>0</v>
      </c>
      <c r="BX62" s="290">
        <f t="shared" si="1"/>
        <v>40088</v>
      </c>
      <c r="BY62" s="290">
        <f t="shared" si="1"/>
        <v>65995</v>
      </c>
      <c r="BZ62" s="290">
        <f t="shared" si="1"/>
        <v>0</v>
      </c>
      <c r="CA62" s="290">
        <f t="shared" si="1"/>
        <v>2458</v>
      </c>
      <c r="CB62" s="290">
        <f t="shared" si="1"/>
        <v>0</v>
      </c>
      <c r="CC62" s="290">
        <f t="shared" si="1"/>
        <v>0</v>
      </c>
      <c r="CD62" s="300" t="s">
        <v>221</v>
      </c>
      <c r="CE62" s="290">
        <f t="shared" ref="CE62:CE70" si="2">SUM(C62:CD62)</f>
        <v>2572615</v>
      </c>
      <c r="CF62" s="2"/>
    </row>
    <row r="63" spans="1:84" ht="12.65" customHeight="1" x14ac:dyDescent="0.3">
      <c r="A63" s="297" t="s">
        <v>236</v>
      </c>
      <c r="B63" s="290"/>
      <c r="C63" s="295"/>
      <c r="D63" s="295"/>
      <c r="E63" s="295">
        <v>0</v>
      </c>
      <c r="F63" s="301"/>
      <c r="G63" s="295"/>
      <c r="H63" s="295"/>
      <c r="I63" s="301"/>
      <c r="J63" s="301"/>
      <c r="K63" s="301"/>
      <c r="L63" s="301">
        <v>0</v>
      </c>
      <c r="M63" s="295"/>
      <c r="N63" s="295"/>
      <c r="O63" s="295"/>
      <c r="P63" s="301"/>
      <c r="Q63" s="301"/>
      <c r="R63" s="301"/>
      <c r="S63" s="301"/>
      <c r="T63" s="301"/>
      <c r="U63" s="301"/>
      <c r="V63" s="301"/>
      <c r="W63" s="301"/>
      <c r="X63" s="301">
        <v>36994</v>
      </c>
      <c r="Y63" s="301">
        <v>108685</v>
      </c>
      <c r="Z63" s="301"/>
      <c r="AA63" s="301"/>
      <c r="AB63" s="301"/>
      <c r="AC63" s="301"/>
      <c r="AD63" s="301"/>
      <c r="AE63" s="301"/>
      <c r="AF63" s="301"/>
      <c r="AG63" s="301">
        <v>23374</v>
      </c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>
        <v>0</v>
      </c>
      <c r="BQ63" s="301"/>
      <c r="BR63" s="301"/>
      <c r="BS63" s="301">
        <v>27780</v>
      </c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0" t="s">
        <v>221</v>
      </c>
      <c r="CE63" s="290">
        <f>SUM(C63:CD63)</f>
        <v>196833</v>
      </c>
      <c r="CF63" s="2"/>
    </row>
    <row r="64" spans="1:84" ht="12.65" customHeight="1" x14ac:dyDescent="0.3">
      <c r="A64" s="297" t="s">
        <v>237</v>
      </c>
      <c r="B64" s="290"/>
      <c r="C64" s="295"/>
      <c r="D64" s="295"/>
      <c r="E64" s="301">
        <v>4815</v>
      </c>
      <c r="F64" s="301"/>
      <c r="G64" s="295"/>
      <c r="H64" s="295"/>
      <c r="I64" s="301"/>
      <c r="J64" s="301"/>
      <c r="K64" s="301"/>
      <c r="L64" s="301">
        <v>34431</v>
      </c>
      <c r="M64" s="295"/>
      <c r="N64" s="295"/>
      <c r="O64" s="295"/>
      <c r="P64" s="301"/>
      <c r="Q64" s="301"/>
      <c r="R64" s="301"/>
      <c r="S64" s="301">
        <v>-17045</v>
      </c>
      <c r="T64" s="301"/>
      <c r="U64" s="301">
        <v>309992</v>
      </c>
      <c r="V64" s="301">
        <v>976</v>
      </c>
      <c r="W64" s="301"/>
      <c r="X64" s="301">
        <v>3782</v>
      </c>
      <c r="Y64" s="301">
        <v>11109</v>
      </c>
      <c r="Z64" s="301"/>
      <c r="AA64" s="301"/>
      <c r="AB64" s="301">
        <v>616287</v>
      </c>
      <c r="AC64" s="301"/>
      <c r="AD64" s="301"/>
      <c r="AE64" s="301">
        <v>18541</v>
      </c>
      <c r="AF64" s="301"/>
      <c r="AG64" s="301">
        <v>105780</v>
      </c>
      <c r="AH64" s="301">
        <v>100069</v>
      </c>
      <c r="AI64" s="301">
        <v>26307</v>
      </c>
      <c r="AJ64" s="301">
        <v>249895</v>
      </c>
      <c r="AK64" s="301">
        <v>1617</v>
      </c>
      <c r="AL64" s="301">
        <v>4010</v>
      </c>
      <c r="AM64" s="301"/>
      <c r="AN64" s="301"/>
      <c r="AO64" s="301">
        <v>1254</v>
      </c>
      <c r="AP64" s="301"/>
      <c r="AQ64" s="301"/>
      <c r="AR64" s="301"/>
      <c r="AS64" s="301"/>
      <c r="AT64" s="301"/>
      <c r="AU64" s="301"/>
      <c r="AV64" s="301"/>
      <c r="AW64" s="301"/>
      <c r="AX64" s="301"/>
      <c r="AY64" s="301">
        <v>87268</v>
      </c>
      <c r="AZ64" s="301"/>
      <c r="BA64" s="301">
        <v>9654</v>
      </c>
      <c r="BB64" s="301"/>
      <c r="BC64" s="301"/>
      <c r="BD64" s="301">
        <v>515</v>
      </c>
      <c r="BE64" s="301">
        <v>19429</v>
      </c>
      <c r="BF64" s="301">
        <v>25477</v>
      </c>
      <c r="BG64" s="301"/>
      <c r="BH64" s="301">
        <v>34604</v>
      </c>
      <c r="BI64" s="301"/>
      <c r="BJ64" s="301">
        <v>2332</v>
      </c>
      <c r="BK64" s="301">
        <v>4150</v>
      </c>
      <c r="BL64" s="301">
        <v>5905</v>
      </c>
      <c r="BM64" s="301"/>
      <c r="BN64" s="301">
        <v>11001</v>
      </c>
      <c r="BO64" s="301"/>
      <c r="BP64" s="301">
        <v>1449</v>
      </c>
      <c r="BQ64" s="301"/>
      <c r="BR64" s="301">
        <v>3790</v>
      </c>
      <c r="BS64" s="301">
        <v>251</v>
      </c>
      <c r="BT64" s="301"/>
      <c r="BU64" s="301"/>
      <c r="BV64" s="301">
        <v>8399</v>
      </c>
      <c r="BW64" s="301"/>
      <c r="BX64" s="301">
        <v>2946</v>
      </c>
      <c r="BY64" s="301">
        <v>1597</v>
      </c>
      <c r="BZ64" s="301"/>
      <c r="CA64" s="301">
        <v>0</v>
      </c>
      <c r="CB64" s="301"/>
      <c r="CC64" s="301"/>
      <c r="CD64" s="300" t="s">
        <v>221</v>
      </c>
      <c r="CE64" s="290">
        <f>SUM(C64:CD64)</f>
        <v>1690587</v>
      </c>
      <c r="CF64" s="2"/>
    </row>
    <row r="65" spans="1:84" ht="12.65" customHeight="1" x14ac:dyDescent="0.3">
      <c r="A65" s="297" t="s">
        <v>238</v>
      </c>
      <c r="B65" s="290"/>
      <c r="C65" s="295"/>
      <c r="D65" s="295"/>
      <c r="E65" s="295">
        <v>48</v>
      </c>
      <c r="F65" s="295"/>
      <c r="G65" s="295"/>
      <c r="H65" s="295"/>
      <c r="I65" s="301"/>
      <c r="J65" s="295"/>
      <c r="K65" s="301"/>
      <c r="L65" s="301">
        <v>343</v>
      </c>
      <c r="M65" s="295"/>
      <c r="N65" s="295"/>
      <c r="O65" s="295"/>
      <c r="P65" s="301"/>
      <c r="Q65" s="301"/>
      <c r="R65" s="301"/>
      <c r="S65" s="301"/>
      <c r="T65" s="301"/>
      <c r="U65" s="301"/>
      <c r="V65" s="301"/>
      <c r="W65" s="301"/>
      <c r="X65" s="301">
        <v>0</v>
      </c>
      <c r="Y65" s="301">
        <v>0</v>
      </c>
      <c r="Z65" s="301"/>
      <c r="AA65" s="301"/>
      <c r="AB65" s="301">
        <v>1442</v>
      </c>
      <c r="AC65" s="301"/>
      <c r="AD65" s="301"/>
      <c r="AE65" s="301"/>
      <c r="AF65" s="301"/>
      <c r="AG65" s="301">
        <v>1561</v>
      </c>
      <c r="AH65" s="301">
        <v>17617</v>
      </c>
      <c r="AI65" s="301">
        <v>907</v>
      </c>
      <c r="AJ65" s="301">
        <v>3448</v>
      </c>
      <c r="AK65" s="301"/>
      <c r="AL65" s="301"/>
      <c r="AM65" s="301"/>
      <c r="AN65" s="301"/>
      <c r="AO65" s="301">
        <v>12</v>
      </c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>
        <v>206530</v>
      </c>
      <c r="BF65" s="301"/>
      <c r="BG65" s="301"/>
      <c r="BH65" s="301">
        <v>-794</v>
      </c>
      <c r="BI65" s="301"/>
      <c r="BJ65" s="301"/>
      <c r="BK65" s="301"/>
      <c r="BL65" s="301"/>
      <c r="BM65" s="301"/>
      <c r="BN65" s="301">
        <v>2031</v>
      </c>
      <c r="BO65" s="301"/>
      <c r="BP65" s="301"/>
      <c r="BQ65" s="301"/>
      <c r="BR65" s="301"/>
      <c r="BS65" s="301"/>
      <c r="BT65" s="301"/>
      <c r="BU65" s="301"/>
      <c r="BV65" s="301"/>
      <c r="BW65" s="301"/>
      <c r="BX65" s="301">
        <v>720</v>
      </c>
      <c r="BY65" s="301"/>
      <c r="BZ65" s="301"/>
      <c r="CA65" s="301"/>
      <c r="CB65" s="301"/>
      <c r="CC65" s="301"/>
      <c r="CD65" s="300" t="s">
        <v>221</v>
      </c>
      <c r="CE65" s="290">
        <f>SUM(C65:CD65)</f>
        <v>233865</v>
      </c>
      <c r="CF65" s="2"/>
    </row>
    <row r="66" spans="1:84" ht="12.65" customHeight="1" x14ac:dyDescent="0.3">
      <c r="A66" s="297" t="s">
        <v>239</v>
      </c>
      <c r="B66" s="290"/>
      <c r="C66" s="295"/>
      <c r="D66" s="295"/>
      <c r="E66" s="295">
        <v>22196</v>
      </c>
      <c r="F66" s="295"/>
      <c r="G66" s="295"/>
      <c r="H66" s="295"/>
      <c r="I66" s="295"/>
      <c r="J66" s="295"/>
      <c r="K66" s="301"/>
      <c r="L66" s="301">
        <v>158721</v>
      </c>
      <c r="M66" s="295"/>
      <c r="N66" s="295"/>
      <c r="O66" s="301"/>
      <c r="P66" s="301"/>
      <c r="Q66" s="301"/>
      <c r="R66" s="301"/>
      <c r="S66" s="295"/>
      <c r="T66" s="295"/>
      <c r="U66" s="301">
        <v>228541</v>
      </c>
      <c r="V66" s="301"/>
      <c r="W66" s="301"/>
      <c r="X66" s="301">
        <v>6586</v>
      </c>
      <c r="Y66" s="301">
        <v>19349</v>
      </c>
      <c r="Z66" s="301"/>
      <c r="AA66" s="301"/>
      <c r="AB66" s="301">
        <v>277433</v>
      </c>
      <c r="AC66" s="301"/>
      <c r="AD66" s="301"/>
      <c r="AE66" s="301">
        <v>13286</v>
      </c>
      <c r="AF66" s="301"/>
      <c r="AG66" s="301">
        <v>63242</v>
      </c>
      <c r="AH66" s="301">
        <v>184862</v>
      </c>
      <c r="AI66" s="301"/>
      <c r="AJ66" s="301">
        <v>1931</v>
      </c>
      <c r="AK66" s="301"/>
      <c r="AL66" s="301"/>
      <c r="AM66" s="301"/>
      <c r="AN66" s="301"/>
      <c r="AO66" s="301">
        <v>5780</v>
      </c>
      <c r="AP66" s="301"/>
      <c r="AQ66" s="301"/>
      <c r="AR66" s="301"/>
      <c r="AS66" s="301"/>
      <c r="AT66" s="301"/>
      <c r="AU66" s="301"/>
      <c r="AV66" s="301"/>
      <c r="AW66" s="301"/>
      <c r="AX66" s="301"/>
      <c r="AY66" s="301">
        <v>1300</v>
      </c>
      <c r="AZ66" s="301"/>
      <c r="BA66" s="301"/>
      <c r="BB66" s="301"/>
      <c r="BC66" s="301"/>
      <c r="BD66" s="301"/>
      <c r="BE66" s="301">
        <v>24954</v>
      </c>
      <c r="BF66" s="301"/>
      <c r="BG66" s="301"/>
      <c r="BH66" s="301">
        <v>56991</v>
      </c>
      <c r="BI66" s="301"/>
      <c r="BJ66" s="301">
        <v>68182</v>
      </c>
      <c r="BK66" s="301">
        <v>7646</v>
      </c>
      <c r="BL66" s="301"/>
      <c r="BM66" s="301"/>
      <c r="BN66" s="301">
        <v>144978</v>
      </c>
      <c r="BO66" s="301"/>
      <c r="BP66" s="301">
        <v>21580</v>
      </c>
      <c r="BQ66" s="301"/>
      <c r="BR66" s="301">
        <v>43860</v>
      </c>
      <c r="BS66" s="301">
        <v>0</v>
      </c>
      <c r="BT66" s="301"/>
      <c r="BU66" s="301"/>
      <c r="BV66" s="301">
        <v>14298</v>
      </c>
      <c r="BW66" s="301"/>
      <c r="BX66" s="301"/>
      <c r="BY66" s="301">
        <v>219</v>
      </c>
      <c r="BZ66" s="301"/>
      <c r="CA66" s="301"/>
      <c r="CB66" s="301"/>
      <c r="CC66" s="301"/>
      <c r="CD66" s="300" t="s">
        <v>221</v>
      </c>
      <c r="CE66" s="290">
        <f>SUM(C66:CD66)</f>
        <v>1365935</v>
      </c>
      <c r="CF66" s="2"/>
    </row>
    <row r="67" spans="1:84" ht="12.65" customHeight="1" x14ac:dyDescent="0.3">
      <c r="A67" s="297" t="s">
        <v>6</v>
      </c>
      <c r="B67" s="290"/>
      <c r="C67" s="290">
        <f>ROUND(C51+C52,0)</f>
        <v>0</v>
      </c>
      <c r="D67" s="290">
        <f>ROUND(D51+D52,0)</f>
        <v>0</v>
      </c>
      <c r="E67" s="290">
        <f t="shared" ref="E67:BP67" si="3">ROUND(E51+E52,0)</f>
        <v>17140</v>
      </c>
      <c r="F67" s="290">
        <f t="shared" si="3"/>
        <v>0</v>
      </c>
      <c r="G67" s="290">
        <f t="shared" si="3"/>
        <v>0</v>
      </c>
      <c r="H67" s="290">
        <f t="shared" si="3"/>
        <v>0</v>
      </c>
      <c r="I67" s="290">
        <f t="shared" si="3"/>
        <v>0</v>
      </c>
      <c r="J67" s="290">
        <f>ROUND(J51+J52,0)</f>
        <v>0</v>
      </c>
      <c r="K67" s="290">
        <f t="shared" si="3"/>
        <v>0</v>
      </c>
      <c r="L67" s="290">
        <f t="shared" si="3"/>
        <v>122458</v>
      </c>
      <c r="M67" s="290">
        <f t="shared" si="3"/>
        <v>0</v>
      </c>
      <c r="N67" s="290">
        <f t="shared" si="3"/>
        <v>0</v>
      </c>
      <c r="O67" s="290">
        <f t="shared" si="3"/>
        <v>0</v>
      </c>
      <c r="P67" s="290">
        <f t="shared" si="3"/>
        <v>0</v>
      </c>
      <c r="Q67" s="290">
        <f t="shared" si="3"/>
        <v>0</v>
      </c>
      <c r="R67" s="290">
        <f t="shared" si="3"/>
        <v>0</v>
      </c>
      <c r="S67" s="290">
        <f t="shared" si="3"/>
        <v>76581</v>
      </c>
      <c r="T67" s="290">
        <f t="shared" si="3"/>
        <v>0</v>
      </c>
      <c r="U67" s="290">
        <f t="shared" si="3"/>
        <v>34280</v>
      </c>
      <c r="V67" s="290">
        <f t="shared" si="3"/>
        <v>79</v>
      </c>
      <c r="W67" s="290">
        <f t="shared" si="3"/>
        <v>0</v>
      </c>
      <c r="X67" s="290">
        <f t="shared" si="3"/>
        <v>12580</v>
      </c>
      <c r="Y67" s="290">
        <f t="shared" si="3"/>
        <v>37032</v>
      </c>
      <c r="Z67" s="290">
        <f t="shared" si="3"/>
        <v>0</v>
      </c>
      <c r="AA67" s="290">
        <f t="shared" si="3"/>
        <v>0</v>
      </c>
      <c r="AB67" s="290">
        <f t="shared" si="3"/>
        <v>5858</v>
      </c>
      <c r="AC67" s="290">
        <f t="shared" si="3"/>
        <v>0</v>
      </c>
      <c r="AD67" s="290">
        <f t="shared" si="3"/>
        <v>0</v>
      </c>
      <c r="AE67" s="290">
        <f t="shared" si="3"/>
        <v>71313</v>
      </c>
      <c r="AF67" s="290">
        <f t="shared" si="3"/>
        <v>0</v>
      </c>
      <c r="AG67" s="290">
        <f t="shared" si="3"/>
        <v>86605</v>
      </c>
      <c r="AH67" s="290">
        <f t="shared" si="3"/>
        <v>33651</v>
      </c>
      <c r="AI67" s="290">
        <f t="shared" si="3"/>
        <v>16708</v>
      </c>
      <c r="AJ67" s="290">
        <f t="shared" si="3"/>
        <v>206076</v>
      </c>
      <c r="AK67" s="290">
        <f t="shared" si="3"/>
        <v>6290</v>
      </c>
      <c r="AL67" s="290">
        <f t="shared" si="3"/>
        <v>7155</v>
      </c>
      <c r="AM67" s="290">
        <f t="shared" si="3"/>
        <v>0</v>
      </c>
      <c r="AN67" s="290">
        <f t="shared" si="3"/>
        <v>0</v>
      </c>
      <c r="AO67" s="290">
        <f t="shared" si="3"/>
        <v>4442</v>
      </c>
      <c r="AP67" s="290">
        <f t="shared" si="3"/>
        <v>0</v>
      </c>
      <c r="AQ67" s="290">
        <f t="shared" si="3"/>
        <v>0</v>
      </c>
      <c r="AR67" s="290">
        <f t="shared" si="3"/>
        <v>0</v>
      </c>
      <c r="AS67" s="290">
        <f t="shared" si="3"/>
        <v>0</v>
      </c>
      <c r="AT67" s="290">
        <f t="shared" si="3"/>
        <v>0</v>
      </c>
      <c r="AU67" s="290">
        <f t="shared" si="3"/>
        <v>0</v>
      </c>
      <c r="AV67" s="290">
        <f t="shared" si="3"/>
        <v>0</v>
      </c>
      <c r="AW67" s="290">
        <f t="shared" si="3"/>
        <v>0</v>
      </c>
      <c r="AX67" s="290">
        <f t="shared" si="3"/>
        <v>0</v>
      </c>
      <c r="AY67" s="290">
        <f t="shared" si="3"/>
        <v>51145</v>
      </c>
      <c r="AZ67" s="290">
        <f>ROUND(AZ51+AZ52,0)</f>
        <v>0</v>
      </c>
      <c r="BA67" s="290">
        <f>ROUND(BA51+BA52,0)</f>
        <v>17101</v>
      </c>
      <c r="BB67" s="290">
        <f t="shared" si="3"/>
        <v>0</v>
      </c>
      <c r="BC67" s="290">
        <f t="shared" si="3"/>
        <v>0</v>
      </c>
      <c r="BD67" s="290">
        <f t="shared" si="3"/>
        <v>0</v>
      </c>
      <c r="BE67" s="290">
        <f t="shared" si="3"/>
        <v>318155</v>
      </c>
      <c r="BF67" s="290">
        <f t="shared" si="3"/>
        <v>11086</v>
      </c>
      <c r="BG67" s="290">
        <f t="shared" si="3"/>
        <v>0</v>
      </c>
      <c r="BH67" s="290">
        <f t="shared" si="3"/>
        <v>0</v>
      </c>
      <c r="BI67" s="290">
        <f t="shared" si="3"/>
        <v>0</v>
      </c>
      <c r="BJ67" s="290">
        <f t="shared" si="3"/>
        <v>0</v>
      </c>
      <c r="BK67" s="290">
        <f t="shared" si="3"/>
        <v>0</v>
      </c>
      <c r="BL67" s="290">
        <f t="shared" si="3"/>
        <v>0</v>
      </c>
      <c r="BM67" s="290">
        <f t="shared" si="3"/>
        <v>0</v>
      </c>
      <c r="BN67" s="290">
        <f>ROUND(BN51+BN52,0)</f>
        <v>205958</v>
      </c>
      <c r="BO67" s="290">
        <f t="shared" si="3"/>
        <v>0</v>
      </c>
      <c r="BP67" s="290">
        <f t="shared" si="3"/>
        <v>0</v>
      </c>
      <c r="BQ67" s="290">
        <f t="shared" ref="BQ67:CC67" si="4">ROUND(BQ51+BQ52,0)</f>
        <v>0</v>
      </c>
      <c r="BR67" s="290">
        <f t="shared" si="4"/>
        <v>4442</v>
      </c>
      <c r="BS67" s="290">
        <f t="shared" si="4"/>
        <v>3263</v>
      </c>
      <c r="BT67" s="290">
        <f t="shared" si="4"/>
        <v>0</v>
      </c>
      <c r="BU67" s="290">
        <f t="shared" si="4"/>
        <v>0</v>
      </c>
      <c r="BV67" s="290">
        <f t="shared" si="4"/>
        <v>36049</v>
      </c>
      <c r="BW67" s="290">
        <f t="shared" si="4"/>
        <v>0</v>
      </c>
      <c r="BX67" s="290">
        <f t="shared" si="4"/>
        <v>0</v>
      </c>
      <c r="BY67" s="290">
        <f t="shared" si="4"/>
        <v>6998</v>
      </c>
      <c r="BZ67" s="290">
        <f t="shared" si="4"/>
        <v>0</v>
      </c>
      <c r="CA67" s="290">
        <f t="shared" si="4"/>
        <v>0</v>
      </c>
      <c r="CB67" s="290">
        <f t="shared" si="4"/>
        <v>0</v>
      </c>
      <c r="CC67" s="290">
        <f t="shared" si="4"/>
        <v>0</v>
      </c>
      <c r="CD67" s="300" t="s">
        <v>221</v>
      </c>
      <c r="CE67" s="290">
        <f t="shared" ref="CE67" si="5">SUM(C67:CD67)</f>
        <v>1392445</v>
      </c>
      <c r="CF67" s="2"/>
    </row>
    <row r="68" spans="1:84" ht="12.65" customHeight="1" x14ac:dyDescent="0.3">
      <c r="A68" s="297" t="s">
        <v>240</v>
      </c>
      <c r="B68" s="290"/>
      <c r="C68" s="295"/>
      <c r="D68" s="295"/>
      <c r="E68" s="295">
        <v>156</v>
      </c>
      <c r="F68" s="295"/>
      <c r="G68" s="295"/>
      <c r="H68" s="295"/>
      <c r="I68" s="295"/>
      <c r="J68" s="295"/>
      <c r="K68" s="301"/>
      <c r="L68" s="301">
        <v>1116</v>
      </c>
      <c r="M68" s="295"/>
      <c r="N68" s="295"/>
      <c r="O68" s="295"/>
      <c r="P68" s="301"/>
      <c r="Q68" s="301"/>
      <c r="R68" s="301"/>
      <c r="S68" s="301">
        <v>18598</v>
      </c>
      <c r="T68" s="301"/>
      <c r="U68" s="301">
        <v>354</v>
      </c>
      <c r="V68" s="301"/>
      <c r="W68" s="301"/>
      <c r="X68" s="301">
        <v>0</v>
      </c>
      <c r="Y68" s="301">
        <v>1062</v>
      </c>
      <c r="Z68" s="301"/>
      <c r="AA68" s="301"/>
      <c r="AB68" s="301">
        <v>32612</v>
      </c>
      <c r="AC68" s="301"/>
      <c r="AD68" s="301"/>
      <c r="AE68" s="301"/>
      <c r="AF68" s="301"/>
      <c r="AG68" s="301">
        <v>3664</v>
      </c>
      <c r="AH68" s="301">
        <v>19691</v>
      </c>
      <c r="AI68" s="301">
        <v>3095</v>
      </c>
      <c r="AJ68" s="301">
        <v>6135</v>
      </c>
      <c r="AK68" s="301"/>
      <c r="AL68" s="301"/>
      <c r="AM68" s="301"/>
      <c r="AN68" s="301"/>
      <c r="AO68" s="301">
        <v>41</v>
      </c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301">
        <v>1545</v>
      </c>
      <c r="BK68" s="301">
        <v>9145</v>
      </c>
      <c r="BL68" s="301">
        <v>10770</v>
      </c>
      <c r="BM68" s="301"/>
      <c r="BN68" s="301"/>
      <c r="BO68" s="301"/>
      <c r="BP68" s="301"/>
      <c r="BQ68" s="301"/>
      <c r="BR68" s="301"/>
      <c r="BS68" s="301"/>
      <c r="BT68" s="301"/>
      <c r="BU68" s="301"/>
      <c r="BV68" s="301">
        <v>2467</v>
      </c>
      <c r="BW68" s="301"/>
      <c r="BX68" s="301">
        <v>298</v>
      </c>
      <c r="BY68" s="301"/>
      <c r="BZ68" s="301"/>
      <c r="CA68" s="301"/>
      <c r="CB68" s="301"/>
      <c r="CC68" s="301"/>
      <c r="CD68" s="300" t="s">
        <v>221</v>
      </c>
      <c r="CE68" s="290">
        <f>SUM(C68:CD68)</f>
        <v>110749</v>
      </c>
      <c r="CF68" s="2"/>
    </row>
    <row r="69" spans="1:84" ht="12.65" customHeight="1" x14ac:dyDescent="0.3">
      <c r="A69" s="297" t="s">
        <v>241</v>
      </c>
      <c r="B69" s="290"/>
      <c r="C69" s="295"/>
      <c r="D69" s="295"/>
      <c r="E69" s="301">
        <v>1261</v>
      </c>
      <c r="F69" s="301"/>
      <c r="G69" s="295"/>
      <c r="H69" s="295"/>
      <c r="I69" s="301"/>
      <c r="J69" s="301"/>
      <c r="K69" s="301"/>
      <c r="L69" s="301">
        <v>9016</v>
      </c>
      <c r="M69" s="295"/>
      <c r="N69" s="295"/>
      <c r="O69" s="295"/>
      <c r="P69" s="301"/>
      <c r="Q69" s="301"/>
      <c r="R69" s="303"/>
      <c r="S69" s="301">
        <v>92536</v>
      </c>
      <c r="T69" s="295"/>
      <c r="U69" s="301">
        <v>31314</v>
      </c>
      <c r="V69" s="301"/>
      <c r="W69" s="295"/>
      <c r="X69" s="301">
        <v>69647</v>
      </c>
      <c r="Y69" s="301">
        <v>84670</v>
      </c>
      <c r="Z69" s="301"/>
      <c r="AA69" s="301"/>
      <c r="AB69" s="301">
        <v>28988</v>
      </c>
      <c r="AC69" s="301"/>
      <c r="AD69" s="301"/>
      <c r="AE69" s="301">
        <v>11936</v>
      </c>
      <c r="AF69" s="301"/>
      <c r="AG69" s="301">
        <v>7916</v>
      </c>
      <c r="AH69" s="301">
        <v>43590</v>
      </c>
      <c r="AI69" s="301">
        <v>14093</v>
      </c>
      <c r="AJ69" s="301">
        <v>59329</v>
      </c>
      <c r="AK69" s="301">
        <v>185</v>
      </c>
      <c r="AL69" s="301">
        <v>21</v>
      </c>
      <c r="AM69" s="301"/>
      <c r="AN69" s="301"/>
      <c r="AO69" s="295">
        <v>328</v>
      </c>
      <c r="AP69" s="301"/>
      <c r="AQ69" s="295"/>
      <c r="AR69" s="295"/>
      <c r="AS69" s="295"/>
      <c r="AT69" s="295"/>
      <c r="AU69" s="301"/>
      <c r="AV69" s="301"/>
      <c r="AW69" s="301"/>
      <c r="AX69" s="301"/>
      <c r="AY69" s="301">
        <v>4376</v>
      </c>
      <c r="AZ69" s="301"/>
      <c r="BA69" s="301">
        <v>487</v>
      </c>
      <c r="BB69" s="301"/>
      <c r="BC69" s="301"/>
      <c r="BD69" s="301">
        <v>0</v>
      </c>
      <c r="BE69" s="301">
        <v>48596</v>
      </c>
      <c r="BF69" s="301"/>
      <c r="BG69" s="301"/>
      <c r="BH69" s="303">
        <v>321137</v>
      </c>
      <c r="BI69" s="301"/>
      <c r="BJ69" s="301">
        <v>2285</v>
      </c>
      <c r="BK69" s="301">
        <v>113305</v>
      </c>
      <c r="BL69" s="301">
        <v>0</v>
      </c>
      <c r="BM69" s="301"/>
      <c r="BN69" s="301">
        <v>109011</v>
      </c>
      <c r="BO69" s="301"/>
      <c r="BP69" s="301">
        <v>7255</v>
      </c>
      <c r="BQ69" s="301"/>
      <c r="BR69" s="301">
        <v>13266</v>
      </c>
      <c r="BS69" s="301">
        <v>1581</v>
      </c>
      <c r="BT69" s="301"/>
      <c r="BU69" s="301"/>
      <c r="BV69" s="301">
        <v>1791</v>
      </c>
      <c r="BW69" s="301"/>
      <c r="BX69" s="301">
        <v>2311</v>
      </c>
      <c r="BY69" s="301">
        <v>3466</v>
      </c>
      <c r="BZ69" s="301"/>
      <c r="CA69" s="301">
        <v>18608</v>
      </c>
      <c r="CB69" s="301"/>
      <c r="CC69" s="301">
        <v>470</v>
      </c>
      <c r="CD69" s="295">
        <v>772409</v>
      </c>
      <c r="CE69" s="290">
        <f>SUM(C69:CD69)</f>
        <v>1875184</v>
      </c>
      <c r="CF69" s="2"/>
    </row>
    <row r="70" spans="1:84" ht="12.65" customHeight="1" x14ac:dyDescent="0.3">
      <c r="A70" s="297" t="s">
        <v>242</v>
      </c>
      <c r="B70" s="290"/>
      <c r="C70" s="295"/>
      <c r="D70" s="295"/>
      <c r="E70" s="295">
        <v>0</v>
      </c>
      <c r="F70" s="301"/>
      <c r="G70" s="295"/>
      <c r="H70" s="295"/>
      <c r="I70" s="295"/>
      <c r="J70" s="301"/>
      <c r="K70" s="301"/>
      <c r="L70" s="301">
        <v>0</v>
      </c>
      <c r="M70" s="295"/>
      <c r="N70" s="295"/>
      <c r="O70" s="295"/>
      <c r="P70" s="295"/>
      <c r="Q70" s="295"/>
      <c r="R70" s="295"/>
      <c r="S70" s="295"/>
      <c r="T70" s="295"/>
      <c r="U70" s="301"/>
      <c r="V70" s="295"/>
      <c r="W70" s="295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295">
        <v>115800</v>
      </c>
      <c r="CE70" s="290">
        <f t="shared" si="2"/>
        <v>115800</v>
      </c>
      <c r="CF70" s="2"/>
    </row>
    <row r="71" spans="1:84" ht="12.65" customHeight="1" x14ac:dyDescent="0.3">
      <c r="A71" s="297" t="s">
        <v>243</v>
      </c>
      <c r="B71" s="290"/>
      <c r="C71" s="290">
        <f>SUM(C61:C68)+C69-C70</f>
        <v>0</v>
      </c>
      <c r="D71" s="290">
        <f t="shared" ref="D71:AI71" si="6">SUM(D61:D69)-D70</f>
        <v>0</v>
      </c>
      <c r="E71" s="290">
        <f t="shared" si="6"/>
        <v>271615</v>
      </c>
      <c r="F71" s="290">
        <f t="shared" si="6"/>
        <v>0</v>
      </c>
      <c r="G71" s="290">
        <f t="shared" si="6"/>
        <v>0</v>
      </c>
      <c r="H71" s="290">
        <f t="shared" si="6"/>
        <v>0</v>
      </c>
      <c r="I71" s="290">
        <f t="shared" si="6"/>
        <v>0</v>
      </c>
      <c r="J71" s="290">
        <f t="shared" si="6"/>
        <v>0</v>
      </c>
      <c r="K71" s="290">
        <f t="shared" si="6"/>
        <v>0</v>
      </c>
      <c r="L71" s="290">
        <f t="shared" si="6"/>
        <v>1942213</v>
      </c>
      <c r="M71" s="290">
        <f t="shared" si="6"/>
        <v>0</v>
      </c>
      <c r="N71" s="290">
        <f t="shared" si="6"/>
        <v>0</v>
      </c>
      <c r="O71" s="290">
        <f t="shared" si="6"/>
        <v>0</v>
      </c>
      <c r="P71" s="290">
        <f t="shared" si="6"/>
        <v>0</v>
      </c>
      <c r="Q71" s="290">
        <f t="shared" si="6"/>
        <v>0</v>
      </c>
      <c r="R71" s="290">
        <f t="shared" si="6"/>
        <v>0</v>
      </c>
      <c r="S71" s="290">
        <f t="shared" si="6"/>
        <v>223739</v>
      </c>
      <c r="T71" s="290">
        <f t="shared" si="6"/>
        <v>0</v>
      </c>
      <c r="U71" s="290">
        <f t="shared" si="6"/>
        <v>1100918</v>
      </c>
      <c r="V71" s="290">
        <f t="shared" si="6"/>
        <v>26004</v>
      </c>
      <c r="W71" s="290">
        <f t="shared" si="6"/>
        <v>0</v>
      </c>
      <c r="X71" s="290">
        <f t="shared" si="6"/>
        <v>220079</v>
      </c>
      <c r="Y71" s="290">
        <f t="shared" si="6"/>
        <v>527760</v>
      </c>
      <c r="Z71" s="290">
        <f t="shared" si="6"/>
        <v>0</v>
      </c>
      <c r="AA71" s="290">
        <f t="shared" si="6"/>
        <v>0</v>
      </c>
      <c r="AB71" s="290">
        <f t="shared" si="6"/>
        <v>1266397</v>
      </c>
      <c r="AC71" s="290">
        <f t="shared" si="6"/>
        <v>0</v>
      </c>
      <c r="AD71" s="290">
        <f t="shared" si="6"/>
        <v>0</v>
      </c>
      <c r="AE71" s="290">
        <f t="shared" si="6"/>
        <v>676737</v>
      </c>
      <c r="AF71" s="290">
        <f t="shared" si="6"/>
        <v>0</v>
      </c>
      <c r="AG71" s="290">
        <f t="shared" si="6"/>
        <v>1796346</v>
      </c>
      <c r="AH71" s="290">
        <f t="shared" si="6"/>
        <v>1600686</v>
      </c>
      <c r="AI71" s="290">
        <f t="shared" si="6"/>
        <v>133313</v>
      </c>
      <c r="AJ71" s="290">
        <f t="shared" ref="AJ71:BO71" si="7">SUM(AJ61:AJ69)-AJ70</f>
        <v>4377458</v>
      </c>
      <c r="AK71" s="290">
        <f t="shared" si="7"/>
        <v>181049</v>
      </c>
      <c r="AL71" s="290">
        <f t="shared" si="7"/>
        <v>103291</v>
      </c>
      <c r="AM71" s="290">
        <f t="shared" si="7"/>
        <v>0</v>
      </c>
      <c r="AN71" s="290">
        <f t="shared" si="7"/>
        <v>0</v>
      </c>
      <c r="AO71" s="290">
        <f t="shared" si="7"/>
        <v>70711</v>
      </c>
      <c r="AP71" s="290">
        <f t="shared" si="7"/>
        <v>0</v>
      </c>
      <c r="AQ71" s="290">
        <f t="shared" si="7"/>
        <v>0</v>
      </c>
      <c r="AR71" s="290">
        <f t="shared" si="7"/>
        <v>0</v>
      </c>
      <c r="AS71" s="290">
        <f t="shared" si="7"/>
        <v>0</v>
      </c>
      <c r="AT71" s="290">
        <f t="shared" si="7"/>
        <v>0</v>
      </c>
      <c r="AU71" s="290">
        <f t="shared" si="7"/>
        <v>0</v>
      </c>
      <c r="AV71" s="290">
        <f t="shared" si="7"/>
        <v>0</v>
      </c>
      <c r="AW71" s="290">
        <f t="shared" si="7"/>
        <v>0</v>
      </c>
      <c r="AX71" s="290">
        <f t="shared" si="7"/>
        <v>0</v>
      </c>
      <c r="AY71" s="290">
        <f t="shared" si="7"/>
        <v>421494</v>
      </c>
      <c r="AZ71" s="290">
        <f t="shared" si="7"/>
        <v>0</v>
      </c>
      <c r="BA71" s="290">
        <f t="shared" si="7"/>
        <v>79450</v>
      </c>
      <c r="BB71" s="290">
        <f t="shared" si="7"/>
        <v>0</v>
      </c>
      <c r="BC71" s="290">
        <f t="shared" si="7"/>
        <v>0</v>
      </c>
      <c r="BD71" s="290">
        <f t="shared" si="7"/>
        <v>39308</v>
      </c>
      <c r="BE71" s="290">
        <f t="shared" si="7"/>
        <v>865082</v>
      </c>
      <c r="BF71" s="290">
        <f t="shared" si="7"/>
        <v>234689</v>
      </c>
      <c r="BG71" s="290">
        <f t="shared" si="7"/>
        <v>0</v>
      </c>
      <c r="BH71" s="290">
        <f t="shared" si="7"/>
        <v>525700</v>
      </c>
      <c r="BI71" s="290">
        <f t="shared" si="7"/>
        <v>0</v>
      </c>
      <c r="BJ71" s="290">
        <f t="shared" si="7"/>
        <v>256433</v>
      </c>
      <c r="BK71" s="290">
        <f t="shared" si="7"/>
        <v>498165</v>
      </c>
      <c r="BL71" s="290">
        <f t="shared" si="7"/>
        <v>412529</v>
      </c>
      <c r="BM71" s="290">
        <f t="shared" si="7"/>
        <v>0</v>
      </c>
      <c r="BN71" s="290">
        <f t="shared" si="7"/>
        <v>1356477</v>
      </c>
      <c r="BO71" s="290">
        <f t="shared" si="7"/>
        <v>0</v>
      </c>
      <c r="BP71" s="290">
        <f t="shared" ref="BP71:CC71" si="8">SUM(BP61:BP69)-BP70</f>
        <v>95101</v>
      </c>
      <c r="BQ71" s="290">
        <f t="shared" si="8"/>
        <v>0</v>
      </c>
      <c r="BR71" s="290">
        <f t="shared" si="8"/>
        <v>226422</v>
      </c>
      <c r="BS71" s="290">
        <f t="shared" si="8"/>
        <v>68836</v>
      </c>
      <c r="BT71" s="290">
        <f t="shared" si="8"/>
        <v>0</v>
      </c>
      <c r="BU71" s="290">
        <f t="shared" si="8"/>
        <v>0</v>
      </c>
      <c r="BV71" s="290">
        <f t="shared" si="8"/>
        <v>359427</v>
      </c>
      <c r="BW71" s="290">
        <f t="shared" si="8"/>
        <v>0</v>
      </c>
      <c r="BX71" s="290">
        <f t="shared" si="8"/>
        <v>232445</v>
      </c>
      <c r="BY71" s="290">
        <f t="shared" si="8"/>
        <v>384610</v>
      </c>
      <c r="BZ71" s="290">
        <f t="shared" si="8"/>
        <v>0</v>
      </c>
      <c r="CA71" s="290">
        <f t="shared" si="8"/>
        <v>32477</v>
      </c>
      <c r="CB71" s="290">
        <f t="shared" si="8"/>
        <v>0</v>
      </c>
      <c r="CC71" s="290">
        <f t="shared" si="8"/>
        <v>470</v>
      </c>
      <c r="CD71" s="296">
        <f>CD69-CD70</f>
        <v>656609</v>
      </c>
      <c r="CE71" s="290">
        <f>SUM(CE61:CE69)-CE70</f>
        <v>21264040</v>
      </c>
      <c r="CF71" s="2"/>
    </row>
    <row r="72" spans="1:84" ht="12.65" customHeight="1" x14ac:dyDescent="0.3">
      <c r="A72" s="297" t="s">
        <v>244</v>
      </c>
      <c r="B72" s="290"/>
      <c r="C72" s="300" t="s">
        <v>221</v>
      </c>
      <c r="D72" s="300" t="s">
        <v>221</v>
      </c>
      <c r="E72" s="300" t="s">
        <v>221</v>
      </c>
      <c r="F72" s="300" t="s">
        <v>221</v>
      </c>
      <c r="G72" s="300" t="s">
        <v>221</v>
      </c>
      <c r="H72" s="300" t="s">
        <v>221</v>
      </c>
      <c r="I72" s="300" t="s">
        <v>221</v>
      </c>
      <c r="J72" s="300" t="s">
        <v>221</v>
      </c>
      <c r="K72" s="250" t="s">
        <v>221</v>
      </c>
      <c r="L72" s="300" t="s">
        <v>221</v>
      </c>
      <c r="M72" s="300" t="s">
        <v>221</v>
      </c>
      <c r="N72" s="300" t="s">
        <v>221</v>
      </c>
      <c r="O72" s="300" t="s">
        <v>221</v>
      </c>
      <c r="P72" s="300" t="s">
        <v>221</v>
      </c>
      <c r="Q72" s="300" t="s">
        <v>221</v>
      </c>
      <c r="R72" s="300" t="s">
        <v>221</v>
      </c>
      <c r="S72" s="300" t="s">
        <v>221</v>
      </c>
      <c r="T72" s="300" t="s">
        <v>221</v>
      </c>
      <c r="U72" s="300" t="s">
        <v>221</v>
      </c>
      <c r="V72" s="300" t="s">
        <v>221</v>
      </c>
      <c r="W72" s="300" t="s">
        <v>221</v>
      </c>
      <c r="X72" s="300" t="s">
        <v>221</v>
      </c>
      <c r="Y72" s="300" t="s">
        <v>221</v>
      </c>
      <c r="Z72" s="300" t="s">
        <v>221</v>
      </c>
      <c r="AA72" s="300" t="s">
        <v>221</v>
      </c>
      <c r="AB72" s="300" t="s">
        <v>221</v>
      </c>
      <c r="AC72" s="300" t="s">
        <v>221</v>
      </c>
      <c r="AD72" s="300" t="s">
        <v>221</v>
      </c>
      <c r="AE72" s="300" t="s">
        <v>221</v>
      </c>
      <c r="AF72" s="300" t="s">
        <v>221</v>
      </c>
      <c r="AG72" s="300" t="s">
        <v>221</v>
      </c>
      <c r="AH72" s="300" t="s">
        <v>221</v>
      </c>
      <c r="AI72" s="300" t="s">
        <v>221</v>
      </c>
      <c r="AJ72" s="300" t="s">
        <v>221</v>
      </c>
      <c r="AK72" s="300" t="s">
        <v>221</v>
      </c>
      <c r="AL72" s="300" t="s">
        <v>221</v>
      </c>
      <c r="AM72" s="300" t="s">
        <v>221</v>
      </c>
      <c r="AN72" s="300" t="s">
        <v>221</v>
      </c>
      <c r="AO72" s="300" t="s">
        <v>221</v>
      </c>
      <c r="AP72" s="300" t="s">
        <v>221</v>
      </c>
      <c r="AQ72" s="300" t="s">
        <v>221</v>
      </c>
      <c r="AR72" s="300" t="s">
        <v>221</v>
      </c>
      <c r="AS72" s="300" t="s">
        <v>221</v>
      </c>
      <c r="AT72" s="300" t="s">
        <v>221</v>
      </c>
      <c r="AU72" s="300" t="s">
        <v>221</v>
      </c>
      <c r="AV72" s="300" t="s">
        <v>221</v>
      </c>
      <c r="AW72" s="300" t="s">
        <v>221</v>
      </c>
      <c r="AX72" s="300" t="s">
        <v>221</v>
      </c>
      <c r="AY72" s="300" t="s">
        <v>221</v>
      </c>
      <c r="AZ72" s="300" t="s">
        <v>221</v>
      </c>
      <c r="BA72" s="300" t="s">
        <v>221</v>
      </c>
      <c r="BB72" s="300" t="s">
        <v>221</v>
      </c>
      <c r="BC72" s="300" t="s">
        <v>221</v>
      </c>
      <c r="BD72" s="300" t="s">
        <v>221</v>
      </c>
      <c r="BE72" s="300" t="s">
        <v>221</v>
      </c>
      <c r="BF72" s="300" t="s">
        <v>221</v>
      </c>
      <c r="BG72" s="300" t="s">
        <v>221</v>
      </c>
      <c r="BH72" s="300" t="s">
        <v>221</v>
      </c>
      <c r="BI72" s="300" t="s">
        <v>221</v>
      </c>
      <c r="BJ72" s="300" t="s">
        <v>221</v>
      </c>
      <c r="BK72" s="300" t="s">
        <v>221</v>
      </c>
      <c r="BL72" s="300" t="s">
        <v>221</v>
      </c>
      <c r="BM72" s="300" t="s">
        <v>221</v>
      </c>
      <c r="BN72" s="300" t="s">
        <v>221</v>
      </c>
      <c r="BO72" s="300" t="s">
        <v>221</v>
      </c>
      <c r="BP72" s="300" t="s">
        <v>221</v>
      </c>
      <c r="BQ72" s="300" t="s">
        <v>221</v>
      </c>
      <c r="BR72" s="300" t="s">
        <v>221</v>
      </c>
      <c r="BS72" s="300" t="s">
        <v>221</v>
      </c>
      <c r="BT72" s="300" t="s">
        <v>221</v>
      </c>
      <c r="BU72" s="300" t="s">
        <v>221</v>
      </c>
      <c r="BV72" s="300" t="s">
        <v>221</v>
      </c>
      <c r="BW72" s="300" t="s">
        <v>221</v>
      </c>
      <c r="BX72" s="300" t="s">
        <v>221</v>
      </c>
      <c r="BY72" s="300" t="s">
        <v>221</v>
      </c>
      <c r="BZ72" s="300" t="s">
        <v>221</v>
      </c>
      <c r="CA72" s="300" t="s">
        <v>221</v>
      </c>
      <c r="CB72" s="300" t="s">
        <v>221</v>
      </c>
      <c r="CC72" s="300" t="s">
        <v>221</v>
      </c>
      <c r="CD72" s="300" t="s">
        <v>221</v>
      </c>
      <c r="CE72" s="308">
        <v>2743903</v>
      </c>
      <c r="CF72" s="2"/>
    </row>
    <row r="73" spans="1:84" ht="12.65" customHeight="1" x14ac:dyDescent="0.3">
      <c r="A73" s="297" t="s">
        <v>245</v>
      </c>
      <c r="B73" s="290"/>
      <c r="C73" s="295"/>
      <c r="D73" s="295"/>
      <c r="E73" s="301">
        <f>462372</f>
        <v>462372</v>
      </c>
      <c r="F73" s="301"/>
      <c r="G73" s="295"/>
      <c r="H73" s="295"/>
      <c r="I73" s="301"/>
      <c r="J73" s="301"/>
      <c r="K73" s="301"/>
      <c r="L73" s="301">
        <v>2756370</v>
      </c>
      <c r="M73" s="295"/>
      <c r="N73" s="295"/>
      <c r="O73" s="295"/>
      <c r="P73" s="301"/>
      <c r="Q73" s="301"/>
      <c r="R73" s="301"/>
      <c r="S73" s="301">
        <v>182196</v>
      </c>
      <c r="T73" s="301"/>
      <c r="U73" s="301">
        <v>150827</v>
      </c>
      <c r="V73" s="301">
        <v>4889</v>
      </c>
      <c r="W73" s="301"/>
      <c r="X73" s="301">
        <v>22639</v>
      </c>
      <c r="Y73" s="301">
        <v>66511</v>
      </c>
      <c r="Z73" s="301"/>
      <c r="AA73" s="301"/>
      <c r="AB73" s="301">
        <v>427279</v>
      </c>
      <c r="AC73" s="301"/>
      <c r="AD73" s="301"/>
      <c r="AE73" s="301">
        <v>346746</v>
      </c>
      <c r="AF73" s="301"/>
      <c r="AG73" s="301">
        <v>3036</v>
      </c>
      <c r="AH73" s="301">
        <v>0</v>
      </c>
      <c r="AI73" s="301">
        <v>0</v>
      </c>
      <c r="AJ73" s="301">
        <v>6523</v>
      </c>
      <c r="AK73" s="301">
        <v>325279</v>
      </c>
      <c r="AL73" s="301">
        <v>159874</v>
      </c>
      <c r="AM73" s="301"/>
      <c r="AN73" s="301"/>
      <c r="AO73" s="301">
        <v>0</v>
      </c>
      <c r="AP73" s="301"/>
      <c r="AQ73" s="301"/>
      <c r="AR73" s="301"/>
      <c r="AS73" s="301"/>
      <c r="AT73" s="301"/>
      <c r="AU73" s="301"/>
      <c r="AV73" s="301"/>
      <c r="AW73" s="300" t="s">
        <v>221</v>
      </c>
      <c r="AX73" s="300" t="s">
        <v>221</v>
      </c>
      <c r="AY73" s="300" t="s">
        <v>221</v>
      </c>
      <c r="AZ73" s="300" t="s">
        <v>221</v>
      </c>
      <c r="BA73" s="300" t="s">
        <v>221</v>
      </c>
      <c r="BB73" s="300" t="s">
        <v>221</v>
      </c>
      <c r="BC73" s="300" t="s">
        <v>221</v>
      </c>
      <c r="BD73" s="300" t="s">
        <v>221</v>
      </c>
      <c r="BE73" s="300" t="s">
        <v>221</v>
      </c>
      <c r="BF73" s="300" t="s">
        <v>221</v>
      </c>
      <c r="BG73" s="300" t="s">
        <v>221</v>
      </c>
      <c r="BH73" s="300" t="s">
        <v>221</v>
      </c>
      <c r="BI73" s="300" t="s">
        <v>221</v>
      </c>
      <c r="BJ73" s="300" t="s">
        <v>221</v>
      </c>
      <c r="BK73" s="300" t="s">
        <v>221</v>
      </c>
      <c r="BL73" s="300" t="s">
        <v>221</v>
      </c>
      <c r="BM73" s="300" t="s">
        <v>221</v>
      </c>
      <c r="BN73" s="300" t="s">
        <v>221</v>
      </c>
      <c r="BO73" s="300" t="s">
        <v>221</v>
      </c>
      <c r="BP73" s="300" t="s">
        <v>221</v>
      </c>
      <c r="BQ73" s="300" t="s">
        <v>221</v>
      </c>
      <c r="BR73" s="300" t="s">
        <v>221</v>
      </c>
      <c r="BS73" s="300" t="s">
        <v>221</v>
      </c>
      <c r="BT73" s="300" t="s">
        <v>221</v>
      </c>
      <c r="BU73" s="300" t="s">
        <v>221</v>
      </c>
      <c r="BV73" s="300" t="s">
        <v>221</v>
      </c>
      <c r="BW73" s="300" t="s">
        <v>221</v>
      </c>
      <c r="BX73" s="300" t="s">
        <v>221</v>
      </c>
      <c r="BY73" s="300" t="s">
        <v>221</v>
      </c>
      <c r="BZ73" s="300" t="s">
        <v>221</v>
      </c>
      <c r="CA73" s="300" t="s">
        <v>221</v>
      </c>
      <c r="CB73" s="300" t="s">
        <v>221</v>
      </c>
      <c r="CC73" s="300" t="s">
        <v>221</v>
      </c>
      <c r="CD73" s="300" t="s">
        <v>221</v>
      </c>
      <c r="CE73" s="290">
        <f>SUM(C73:CD73)</f>
        <v>4914541</v>
      </c>
      <c r="CF73" s="2"/>
    </row>
    <row r="74" spans="1:84" ht="12.65" customHeight="1" x14ac:dyDescent="0.3">
      <c r="A74" s="297" t="s">
        <v>246</v>
      </c>
      <c r="B74" s="290"/>
      <c r="C74" s="295"/>
      <c r="D74" s="295"/>
      <c r="E74" s="301">
        <v>0</v>
      </c>
      <c r="F74" s="301"/>
      <c r="G74" s="295"/>
      <c r="H74" s="295"/>
      <c r="I74" s="295"/>
      <c r="J74" s="301"/>
      <c r="K74" s="301"/>
      <c r="L74" s="301">
        <v>0</v>
      </c>
      <c r="M74" s="295"/>
      <c r="N74" s="295"/>
      <c r="O74" s="295"/>
      <c r="P74" s="301"/>
      <c r="Q74" s="301"/>
      <c r="R74" s="301"/>
      <c r="S74" s="301">
        <v>441966</v>
      </c>
      <c r="T74" s="301"/>
      <c r="U74" s="301">
        <v>3678820</v>
      </c>
      <c r="V74" s="301">
        <v>214823</v>
      </c>
      <c r="W74" s="301"/>
      <c r="X74" s="301">
        <v>1282631</v>
      </c>
      <c r="Y74" s="301">
        <v>3768259</v>
      </c>
      <c r="Z74" s="301"/>
      <c r="AA74" s="301"/>
      <c r="AB74" s="301">
        <v>1013707</v>
      </c>
      <c r="AC74" s="301"/>
      <c r="AD74" s="301"/>
      <c r="AE74" s="301">
        <v>1092683</v>
      </c>
      <c r="AF74" s="301"/>
      <c r="AG74" s="301">
        <v>6157290</v>
      </c>
      <c r="AH74" s="301">
        <v>2360460</v>
      </c>
      <c r="AI74" s="301">
        <v>487135</v>
      </c>
      <c r="AJ74" s="301">
        <v>2999429</v>
      </c>
      <c r="AK74" s="301">
        <v>242487</v>
      </c>
      <c r="AL74" s="301">
        <v>120496</v>
      </c>
      <c r="AM74" s="301"/>
      <c r="AN74" s="301"/>
      <c r="AO74" s="301">
        <f>133510+2</f>
        <v>133512</v>
      </c>
      <c r="AP74" s="301"/>
      <c r="AQ74" s="301"/>
      <c r="AR74" s="301"/>
      <c r="AS74" s="301"/>
      <c r="AT74" s="301"/>
      <c r="AU74" s="301"/>
      <c r="AV74" s="301"/>
      <c r="AW74" s="300" t="s">
        <v>221</v>
      </c>
      <c r="AX74" s="300" t="s">
        <v>221</v>
      </c>
      <c r="AY74" s="300" t="s">
        <v>221</v>
      </c>
      <c r="AZ74" s="300" t="s">
        <v>221</v>
      </c>
      <c r="BA74" s="300" t="s">
        <v>221</v>
      </c>
      <c r="BB74" s="300" t="s">
        <v>221</v>
      </c>
      <c r="BC74" s="300" t="s">
        <v>221</v>
      </c>
      <c r="BD74" s="300" t="s">
        <v>221</v>
      </c>
      <c r="BE74" s="300" t="s">
        <v>221</v>
      </c>
      <c r="BF74" s="300" t="s">
        <v>221</v>
      </c>
      <c r="BG74" s="300" t="s">
        <v>221</v>
      </c>
      <c r="BH74" s="300" t="s">
        <v>221</v>
      </c>
      <c r="BI74" s="300" t="s">
        <v>221</v>
      </c>
      <c r="BJ74" s="300" t="s">
        <v>221</v>
      </c>
      <c r="BK74" s="300" t="s">
        <v>221</v>
      </c>
      <c r="BL74" s="300" t="s">
        <v>221</v>
      </c>
      <c r="BM74" s="300" t="s">
        <v>221</v>
      </c>
      <c r="BN74" s="300" t="s">
        <v>221</v>
      </c>
      <c r="BO74" s="300" t="s">
        <v>221</v>
      </c>
      <c r="BP74" s="300" t="s">
        <v>221</v>
      </c>
      <c r="BQ74" s="300" t="s">
        <v>221</v>
      </c>
      <c r="BR74" s="300" t="s">
        <v>221</v>
      </c>
      <c r="BS74" s="300" t="s">
        <v>221</v>
      </c>
      <c r="BT74" s="300" t="s">
        <v>221</v>
      </c>
      <c r="BU74" s="300" t="s">
        <v>221</v>
      </c>
      <c r="BV74" s="300" t="s">
        <v>221</v>
      </c>
      <c r="BW74" s="300" t="s">
        <v>221</v>
      </c>
      <c r="BX74" s="300" t="s">
        <v>221</v>
      </c>
      <c r="BY74" s="300" t="s">
        <v>221</v>
      </c>
      <c r="BZ74" s="300" t="s">
        <v>221</v>
      </c>
      <c r="CA74" s="300" t="s">
        <v>221</v>
      </c>
      <c r="CB74" s="300" t="s">
        <v>221</v>
      </c>
      <c r="CC74" s="300" t="s">
        <v>221</v>
      </c>
      <c r="CD74" s="300" t="s">
        <v>221</v>
      </c>
      <c r="CE74" s="290">
        <f>SUM(C74:CD74)</f>
        <v>23993698</v>
      </c>
      <c r="CF74" s="2"/>
    </row>
    <row r="75" spans="1:84" ht="12.65" customHeight="1" x14ac:dyDescent="0.3">
      <c r="A75" s="297" t="s">
        <v>247</v>
      </c>
      <c r="B75" s="290"/>
      <c r="C75" s="290">
        <f t="shared" ref="C75:AV75" si="9">SUM(C73:C74)</f>
        <v>0</v>
      </c>
      <c r="D75" s="290">
        <f t="shared" si="9"/>
        <v>0</v>
      </c>
      <c r="E75" s="290">
        <f t="shared" si="9"/>
        <v>462372</v>
      </c>
      <c r="F75" s="290">
        <f t="shared" si="9"/>
        <v>0</v>
      </c>
      <c r="G75" s="290">
        <f t="shared" si="9"/>
        <v>0</v>
      </c>
      <c r="H75" s="290">
        <f t="shared" si="9"/>
        <v>0</v>
      </c>
      <c r="I75" s="290">
        <f t="shared" si="9"/>
        <v>0</v>
      </c>
      <c r="J75" s="290">
        <f t="shared" si="9"/>
        <v>0</v>
      </c>
      <c r="K75" s="290">
        <f t="shared" si="9"/>
        <v>0</v>
      </c>
      <c r="L75" s="290">
        <f t="shared" si="9"/>
        <v>2756370</v>
      </c>
      <c r="M75" s="290">
        <f t="shared" si="9"/>
        <v>0</v>
      </c>
      <c r="N75" s="290">
        <f t="shared" si="9"/>
        <v>0</v>
      </c>
      <c r="O75" s="290">
        <f t="shared" si="9"/>
        <v>0</v>
      </c>
      <c r="P75" s="290">
        <f t="shared" si="9"/>
        <v>0</v>
      </c>
      <c r="Q75" s="290">
        <f t="shared" si="9"/>
        <v>0</v>
      </c>
      <c r="R75" s="290">
        <f t="shared" si="9"/>
        <v>0</v>
      </c>
      <c r="S75" s="290">
        <f t="shared" si="9"/>
        <v>624162</v>
      </c>
      <c r="T75" s="290">
        <f t="shared" si="9"/>
        <v>0</v>
      </c>
      <c r="U75" s="290">
        <f t="shared" si="9"/>
        <v>3829647</v>
      </c>
      <c r="V75" s="290">
        <f t="shared" si="9"/>
        <v>219712</v>
      </c>
      <c r="W75" s="290">
        <f t="shared" si="9"/>
        <v>0</v>
      </c>
      <c r="X75" s="290">
        <f t="shared" si="9"/>
        <v>1305270</v>
      </c>
      <c r="Y75" s="290">
        <f t="shared" si="9"/>
        <v>3834770</v>
      </c>
      <c r="Z75" s="290">
        <f t="shared" si="9"/>
        <v>0</v>
      </c>
      <c r="AA75" s="290">
        <f t="shared" si="9"/>
        <v>0</v>
      </c>
      <c r="AB75" s="290">
        <f t="shared" si="9"/>
        <v>1440986</v>
      </c>
      <c r="AC75" s="290">
        <f t="shared" si="9"/>
        <v>0</v>
      </c>
      <c r="AD75" s="290">
        <f t="shared" si="9"/>
        <v>0</v>
      </c>
      <c r="AE75" s="290">
        <f t="shared" si="9"/>
        <v>1439429</v>
      </c>
      <c r="AF75" s="290">
        <f t="shared" si="9"/>
        <v>0</v>
      </c>
      <c r="AG75" s="290">
        <f t="shared" si="9"/>
        <v>6160326</v>
      </c>
      <c r="AH75" s="290">
        <f t="shared" si="9"/>
        <v>2360460</v>
      </c>
      <c r="AI75" s="290">
        <f t="shared" si="9"/>
        <v>487135</v>
      </c>
      <c r="AJ75" s="290">
        <f t="shared" si="9"/>
        <v>3005952</v>
      </c>
      <c r="AK75" s="290">
        <f t="shared" si="9"/>
        <v>567766</v>
      </c>
      <c r="AL75" s="290">
        <f t="shared" si="9"/>
        <v>280370</v>
      </c>
      <c r="AM75" s="290">
        <f t="shared" si="9"/>
        <v>0</v>
      </c>
      <c r="AN75" s="290">
        <f t="shared" si="9"/>
        <v>0</v>
      </c>
      <c r="AO75" s="290">
        <f t="shared" si="9"/>
        <v>133512</v>
      </c>
      <c r="AP75" s="290">
        <f t="shared" si="9"/>
        <v>0</v>
      </c>
      <c r="AQ75" s="290">
        <f t="shared" si="9"/>
        <v>0</v>
      </c>
      <c r="AR75" s="290">
        <f t="shared" si="9"/>
        <v>0</v>
      </c>
      <c r="AS75" s="290">
        <f t="shared" si="9"/>
        <v>0</v>
      </c>
      <c r="AT75" s="290">
        <f t="shared" si="9"/>
        <v>0</v>
      </c>
      <c r="AU75" s="290">
        <f t="shared" si="9"/>
        <v>0</v>
      </c>
      <c r="AV75" s="290">
        <f t="shared" si="9"/>
        <v>0</v>
      </c>
      <c r="AW75" s="300" t="s">
        <v>221</v>
      </c>
      <c r="AX75" s="300" t="s">
        <v>221</v>
      </c>
      <c r="AY75" s="300" t="s">
        <v>221</v>
      </c>
      <c r="AZ75" s="300" t="s">
        <v>221</v>
      </c>
      <c r="BA75" s="300" t="s">
        <v>221</v>
      </c>
      <c r="BB75" s="300" t="s">
        <v>221</v>
      </c>
      <c r="BC75" s="300" t="s">
        <v>221</v>
      </c>
      <c r="BD75" s="300" t="s">
        <v>221</v>
      </c>
      <c r="BE75" s="300" t="s">
        <v>221</v>
      </c>
      <c r="BF75" s="300" t="s">
        <v>221</v>
      </c>
      <c r="BG75" s="300" t="s">
        <v>221</v>
      </c>
      <c r="BH75" s="300" t="s">
        <v>221</v>
      </c>
      <c r="BI75" s="300" t="s">
        <v>221</v>
      </c>
      <c r="BJ75" s="300" t="s">
        <v>221</v>
      </c>
      <c r="BK75" s="300" t="s">
        <v>221</v>
      </c>
      <c r="BL75" s="300" t="s">
        <v>221</v>
      </c>
      <c r="BM75" s="300" t="s">
        <v>221</v>
      </c>
      <c r="BN75" s="300" t="s">
        <v>221</v>
      </c>
      <c r="BO75" s="300" t="s">
        <v>221</v>
      </c>
      <c r="BP75" s="300" t="s">
        <v>221</v>
      </c>
      <c r="BQ75" s="300" t="s">
        <v>221</v>
      </c>
      <c r="BR75" s="300" t="s">
        <v>221</v>
      </c>
      <c r="BS75" s="300" t="s">
        <v>221</v>
      </c>
      <c r="BT75" s="300" t="s">
        <v>221</v>
      </c>
      <c r="BU75" s="300" t="s">
        <v>221</v>
      </c>
      <c r="BV75" s="300" t="s">
        <v>221</v>
      </c>
      <c r="BW75" s="300" t="s">
        <v>221</v>
      </c>
      <c r="BX75" s="300" t="s">
        <v>221</v>
      </c>
      <c r="BY75" s="300" t="s">
        <v>221</v>
      </c>
      <c r="BZ75" s="300" t="s">
        <v>221</v>
      </c>
      <c r="CA75" s="300" t="s">
        <v>221</v>
      </c>
      <c r="CB75" s="300" t="s">
        <v>221</v>
      </c>
      <c r="CC75" s="300" t="s">
        <v>221</v>
      </c>
      <c r="CD75" s="300" t="s">
        <v>221</v>
      </c>
      <c r="CE75" s="290">
        <f t="shared" ref="CE75" si="10">SUM(C75:CD75)</f>
        <v>28908239</v>
      </c>
      <c r="CF75" s="2"/>
    </row>
    <row r="76" spans="1:84" ht="12.65" customHeight="1" x14ac:dyDescent="0.3">
      <c r="A76" s="297" t="s">
        <v>248</v>
      </c>
      <c r="B76" s="290"/>
      <c r="C76" s="295"/>
      <c r="D76" s="295"/>
      <c r="E76" s="301">
        <v>436</v>
      </c>
      <c r="F76" s="301"/>
      <c r="G76" s="295"/>
      <c r="H76" s="295"/>
      <c r="I76" s="301"/>
      <c r="J76" s="301"/>
      <c r="K76" s="301"/>
      <c r="L76" s="301">
        <v>3115</v>
      </c>
      <c r="M76" s="301"/>
      <c r="N76" s="301"/>
      <c r="O76" s="301"/>
      <c r="P76" s="301"/>
      <c r="Q76" s="301"/>
      <c r="R76" s="301"/>
      <c r="S76" s="301">
        <v>1948</v>
      </c>
      <c r="T76" s="301"/>
      <c r="U76" s="301">
        <v>872</v>
      </c>
      <c r="V76" s="301">
        <v>2</v>
      </c>
      <c r="W76" s="301"/>
      <c r="X76" s="301">
        <v>320</v>
      </c>
      <c r="Y76" s="301">
        <v>942</v>
      </c>
      <c r="Z76" s="301"/>
      <c r="AA76" s="301"/>
      <c r="AB76" s="301">
        <v>149</v>
      </c>
      <c r="AC76" s="301"/>
      <c r="AD76" s="301"/>
      <c r="AE76" s="301">
        <v>1814</v>
      </c>
      <c r="AF76" s="301"/>
      <c r="AG76" s="301">
        <v>2203</v>
      </c>
      <c r="AH76" s="301">
        <v>856</v>
      </c>
      <c r="AI76" s="301">
        <v>425</v>
      </c>
      <c r="AJ76" s="301">
        <v>5242</v>
      </c>
      <c r="AK76" s="301">
        <v>160</v>
      </c>
      <c r="AL76" s="301">
        <v>182</v>
      </c>
      <c r="AM76" s="301"/>
      <c r="AN76" s="301"/>
      <c r="AO76" s="301">
        <v>113</v>
      </c>
      <c r="AP76" s="301"/>
      <c r="AQ76" s="301"/>
      <c r="AR76" s="301"/>
      <c r="AS76" s="301"/>
      <c r="AT76" s="301"/>
      <c r="AU76" s="301"/>
      <c r="AV76" s="301"/>
      <c r="AW76" s="301"/>
      <c r="AX76" s="301"/>
      <c r="AY76" s="301">
        <v>1301</v>
      </c>
      <c r="AZ76" s="301"/>
      <c r="BA76" s="301">
        <v>435</v>
      </c>
      <c r="BB76" s="301"/>
      <c r="BC76" s="301"/>
      <c r="BD76" s="301"/>
      <c r="BE76" s="301">
        <v>8093</v>
      </c>
      <c r="BF76" s="301">
        <v>282</v>
      </c>
      <c r="BG76" s="301"/>
      <c r="BH76" s="301"/>
      <c r="BI76" s="301"/>
      <c r="BJ76" s="301"/>
      <c r="BK76" s="301"/>
      <c r="BL76" s="301"/>
      <c r="BM76" s="301"/>
      <c r="BN76" s="301">
        <v>5239</v>
      </c>
      <c r="BO76" s="301"/>
      <c r="BP76" s="301"/>
      <c r="BQ76" s="301"/>
      <c r="BR76" s="301">
        <v>113</v>
      </c>
      <c r="BS76" s="301">
        <v>83</v>
      </c>
      <c r="BT76" s="301"/>
      <c r="BU76" s="301"/>
      <c r="BV76" s="301">
        <v>917</v>
      </c>
      <c r="BW76" s="301"/>
      <c r="BX76" s="301"/>
      <c r="BY76" s="301">
        <v>178</v>
      </c>
      <c r="BZ76" s="301"/>
      <c r="CA76" s="301"/>
      <c r="CB76" s="301"/>
      <c r="CC76" s="301"/>
      <c r="CD76" s="300" t="s">
        <v>221</v>
      </c>
      <c r="CE76" s="290">
        <f>SUM(C76:CD76)</f>
        <v>35420</v>
      </c>
      <c r="CF76" s="290">
        <f>BE59-CE76</f>
        <v>0</v>
      </c>
    </row>
    <row r="77" spans="1:84" ht="12.65" customHeight="1" x14ac:dyDescent="0.3">
      <c r="A77" s="297" t="s">
        <v>249</v>
      </c>
      <c r="B77" s="290"/>
      <c r="C77" s="295"/>
      <c r="D77" s="295"/>
      <c r="E77" s="295">
        <v>545</v>
      </c>
      <c r="F77" s="295"/>
      <c r="G77" s="295"/>
      <c r="H77" s="295"/>
      <c r="I77" s="295"/>
      <c r="J77" s="295"/>
      <c r="K77" s="295"/>
      <c r="L77" s="295">
        <v>3900</v>
      </c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>
        <v>142</v>
      </c>
      <c r="AP77" s="295"/>
      <c r="AQ77" s="295"/>
      <c r="AR77" s="295"/>
      <c r="AS77" s="295"/>
      <c r="AT77" s="295"/>
      <c r="AU77" s="295"/>
      <c r="AV77" s="295"/>
      <c r="AW77" s="295"/>
      <c r="AX77" s="300" t="s">
        <v>221</v>
      </c>
      <c r="AY77" s="300" t="s">
        <v>221</v>
      </c>
      <c r="AZ77" s="295"/>
      <c r="BA77" s="295"/>
      <c r="BB77" s="295"/>
      <c r="BC77" s="295"/>
      <c r="BD77" s="300" t="s">
        <v>221</v>
      </c>
      <c r="BE77" s="300" t="s">
        <v>221</v>
      </c>
      <c r="BF77" s="295"/>
      <c r="BG77" s="300" t="s">
        <v>221</v>
      </c>
      <c r="BH77" s="295"/>
      <c r="BI77" s="295"/>
      <c r="BJ77" s="300" t="s">
        <v>221</v>
      </c>
      <c r="BK77" s="295"/>
      <c r="BL77" s="295"/>
      <c r="BM77" s="295"/>
      <c r="BN77" s="300" t="s">
        <v>221</v>
      </c>
      <c r="BO77" s="300" t="s">
        <v>221</v>
      </c>
      <c r="BP77" s="300" t="s">
        <v>221</v>
      </c>
      <c r="BQ77" s="300" t="s">
        <v>221</v>
      </c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300" t="s">
        <v>221</v>
      </c>
      <c r="CD77" s="300" t="s">
        <v>221</v>
      </c>
      <c r="CE77" s="290">
        <f>SUM(C77:CD77)</f>
        <v>4587</v>
      </c>
      <c r="CF77" s="290">
        <f>AY59-CE77</f>
        <v>0</v>
      </c>
    </row>
    <row r="78" spans="1:84" ht="12.65" customHeight="1" x14ac:dyDescent="0.3">
      <c r="A78" s="297" t="s">
        <v>250</v>
      </c>
      <c r="B78" s="290"/>
      <c r="C78" s="295"/>
      <c r="D78" s="295"/>
      <c r="E78" s="295">
        <v>192</v>
      </c>
      <c r="F78" s="295"/>
      <c r="G78" s="295"/>
      <c r="H78" s="295"/>
      <c r="I78" s="295"/>
      <c r="J78" s="295"/>
      <c r="K78" s="295"/>
      <c r="L78" s="295">
        <v>1376</v>
      </c>
      <c r="M78" s="295"/>
      <c r="N78" s="295"/>
      <c r="O78" s="295"/>
      <c r="P78" s="295"/>
      <c r="Q78" s="295"/>
      <c r="R78" s="295"/>
      <c r="S78" s="295">
        <v>861</v>
      </c>
      <c r="T78" s="295"/>
      <c r="U78" s="295">
        <v>385</v>
      </c>
      <c r="V78" s="295">
        <v>1</v>
      </c>
      <c r="W78" s="295"/>
      <c r="X78" s="295">
        <v>142</v>
      </c>
      <c r="Y78" s="295">
        <v>416</v>
      </c>
      <c r="Z78" s="295"/>
      <c r="AA78" s="295"/>
      <c r="AB78" s="295">
        <v>66</v>
      </c>
      <c r="AC78" s="295"/>
      <c r="AD78" s="295"/>
      <c r="AE78" s="295">
        <v>801</v>
      </c>
      <c r="AF78" s="295"/>
      <c r="AG78" s="295">
        <v>973</v>
      </c>
      <c r="AH78" s="295">
        <v>0</v>
      </c>
      <c r="AI78" s="295">
        <v>188</v>
      </c>
      <c r="AJ78" s="295">
        <v>2316</v>
      </c>
      <c r="AK78" s="295">
        <v>71</v>
      </c>
      <c r="AL78" s="295">
        <v>80</v>
      </c>
      <c r="AM78" s="295"/>
      <c r="AN78" s="295"/>
      <c r="AO78" s="295">
        <v>51</v>
      </c>
      <c r="AP78" s="295"/>
      <c r="AQ78" s="295"/>
      <c r="AR78" s="295"/>
      <c r="AS78" s="295"/>
      <c r="AT78" s="295"/>
      <c r="AU78" s="295"/>
      <c r="AV78" s="295"/>
      <c r="AW78" s="295"/>
      <c r="AX78" s="300" t="s">
        <v>221</v>
      </c>
      <c r="AY78" s="300" t="s">
        <v>221</v>
      </c>
      <c r="AZ78" s="300" t="s">
        <v>221</v>
      </c>
      <c r="BA78" s="295">
        <v>0</v>
      </c>
      <c r="BB78" s="295"/>
      <c r="BC78" s="295"/>
      <c r="BD78" s="300" t="s">
        <v>221</v>
      </c>
      <c r="BE78" s="300" t="s">
        <v>221</v>
      </c>
      <c r="BF78" s="300" t="s">
        <v>221</v>
      </c>
      <c r="BG78" s="300" t="s">
        <v>221</v>
      </c>
      <c r="BH78" s="295"/>
      <c r="BI78" s="295"/>
      <c r="BJ78" s="300" t="s">
        <v>221</v>
      </c>
      <c r="BK78" s="295"/>
      <c r="BL78" s="295"/>
      <c r="BM78" s="295"/>
      <c r="BN78" s="300" t="s">
        <v>221</v>
      </c>
      <c r="BO78" s="300" t="s">
        <v>221</v>
      </c>
      <c r="BP78" s="300" t="s">
        <v>221</v>
      </c>
      <c r="BQ78" s="300" t="s">
        <v>221</v>
      </c>
      <c r="BR78" s="300" t="s">
        <v>221</v>
      </c>
      <c r="BS78" s="295">
        <v>37</v>
      </c>
      <c r="BT78" s="295"/>
      <c r="BU78" s="295"/>
      <c r="BV78" s="295">
        <v>405</v>
      </c>
      <c r="BW78" s="295"/>
      <c r="BX78" s="295"/>
      <c r="BY78" s="295">
        <v>79</v>
      </c>
      <c r="BZ78" s="295"/>
      <c r="CA78" s="295"/>
      <c r="CB78" s="295"/>
      <c r="CC78" s="300" t="s">
        <v>221</v>
      </c>
      <c r="CD78" s="300" t="s">
        <v>221</v>
      </c>
      <c r="CE78" s="290">
        <f>SUM(C78:CD78)</f>
        <v>8440</v>
      </c>
      <c r="CF78" s="290"/>
    </row>
    <row r="79" spans="1:84" ht="12.65" customHeight="1" x14ac:dyDescent="0.3">
      <c r="A79" s="297" t="s">
        <v>251</v>
      </c>
      <c r="B79" s="290"/>
      <c r="C79" s="309"/>
      <c r="D79" s="309"/>
      <c r="E79" s="295">
        <v>3721</v>
      </c>
      <c r="F79" s="295"/>
      <c r="G79" s="295"/>
      <c r="H79" s="295"/>
      <c r="I79" s="295"/>
      <c r="J79" s="295"/>
      <c r="K79" s="295"/>
      <c r="L79" s="295">
        <v>26612</v>
      </c>
      <c r="M79" s="295"/>
      <c r="N79" s="295"/>
      <c r="O79" s="295"/>
      <c r="P79" s="295"/>
      <c r="Q79" s="295"/>
      <c r="R79" s="295"/>
      <c r="S79" s="295"/>
      <c r="T79" s="295"/>
      <c r="U79" s="295">
        <v>866</v>
      </c>
      <c r="V79" s="295"/>
      <c r="W79" s="295"/>
      <c r="X79" s="295">
        <v>244</v>
      </c>
      <c r="Y79" s="295">
        <v>716</v>
      </c>
      <c r="Z79" s="295"/>
      <c r="AA79" s="295"/>
      <c r="AB79" s="295"/>
      <c r="AC79" s="295"/>
      <c r="AD79" s="295"/>
      <c r="AE79" s="295">
        <v>7054</v>
      </c>
      <c r="AF79" s="295"/>
      <c r="AG79" s="295">
        <v>30240</v>
      </c>
      <c r="AH79" s="295">
        <v>403</v>
      </c>
      <c r="AI79" s="295">
        <v>2383</v>
      </c>
      <c r="AJ79" s="295">
        <v>3187</v>
      </c>
      <c r="AK79" s="295"/>
      <c r="AL79" s="295"/>
      <c r="AM79" s="295"/>
      <c r="AN79" s="295"/>
      <c r="AO79" s="295">
        <v>969</v>
      </c>
      <c r="AP79" s="295"/>
      <c r="AQ79" s="295"/>
      <c r="AR79" s="295"/>
      <c r="AS79" s="295"/>
      <c r="AT79" s="295"/>
      <c r="AU79" s="295"/>
      <c r="AV79" s="295"/>
      <c r="AW79" s="295"/>
      <c r="AX79" s="300" t="s">
        <v>221</v>
      </c>
      <c r="AY79" s="300" t="s">
        <v>221</v>
      </c>
      <c r="AZ79" s="300" t="s">
        <v>221</v>
      </c>
      <c r="BA79" s="300" t="s">
        <v>221</v>
      </c>
      <c r="BB79" s="295"/>
      <c r="BC79" s="295"/>
      <c r="BD79" s="300" t="s">
        <v>221</v>
      </c>
      <c r="BE79" s="300" t="s">
        <v>221</v>
      </c>
      <c r="BF79" s="300" t="s">
        <v>221</v>
      </c>
      <c r="BG79" s="300" t="s">
        <v>221</v>
      </c>
      <c r="BH79" s="295"/>
      <c r="BI79" s="295"/>
      <c r="BJ79" s="300" t="s">
        <v>221</v>
      </c>
      <c r="BK79" s="295"/>
      <c r="BL79" s="295"/>
      <c r="BM79" s="295"/>
      <c r="BN79" s="300" t="s">
        <v>221</v>
      </c>
      <c r="BO79" s="300" t="s">
        <v>221</v>
      </c>
      <c r="BP79" s="300" t="s">
        <v>221</v>
      </c>
      <c r="BQ79" s="300" t="s">
        <v>221</v>
      </c>
      <c r="BR79" s="300" t="s">
        <v>221</v>
      </c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300" t="s">
        <v>221</v>
      </c>
      <c r="CD79" s="300" t="s">
        <v>221</v>
      </c>
      <c r="CE79" s="290">
        <f>SUM(C79:CD79)</f>
        <v>76395</v>
      </c>
      <c r="CF79" s="290">
        <f>BA59</f>
        <v>0</v>
      </c>
    </row>
    <row r="80" spans="1:84" ht="12.65" customHeight="1" x14ac:dyDescent="0.3">
      <c r="A80" s="297" t="s">
        <v>252</v>
      </c>
      <c r="B80" s="290"/>
      <c r="C80" s="187"/>
      <c r="D80" s="187"/>
      <c r="E80" s="187">
        <v>2.04</v>
      </c>
      <c r="F80" s="187"/>
      <c r="G80" s="187"/>
      <c r="H80" s="187"/>
      <c r="I80" s="187"/>
      <c r="J80" s="187"/>
      <c r="K80" s="187"/>
      <c r="L80" s="187">
        <v>14.55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5.13</v>
      </c>
      <c r="AH80" s="187"/>
      <c r="AI80" s="187">
        <v>0.47</v>
      </c>
      <c r="AJ80" s="187">
        <v>11.48</v>
      </c>
      <c r="AK80" s="187"/>
      <c r="AL80" s="187"/>
      <c r="AM80" s="187"/>
      <c r="AN80" s="187"/>
      <c r="AO80" s="187">
        <v>0.53</v>
      </c>
      <c r="AP80" s="187"/>
      <c r="AQ80" s="187"/>
      <c r="AR80" s="187"/>
      <c r="AS80" s="187"/>
      <c r="AT80" s="187"/>
      <c r="AU80" s="187"/>
      <c r="AV80" s="187"/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10"/>
      <c r="BV80" s="310"/>
      <c r="BW80" s="310"/>
      <c r="BX80" s="310"/>
      <c r="BY80" s="310"/>
      <c r="BZ80" s="310"/>
      <c r="CA80" s="310"/>
      <c r="CB80" s="310"/>
      <c r="CC80" s="300" t="s">
        <v>221</v>
      </c>
      <c r="CD80" s="300" t="s">
        <v>221</v>
      </c>
      <c r="CE80" s="311">
        <f>SUM(C80:CD80)</f>
        <v>34.200000000000003</v>
      </c>
      <c r="CF80" s="311"/>
    </row>
    <row r="81" spans="1:84" ht="21" customHeight="1" x14ac:dyDescent="0.3">
      <c r="A81" s="312" t="s">
        <v>253</v>
      </c>
      <c r="B81" s="312"/>
      <c r="C81" s="312"/>
      <c r="D81" s="312"/>
      <c r="E81" s="3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297" t="s">
        <v>254</v>
      </c>
      <c r="B82" s="313"/>
      <c r="C82" s="314" t="s">
        <v>1267</v>
      </c>
      <c r="D82" s="315"/>
      <c r="E82" s="29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0" t="s">
        <v>255</v>
      </c>
      <c r="B83" s="313" t="s">
        <v>256</v>
      </c>
      <c r="C83" s="316" t="s">
        <v>1268</v>
      </c>
      <c r="D83" s="315"/>
      <c r="E83" s="29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0" t="s">
        <v>257</v>
      </c>
      <c r="B84" s="313" t="s">
        <v>256</v>
      </c>
      <c r="C84" s="317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0" t="s">
        <v>1250</v>
      </c>
      <c r="B85" s="313"/>
      <c r="C85" s="318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0" t="s">
        <v>1251</v>
      </c>
      <c r="B86" s="313" t="s">
        <v>256</v>
      </c>
      <c r="C86" s="318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0" t="s">
        <v>258</v>
      </c>
      <c r="B87" s="313" t="s">
        <v>256</v>
      </c>
      <c r="C87" s="317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0" t="s">
        <v>259</v>
      </c>
      <c r="B88" s="313" t="s">
        <v>256</v>
      </c>
      <c r="C88" s="317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0" t="s">
        <v>260</v>
      </c>
      <c r="B89" s="313" t="s">
        <v>256</v>
      </c>
      <c r="C89" s="317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0" t="s">
        <v>261</v>
      </c>
      <c r="B90" s="313" t="s">
        <v>256</v>
      </c>
      <c r="C90" s="317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0" t="s">
        <v>262</v>
      </c>
      <c r="B91" s="313" t="s">
        <v>256</v>
      </c>
      <c r="C91" s="317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0" t="s">
        <v>263</v>
      </c>
      <c r="B92" s="313" t="s">
        <v>256</v>
      </c>
      <c r="C92" s="319" t="s">
        <v>1276</v>
      </c>
      <c r="D92" s="315"/>
      <c r="E92" s="29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0" t="s">
        <v>264</v>
      </c>
      <c r="B93" s="313" t="s">
        <v>256</v>
      </c>
      <c r="C93" s="320" t="s">
        <v>1277</v>
      </c>
      <c r="D93" s="315"/>
      <c r="E93" s="29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0"/>
      <c r="B94" s="290"/>
      <c r="C94" s="298"/>
      <c r="D94" s="290"/>
      <c r="E94" s="29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2" t="s">
        <v>265</v>
      </c>
      <c r="B95" s="312"/>
      <c r="C95" s="312"/>
      <c r="D95" s="312"/>
      <c r="E95" s="3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21" t="s">
        <v>266</v>
      </c>
      <c r="B96" s="321"/>
      <c r="C96" s="321"/>
      <c r="D96" s="321"/>
      <c r="E96" s="32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0" t="s">
        <v>267</v>
      </c>
      <c r="B97" s="313" t="s">
        <v>256</v>
      </c>
      <c r="C97" s="189"/>
      <c r="D97" s="290"/>
      <c r="E97" s="29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0" t="s">
        <v>259</v>
      </c>
      <c r="B98" s="313" t="s">
        <v>256</v>
      </c>
      <c r="C98" s="189"/>
      <c r="D98" s="290"/>
      <c r="E98" s="29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0" t="s">
        <v>268</v>
      </c>
      <c r="B99" s="313" t="s">
        <v>256</v>
      </c>
      <c r="C99" s="189">
        <v>1</v>
      </c>
      <c r="D99" s="290"/>
      <c r="E99" s="29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21" t="s">
        <v>269</v>
      </c>
      <c r="B100" s="321"/>
      <c r="C100" s="321"/>
      <c r="D100" s="321"/>
      <c r="E100" s="32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0" t="s">
        <v>270</v>
      </c>
      <c r="B101" s="313" t="s">
        <v>256</v>
      </c>
      <c r="C101" s="189"/>
      <c r="D101" s="290"/>
      <c r="E101" s="29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0" t="s">
        <v>132</v>
      </c>
      <c r="B102" s="313" t="s">
        <v>256</v>
      </c>
      <c r="C102" s="222"/>
      <c r="D102" s="290"/>
      <c r="E102" s="29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21" t="s">
        <v>271</v>
      </c>
      <c r="B103" s="321"/>
      <c r="C103" s="321"/>
      <c r="D103" s="321"/>
      <c r="E103" s="32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0" t="s">
        <v>272</v>
      </c>
      <c r="B104" s="313" t="s">
        <v>256</v>
      </c>
      <c r="C104" s="189"/>
      <c r="D104" s="290"/>
      <c r="E104" s="29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0" t="s">
        <v>273</v>
      </c>
      <c r="B105" s="313" t="s">
        <v>256</v>
      </c>
      <c r="C105" s="189"/>
      <c r="D105" s="290"/>
      <c r="E105" s="29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0" t="s">
        <v>274</v>
      </c>
      <c r="B106" s="313" t="s">
        <v>256</v>
      </c>
      <c r="C106" s="189"/>
      <c r="D106" s="290"/>
      <c r="E106" s="29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0"/>
      <c r="B107" s="313"/>
      <c r="C107" s="322"/>
      <c r="D107" s="290"/>
      <c r="E107" s="29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3" t="s">
        <v>275</v>
      </c>
      <c r="B108" s="312"/>
      <c r="C108" s="312"/>
      <c r="D108" s="312"/>
      <c r="E108" s="3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0"/>
      <c r="B109" s="313"/>
      <c r="C109" s="322"/>
      <c r="D109" s="290"/>
      <c r="E109" s="29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297" t="s">
        <v>276</v>
      </c>
      <c r="B110" s="290"/>
      <c r="C110" s="291" t="s">
        <v>277</v>
      </c>
      <c r="D110" s="292" t="s">
        <v>215</v>
      </c>
      <c r="E110" s="29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0" t="s">
        <v>278</v>
      </c>
      <c r="B111" s="313" t="s">
        <v>256</v>
      </c>
      <c r="C111" s="324">
        <v>66</v>
      </c>
      <c r="D111" s="294">
        <v>192</v>
      </c>
      <c r="E111" s="29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0" t="s">
        <v>279</v>
      </c>
      <c r="B112" s="313" t="s">
        <v>256</v>
      </c>
      <c r="C112" s="324">
        <v>65</v>
      </c>
      <c r="D112" s="294">
        <v>1373</v>
      </c>
      <c r="E112" s="29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0" t="s">
        <v>280</v>
      </c>
      <c r="B113" s="313" t="s">
        <v>256</v>
      </c>
      <c r="C113" s="324"/>
      <c r="D113" s="294"/>
      <c r="E113" s="29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0" t="s">
        <v>281</v>
      </c>
      <c r="B114" s="313" t="s">
        <v>256</v>
      </c>
      <c r="C114" s="324"/>
      <c r="D114" s="294"/>
      <c r="E114" s="29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297" t="s">
        <v>282</v>
      </c>
      <c r="B115" s="290"/>
      <c r="C115" s="291" t="s">
        <v>167</v>
      </c>
      <c r="D115" s="290"/>
      <c r="E115" s="29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0" t="s">
        <v>283</v>
      </c>
      <c r="B116" s="313" t="s">
        <v>256</v>
      </c>
      <c r="C116" s="324"/>
      <c r="D116" s="290"/>
      <c r="E116" s="29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0" t="s">
        <v>284</v>
      </c>
      <c r="B117" s="313" t="s">
        <v>256</v>
      </c>
      <c r="C117" s="324"/>
      <c r="D117" s="290"/>
      <c r="E117" s="29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0" t="s">
        <v>1238</v>
      </c>
      <c r="B118" s="313" t="s">
        <v>256</v>
      </c>
      <c r="C118" s="324">
        <v>3</v>
      </c>
      <c r="D118" s="290"/>
      <c r="E118" s="29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0" t="s">
        <v>285</v>
      </c>
      <c r="B119" s="313" t="s">
        <v>256</v>
      </c>
      <c r="C119" s="324"/>
      <c r="D119" s="290"/>
      <c r="E119" s="29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0" t="s">
        <v>286</v>
      </c>
      <c r="B120" s="313" t="s">
        <v>256</v>
      </c>
      <c r="C120" s="324"/>
      <c r="D120" s="290"/>
      <c r="E120" s="29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0" t="s">
        <v>287</v>
      </c>
      <c r="B121" s="313" t="s">
        <v>256</v>
      </c>
      <c r="C121" s="324"/>
      <c r="D121" s="290"/>
      <c r="E121" s="29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0" t="s">
        <v>97</v>
      </c>
      <c r="B122" s="313" t="s">
        <v>256</v>
      </c>
      <c r="C122" s="324"/>
      <c r="D122" s="290"/>
      <c r="E122" s="29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0" t="s">
        <v>288</v>
      </c>
      <c r="B123" s="313" t="s">
        <v>256</v>
      </c>
      <c r="C123" s="324"/>
      <c r="D123" s="290"/>
      <c r="E123" s="29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0" t="s">
        <v>289</v>
      </c>
      <c r="B124" s="313"/>
      <c r="C124" s="324">
        <v>6</v>
      </c>
      <c r="D124" s="290"/>
      <c r="E124" s="29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0" t="s">
        <v>280</v>
      </c>
      <c r="B125" s="313" t="s">
        <v>256</v>
      </c>
      <c r="C125" s="324"/>
      <c r="D125" s="290"/>
      <c r="E125" s="29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0" t="s">
        <v>290</v>
      </c>
      <c r="B126" s="313" t="s">
        <v>256</v>
      </c>
      <c r="C126" s="324"/>
      <c r="D126" s="290"/>
      <c r="E126" s="29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0" t="s">
        <v>291</v>
      </c>
      <c r="B127" s="290"/>
      <c r="C127" s="298"/>
      <c r="D127" s="290"/>
      <c r="E127" s="290">
        <f>SUM(C116:C126)</f>
        <v>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0" t="s">
        <v>292</v>
      </c>
      <c r="B128" s="313" t="s">
        <v>256</v>
      </c>
      <c r="C128" s="324">
        <v>12</v>
      </c>
      <c r="D128" s="290"/>
      <c r="E128" s="29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0" t="s">
        <v>293</v>
      </c>
      <c r="B129" s="313" t="s">
        <v>256</v>
      </c>
      <c r="C129" s="324"/>
      <c r="D129" s="290"/>
      <c r="E129" s="29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0"/>
      <c r="B130" s="290"/>
      <c r="C130" s="298"/>
      <c r="D130" s="290"/>
      <c r="E130" s="29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0" t="s">
        <v>294</v>
      </c>
      <c r="B131" s="313" t="s">
        <v>256</v>
      </c>
      <c r="C131" s="189"/>
      <c r="D131" s="290"/>
      <c r="E131" s="29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0"/>
      <c r="B132" s="290"/>
      <c r="C132" s="298"/>
      <c r="D132" s="290"/>
      <c r="E132" s="29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0"/>
      <c r="B133" s="290"/>
      <c r="C133" s="298"/>
      <c r="D133" s="290"/>
      <c r="E133" s="29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0"/>
      <c r="B134" s="290"/>
      <c r="C134" s="298"/>
      <c r="D134" s="290"/>
      <c r="E134" s="2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0"/>
      <c r="B135" s="290"/>
      <c r="C135" s="298"/>
      <c r="D135" s="290"/>
      <c r="E135" s="29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2" t="s">
        <v>1239</v>
      </c>
      <c r="B136" s="323"/>
      <c r="C136" s="323"/>
      <c r="D136" s="323"/>
      <c r="E136" s="3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5" t="s">
        <v>295</v>
      </c>
      <c r="B137" s="326" t="s">
        <v>296</v>
      </c>
      <c r="C137" s="327" t="s">
        <v>297</v>
      </c>
      <c r="D137" s="326" t="s">
        <v>132</v>
      </c>
      <c r="E137" s="326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0" t="s">
        <v>277</v>
      </c>
      <c r="B138" s="294">
        <v>55</v>
      </c>
      <c r="C138" s="324">
        <v>4</v>
      </c>
      <c r="D138" s="294">
        <v>7</v>
      </c>
      <c r="E138" s="290">
        <f>SUM(B138:D138)</f>
        <v>66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0" t="s">
        <v>215</v>
      </c>
      <c r="B139" s="294">
        <v>136</v>
      </c>
      <c r="C139" s="324">
        <v>10</v>
      </c>
      <c r="D139" s="294">
        <v>46</v>
      </c>
      <c r="E139" s="290">
        <f>SUM(B139:D139)</f>
        <v>192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0" t="s">
        <v>298</v>
      </c>
      <c r="B140" s="294"/>
      <c r="C140" s="294"/>
      <c r="D140" s="294"/>
      <c r="E140" s="290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0" t="s">
        <v>245</v>
      </c>
      <c r="B141" s="324">
        <v>535005</v>
      </c>
      <c r="C141" s="324">
        <v>36281</v>
      </c>
      <c r="D141" s="294">
        <v>185306</v>
      </c>
      <c r="E141" s="290">
        <f>SUM(B141:D141)</f>
        <v>756592</v>
      </c>
      <c r="F141" s="3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0" t="s">
        <v>246</v>
      </c>
      <c r="B142" s="324">
        <v>7796148</v>
      </c>
      <c r="C142" s="324">
        <v>4295788</v>
      </c>
      <c r="D142" s="294">
        <f>11901765-3</f>
        <v>11901762</v>
      </c>
      <c r="E142" s="290">
        <f>SUM(B142:D142)</f>
        <v>23993698</v>
      </c>
      <c r="F142" s="3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5" t="s">
        <v>299</v>
      </c>
      <c r="B143" s="326" t="s">
        <v>296</v>
      </c>
      <c r="C143" s="327" t="s">
        <v>297</v>
      </c>
      <c r="D143" s="326" t="s">
        <v>132</v>
      </c>
      <c r="E143" s="326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0" t="s">
        <v>277</v>
      </c>
      <c r="B144" s="294">
        <v>65</v>
      </c>
      <c r="C144" s="324"/>
      <c r="D144" s="294"/>
      <c r="E144" s="290">
        <f>SUM(B144:D144)</f>
        <v>65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0" t="s">
        <v>215</v>
      </c>
      <c r="B145" s="294">
        <v>1067</v>
      </c>
      <c r="C145" s="324">
        <v>0</v>
      </c>
      <c r="D145" s="294">
        <f>1373-1067</f>
        <v>306</v>
      </c>
      <c r="E145" s="290">
        <f>SUM(B145:D145)</f>
        <v>1373</v>
      </c>
      <c r="F145" s="2"/>
      <c r="G145" s="2"/>
      <c r="H145" s="2"/>
      <c r="I145" s="2"/>
      <c r="J145" s="2"/>
      <c r="K145" s="2">
        <v>1612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0" t="s">
        <v>298</v>
      </c>
      <c r="B146" s="294"/>
      <c r="C146" s="324"/>
      <c r="D146" s="294"/>
      <c r="E146" s="290">
        <f>SUM(B146:D146)</f>
        <v>0</v>
      </c>
      <c r="F146" s="2"/>
      <c r="G146" s="2"/>
      <c r="H146" s="2"/>
      <c r="I146" s="2"/>
      <c r="J146" s="2"/>
      <c r="K146" s="2">
        <v>1535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0" t="s">
        <v>245</v>
      </c>
      <c r="B147" s="294">
        <v>3635409</v>
      </c>
      <c r="C147" s="324">
        <v>0</v>
      </c>
      <c r="D147" s="294">
        <f>522536+4</f>
        <v>522540</v>
      </c>
      <c r="E147" s="290">
        <f>SUM(B147:D147)</f>
        <v>4157949</v>
      </c>
      <c r="F147" s="2"/>
      <c r="G147" s="2"/>
      <c r="H147" s="2"/>
      <c r="I147" s="2"/>
      <c r="J147" s="2"/>
      <c r="K147" s="2">
        <v>10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0" t="s">
        <v>246</v>
      </c>
      <c r="B148" s="294"/>
      <c r="C148" s="324"/>
      <c r="D148" s="294"/>
      <c r="E148" s="290">
        <f>SUM(B148:D148)</f>
        <v>0</v>
      </c>
      <c r="F148" s="2"/>
      <c r="G148" s="2"/>
      <c r="H148" s="2"/>
      <c r="I148" s="2"/>
      <c r="J148" s="2"/>
      <c r="K148" s="2">
        <f>K145-K146-K147</f>
        <v>67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5" t="s">
        <v>300</v>
      </c>
      <c r="B149" s="326" t="s">
        <v>296</v>
      </c>
      <c r="C149" s="327" t="s">
        <v>297</v>
      </c>
      <c r="D149" s="326" t="s">
        <v>132</v>
      </c>
      <c r="E149" s="326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0" t="s">
        <v>277</v>
      </c>
      <c r="B150" s="174"/>
      <c r="C150" s="189"/>
      <c r="D150" s="174"/>
      <c r="E150" s="290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0" t="s">
        <v>215</v>
      </c>
      <c r="B151" s="174"/>
      <c r="C151" s="189"/>
      <c r="D151" s="174"/>
      <c r="E151" s="290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0" t="s">
        <v>298</v>
      </c>
      <c r="B152" s="174"/>
      <c r="C152" s="189"/>
      <c r="D152" s="174"/>
      <c r="E152" s="290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0" t="s">
        <v>245</v>
      </c>
      <c r="B153" s="174"/>
      <c r="C153" s="189"/>
      <c r="D153" s="174"/>
      <c r="E153" s="290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0" t="s">
        <v>246</v>
      </c>
      <c r="B154" s="174"/>
      <c r="C154" s="189"/>
      <c r="D154" s="174"/>
      <c r="E154" s="290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96"/>
      <c r="B155" s="296"/>
      <c r="C155" s="329"/>
      <c r="D155" s="330"/>
      <c r="E155" s="29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5" t="s">
        <v>301</v>
      </c>
      <c r="B156" s="326" t="s">
        <v>302</v>
      </c>
      <c r="C156" s="327" t="s">
        <v>303</v>
      </c>
      <c r="D156" s="290"/>
      <c r="E156" s="29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96" t="s">
        <v>304</v>
      </c>
      <c r="B157" s="294">
        <v>2657415</v>
      </c>
      <c r="C157" s="294">
        <v>257528</v>
      </c>
      <c r="D157" s="290"/>
      <c r="E157" s="29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96"/>
      <c r="B158" s="330"/>
      <c r="C158" s="329"/>
      <c r="D158" s="290"/>
      <c r="E158" s="29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96"/>
      <c r="B159" s="296"/>
      <c r="C159" s="329"/>
      <c r="D159" s="330"/>
      <c r="E159" s="29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96"/>
      <c r="B160" s="296"/>
      <c r="C160" s="329"/>
      <c r="D160" s="330"/>
      <c r="E160" s="29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96"/>
      <c r="B161" s="296"/>
      <c r="C161" s="329"/>
      <c r="D161" s="330"/>
      <c r="E161" s="29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296"/>
      <c r="B162" s="296"/>
      <c r="C162" s="329"/>
      <c r="D162" s="330"/>
      <c r="E162" s="29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3" t="s">
        <v>305</v>
      </c>
      <c r="B163" s="312"/>
      <c r="C163" s="312"/>
      <c r="D163" s="312"/>
      <c r="E163" s="3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21" t="s">
        <v>306</v>
      </c>
      <c r="B164" s="321"/>
      <c r="C164" s="321"/>
      <c r="D164" s="321"/>
      <c r="E164" s="32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0" t="s">
        <v>307</v>
      </c>
      <c r="B165" s="313" t="s">
        <v>256</v>
      </c>
      <c r="C165" s="324">
        <v>836557</v>
      </c>
      <c r="D165" s="290"/>
      <c r="E165" s="29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0" t="s">
        <v>308</v>
      </c>
      <c r="B166" s="313" t="s">
        <v>256</v>
      </c>
      <c r="C166" s="324">
        <v>16004</v>
      </c>
      <c r="D166" s="290"/>
      <c r="E166" s="29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296" t="s">
        <v>309</v>
      </c>
      <c r="B167" s="313" t="s">
        <v>256</v>
      </c>
      <c r="C167" s="324">
        <v>107509</v>
      </c>
      <c r="D167" s="290"/>
      <c r="E167" s="29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0" t="s">
        <v>310</v>
      </c>
      <c r="B168" s="313" t="s">
        <v>256</v>
      </c>
      <c r="C168" s="324">
        <v>1359362</v>
      </c>
      <c r="D168" s="290"/>
      <c r="E168" s="29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0" t="s">
        <v>311</v>
      </c>
      <c r="B169" s="313" t="s">
        <v>256</v>
      </c>
      <c r="C169" s="324">
        <v>11000</v>
      </c>
      <c r="D169" s="290"/>
      <c r="E169" s="29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0" t="s">
        <v>312</v>
      </c>
      <c r="B170" s="313" t="s">
        <v>256</v>
      </c>
      <c r="C170" s="324">
        <v>164832</v>
      </c>
      <c r="D170" s="290"/>
      <c r="E170" s="29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0" t="s">
        <v>313</v>
      </c>
      <c r="B171" s="313" t="s">
        <v>256</v>
      </c>
      <c r="C171" s="324">
        <v>77352</v>
      </c>
      <c r="D171" s="290"/>
      <c r="E171" s="29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0" t="s">
        <v>313</v>
      </c>
      <c r="B172" s="313" t="s">
        <v>256</v>
      </c>
      <c r="C172" s="324">
        <v>0</v>
      </c>
      <c r="D172" s="290"/>
      <c r="E172" s="29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0" t="s">
        <v>203</v>
      </c>
      <c r="B173" s="290"/>
      <c r="C173" s="298"/>
      <c r="D173" s="290">
        <f>SUM(C165:C172)</f>
        <v>2572616</v>
      </c>
      <c r="E173" s="29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21" t="s">
        <v>314</v>
      </c>
      <c r="B174" s="321"/>
      <c r="C174" s="321"/>
      <c r="D174" s="321"/>
      <c r="E174" s="32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0" t="s">
        <v>315</v>
      </c>
      <c r="B175" s="313" t="s">
        <v>256</v>
      </c>
      <c r="C175" s="324">
        <v>19691</v>
      </c>
      <c r="D175" s="290"/>
      <c r="E175" s="29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0" t="s">
        <v>316</v>
      </c>
      <c r="B176" s="313" t="s">
        <v>256</v>
      </c>
      <c r="C176" s="324">
        <v>91058</v>
      </c>
      <c r="D176" s="290"/>
      <c r="E176" s="29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0" t="s">
        <v>203</v>
      </c>
      <c r="B177" s="290"/>
      <c r="C177" s="298"/>
      <c r="D177" s="290">
        <f>SUM(C175:C176)</f>
        <v>110749</v>
      </c>
      <c r="E177" s="29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21" t="s">
        <v>317</v>
      </c>
      <c r="B178" s="321"/>
      <c r="C178" s="321"/>
      <c r="D178" s="321"/>
      <c r="E178" s="32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0" t="s">
        <v>318</v>
      </c>
      <c r="B179" s="313" t="s">
        <v>256</v>
      </c>
      <c r="C179" s="324">
        <v>94848</v>
      </c>
      <c r="D179" s="290"/>
      <c r="E179" s="29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0" t="s">
        <v>319</v>
      </c>
      <c r="B180" s="313" t="s">
        <v>256</v>
      </c>
      <c r="C180" s="324">
        <v>106950</v>
      </c>
      <c r="D180" s="290"/>
      <c r="E180" s="29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0" t="s">
        <v>203</v>
      </c>
      <c r="B181" s="290"/>
      <c r="C181" s="298"/>
      <c r="D181" s="290">
        <f>SUM(C179:C180)</f>
        <v>201798</v>
      </c>
      <c r="E181" s="29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21" t="s">
        <v>320</v>
      </c>
      <c r="B182" s="321"/>
      <c r="C182" s="321"/>
      <c r="D182" s="321"/>
      <c r="E182" s="32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0" t="s">
        <v>321</v>
      </c>
      <c r="B183" s="313" t="s">
        <v>256</v>
      </c>
      <c r="C183" s="324">
        <v>73623</v>
      </c>
      <c r="D183" s="290"/>
      <c r="E183" s="29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0" t="s">
        <v>322</v>
      </c>
      <c r="B184" s="313" t="s">
        <v>256</v>
      </c>
      <c r="C184" s="324">
        <v>81850</v>
      </c>
      <c r="D184" s="290"/>
      <c r="E184" s="29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0" t="s">
        <v>132</v>
      </c>
      <c r="B185" s="313" t="s">
        <v>256</v>
      </c>
      <c r="C185" s="324"/>
      <c r="D185" s="290"/>
      <c r="E185" s="29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0" t="s">
        <v>203</v>
      </c>
      <c r="B186" s="290"/>
      <c r="C186" s="298"/>
      <c r="D186" s="290">
        <f>SUM(C183:C185)</f>
        <v>155473</v>
      </c>
      <c r="E186" s="29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21" t="s">
        <v>323</v>
      </c>
      <c r="B187" s="321"/>
      <c r="C187" s="321"/>
      <c r="D187" s="321"/>
      <c r="E187" s="32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0" t="s">
        <v>324</v>
      </c>
      <c r="B188" s="313" t="s">
        <v>256</v>
      </c>
      <c r="C188" s="324">
        <v>415138</v>
      </c>
      <c r="D188" s="290"/>
      <c r="E188" s="29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0" t="s">
        <v>325</v>
      </c>
      <c r="B189" s="313" t="s">
        <v>256</v>
      </c>
      <c r="C189" s="324"/>
      <c r="D189" s="290"/>
      <c r="E189" s="29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0" t="s">
        <v>203</v>
      </c>
      <c r="B190" s="290"/>
      <c r="C190" s="298"/>
      <c r="D190" s="290">
        <f>SUM(C188:C189)</f>
        <v>415138</v>
      </c>
      <c r="E190" s="29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0"/>
      <c r="B191" s="290"/>
      <c r="C191" s="298"/>
      <c r="D191" s="290"/>
      <c r="E191" s="29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2" t="s">
        <v>326</v>
      </c>
      <c r="B192" s="312"/>
      <c r="C192" s="312"/>
      <c r="D192" s="312"/>
      <c r="E192" s="3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3" t="s">
        <v>327</v>
      </c>
      <c r="B193" s="312"/>
      <c r="C193" s="312"/>
      <c r="D193" s="312"/>
      <c r="E193" s="3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297"/>
      <c r="B194" s="292" t="s">
        <v>328</v>
      </c>
      <c r="C194" s="291" t="s">
        <v>329</v>
      </c>
      <c r="D194" s="292" t="s">
        <v>330</v>
      </c>
      <c r="E194" s="292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0" t="s">
        <v>332</v>
      </c>
      <c r="B195" s="294">
        <v>522015</v>
      </c>
      <c r="C195" s="324">
        <v>0</v>
      </c>
      <c r="D195" s="294">
        <v>0</v>
      </c>
      <c r="E195" s="290">
        <f t="shared" ref="E195:E203" si="11">SUM(B195:C195)-D195</f>
        <v>522015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0" t="s">
        <v>333</v>
      </c>
      <c r="B196" s="294">
        <v>1367240</v>
      </c>
      <c r="C196" s="324">
        <v>0</v>
      </c>
      <c r="D196" s="294">
        <v>0</v>
      </c>
      <c r="E196" s="290">
        <f t="shared" si="11"/>
        <v>1367240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0" t="s">
        <v>334</v>
      </c>
      <c r="B197" s="294">
        <v>10384322</v>
      </c>
      <c r="C197" s="324">
        <v>118227</v>
      </c>
      <c r="D197" s="294">
        <v>0</v>
      </c>
      <c r="E197" s="290">
        <f>SUM(B197:C197)-D197</f>
        <v>10502549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0" t="s">
        <v>335</v>
      </c>
      <c r="B198" s="294"/>
      <c r="C198" s="324"/>
      <c r="D198" s="294"/>
      <c r="E198" s="290">
        <f t="shared" si="11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0" t="s">
        <v>336</v>
      </c>
      <c r="B199" s="294">
        <v>8419530</v>
      </c>
      <c r="C199" s="324">
        <v>56896</v>
      </c>
      <c r="D199" s="294">
        <v>0</v>
      </c>
      <c r="E199" s="290">
        <f>SUM(B199:C199)-D199</f>
        <v>8476426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0" t="s">
        <v>337</v>
      </c>
      <c r="B200" s="294">
        <v>4731514</v>
      </c>
      <c r="C200" s="324">
        <v>849057</v>
      </c>
      <c r="D200" s="294">
        <v>568457</v>
      </c>
      <c r="E200" s="290">
        <f>SUM(B200:C200)-D200</f>
        <v>5012114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0" t="s">
        <v>338</v>
      </c>
      <c r="B201" s="294"/>
      <c r="C201" s="324"/>
      <c r="D201" s="294"/>
      <c r="E201" s="290">
        <f t="shared" si="11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0" t="s">
        <v>339</v>
      </c>
      <c r="B202" s="294"/>
      <c r="C202" s="324"/>
      <c r="D202" s="294"/>
      <c r="E202" s="290">
        <f t="shared" si="11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0" t="s">
        <v>340</v>
      </c>
      <c r="B203" s="294">
        <v>86498</v>
      </c>
      <c r="C203" s="324">
        <v>0</v>
      </c>
      <c r="D203" s="294">
        <v>79426</v>
      </c>
      <c r="E203" s="290">
        <f t="shared" si="11"/>
        <v>7072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0" t="s">
        <v>203</v>
      </c>
      <c r="B204" s="290">
        <f>SUM(B195:B203)</f>
        <v>25511119</v>
      </c>
      <c r="C204" s="298">
        <f>SUM(C195:C203)</f>
        <v>1024180</v>
      </c>
      <c r="D204" s="290">
        <f>SUM(D195:D203)</f>
        <v>647883</v>
      </c>
      <c r="E204" s="290">
        <f>SUM(E195:E203)</f>
        <v>25887416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0"/>
      <c r="B205" s="290"/>
      <c r="C205" s="298"/>
      <c r="D205" s="290"/>
      <c r="E205" s="29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3" t="s">
        <v>341</v>
      </c>
      <c r="B206" s="323"/>
      <c r="C206" s="323"/>
      <c r="D206" s="323"/>
      <c r="E206" s="3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297"/>
      <c r="B207" s="292" t="s">
        <v>328</v>
      </c>
      <c r="C207" s="291" t="s">
        <v>329</v>
      </c>
      <c r="D207" s="292" t="s">
        <v>330</v>
      </c>
      <c r="E207" s="292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0" t="s">
        <v>332</v>
      </c>
      <c r="B208" s="330"/>
      <c r="C208" s="329"/>
      <c r="D208" s="330"/>
      <c r="E208" s="290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0" t="s">
        <v>333</v>
      </c>
      <c r="B209" s="294">
        <v>716417</v>
      </c>
      <c r="C209" s="324">
        <v>87067</v>
      </c>
      <c r="D209" s="294"/>
      <c r="E209" s="290">
        <f>SUM(B209:C209)-D209</f>
        <v>803484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0" t="s">
        <v>334</v>
      </c>
      <c r="B210" s="294">
        <v>5639620</v>
      </c>
      <c r="C210" s="324">
        <v>523003</v>
      </c>
      <c r="D210" s="294"/>
      <c r="E210" s="290">
        <f>SUM(B210:C210)-D210</f>
        <v>6162623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0" t="s">
        <v>335</v>
      </c>
      <c r="B211" s="294"/>
      <c r="C211" s="324"/>
      <c r="D211" s="294"/>
      <c r="E211" s="290">
        <f t="shared" ref="E211:E216" si="12">SUM(B211:C211)-D211</f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0" t="s">
        <v>336</v>
      </c>
      <c r="B212" s="294">
        <v>4721682</v>
      </c>
      <c r="C212" s="324">
        <v>512665</v>
      </c>
      <c r="D212" s="294"/>
      <c r="E212" s="290">
        <f>SUM(B212:C212)-D212</f>
        <v>5234347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0" t="s">
        <v>337</v>
      </c>
      <c r="B213" s="294">
        <v>3918685</v>
      </c>
      <c r="C213" s="324">
        <v>269711</v>
      </c>
      <c r="D213" s="294">
        <v>568457</v>
      </c>
      <c r="E213" s="290">
        <f>SUM(B213:C213)-D213</f>
        <v>3619939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0" t="s">
        <v>338</v>
      </c>
      <c r="B214" s="294"/>
      <c r="C214" s="324"/>
      <c r="D214" s="294"/>
      <c r="E214" s="290">
        <f t="shared" si="12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0" t="s">
        <v>339</v>
      </c>
      <c r="B215" s="294"/>
      <c r="C215" s="324"/>
      <c r="D215" s="294"/>
      <c r="E215" s="290">
        <f t="shared" si="12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0" t="s">
        <v>340</v>
      </c>
      <c r="B216" s="294"/>
      <c r="C216" s="324"/>
      <c r="D216" s="294"/>
      <c r="E216" s="290">
        <f t="shared" si="12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0" t="s">
        <v>203</v>
      </c>
      <c r="B217" s="290">
        <f>SUM(B208:B216)</f>
        <v>14996404</v>
      </c>
      <c r="C217" s="298">
        <f>SUM(C208:C216)</f>
        <v>1392446</v>
      </c>
      <c r="D217" s="290">
        <f>SUM(D208:D216)</f>
        <v>568457</v>
      </c>
      <c r="E217" s="290">
        <f>SUM(E208:E216)</f>
        <v>15820393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0"/>
      <c r="B218" s="290"/>
      <c r="C218" s="298"/>
      <c r="D218" s="290"/>
      <c r="E218" s="29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2" t="s">
        <v>342</v>
      </c>
      <c r="B219" s="312"/>
      <c r="C219" s="312"/>
      <c r="D219" s="312"/>
      <c r="E219" s="3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2"/>
      <c r="B220" s="351" t="s">
        <v>1254</v>
      </c>
      <c r="C220" s="351"/>
      <c r="D220" s="312"/>
      <c r="E220" s="3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31" t="s">
        <v>1254</v>
      </c>
      <c r="B221" s="312"/>
      <c r="C221" s="324">
        <v>762458</v>
      </c>
      <c r="D221" s="313">
        <f>C221</f>
        <v>762458</v>
      </c>
      <c r="E221" s="3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21" t="s">
        <v>343</v>
      </c>
      <c r="B222" s="321"/>
      <c r="C222" s="321"/>
      <c r="D222" s="321"/>
      <c r="E222" s="32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0" t="s">
        <v>344</v>
      </c>
      <c r="B223" s="313" t="s">
        <v>256</v>
      </c>
      <c r="C223" s="324">
        <v>4283188</v>
      </c>
      <c r="D223" s="290"/>
      <c r="E223" s="29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0" t="s">
        <v>345</v>
      </c>
      <c r="B224" s="313" t="s">
        <v>256</v>
      </c>
      <c r="C224" s="324">
        <v>2414012</v>
      </c>
      <c r="D224" s="290"/>
      <c r="E224" s="29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0" t="s">
        <v>346</v>
      </c>
      <c r="B225" s="313" t="s">
        <v>256</v>
      </c>
      <c r="C225" s="324"/>
      <c r="D225" s="290"/>
      <c r="E225" s="29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0" t="s">
        <v>347</v>
      </c>
      <c r="B226" s="313" t="s">
        <v>256</v>
      </c>
      <c r="C226" s="324"/>
      <c r="D226" s="290"/>
      <c r="E226" s="29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0" t="s">
        <v>348</v>
      </c>
      <c r="B227" s="313" t="s">
        <v>256</v>
      </c>
      <c r="C227" s="324"/>
      <c r="D227" s="290"/>
      <c r="E227" s="29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0" t="s">
        <v>349</v>
      </c>
      <c r="B228" s="313" t="s">
        <v>256</v>
      </c>
      <c r="C228" s="324">
        <v>2876704</v>
      </c>
      <c r="D228" s="290"/>
      <c r="E228" s="29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0" t="s">
        <v>350</v>
      </c>
      <c r="B229" s="290"/>
      <c r="C229" s="298"/>
      <c r="D229" s="290">
        <f>SUM(C223:C228)</f>
        <v>9573904</v>
      </c>
      <c r="E229" s="29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21" t="s">
        <v>351</v>
      </c>
      <c r="B230" s="321"/>
      <c r="C230" s="321"/>
      <c r="D230" s="321"/>
      <c r="E230" s="32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297" t="s">
        <v>352</v>
      </c>
      <c r="B231" s="313" t="s">
        <v>256</v>
      </c>
      <c r="C231" s="324">
        <v>160</v>
      </c>
      <c r="D231" s="290"/>
      <c r="E231" s="29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297"/>
      <c r="B232" s="313"/>
      <c r="C232" s="298"/>
      <c r="D232" s="290"/>
      <c r="E232" s="29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297" t="s">
        <v>353</v>
      </c>
      <c r="B233" s="313" t="s">
        <v>256</v>
      </c>
      <c r="C233" s="324">
        <v>393009</v>
      </c>
      <c r="D233" s="290"/>
      <c r="E233" s="29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297" t="s">
        <v>354</v>
      </c>
      <c r="B234" s="313" t="s">
        <v>256</v>
      </c>
      <c r="C234" s="324"/>
      <c r="D234" s="290"/>
      <c r="E234" s="29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0"/>
      <c r="B235" s="290"/>
      <c r="C235" s="298"/>
      <c r="D235" s="290"/>
      <c r="E235" s="29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297" t="s">
        <v>355</v>
      </c>
      <c r="B236" s="290"/>
      <c r="C236" s="298"/>
      <c r="D236" s="290">
        <f>SUM(C233:C235)</f>
        <v>393009</v>
      </c>
      <c r="E236" s="29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21" t="s">
        <v>356</v>
      </c>
      <c r="B237" s="321"/>
      <c r="C237" s="321"/>
      <c r="D237" s="321"/>
      <c r="E237" s="32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0" t="s">
        <v>357</v>
      </c>
      <c r="B238" s="313" t="s">
        <v>256</v>
      </c>
      <c r="C238" s="324"/>
      <c r="D238" s="290"/>
      <c r="E238" s="29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0" t="s">
        <v>356</v>
      </c>
      <c r="B239" s="313" t="s">
        <v>256</v>
      </c>
      <c r="C239" s="324">
        <v>0</v>
      </c>
      <c r="D239" s="290"/>
      <c r="E239" s="29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0" t="s">
        <v>358</v>
      </c>
      <c r="B240" s="290"/>
      <c r="C240" s="298"/>
      <c r="D240" s="290">
        <f>SUM(C238:C239)</f>
        <v>0</v>
      </c>
      <c r="E240" s="29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0"/>
      <c r="B241" s="290"/>
      <c r="C241" s="298"/>
      <c r="D241" s="290"/>
      <c r="E241" s="29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0" t="s">
        <v>359</v>
      </c>
      <c r="B242" s="290"/>
      <c r="C242" s="298"/>
      <c r="D242" s="290">
        <f>D221+D229+D236+D240</f>
        <v>10729371</v>
      </c>
      <c r="E242" s="29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0"/>
      <c r="B243" s="290"/>
      <c r="C243" s="298"/>
      <c r="D243" s="290"/>
      <c r="E243" s="29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0"/>
      <c r="B244" s="290"/>
      <c r="C244" s="298"/>
      <c r="D244" s="290"/>
      <c r="E244" s="29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0"/>
      <c r="B245" s="290"/>
      <c r="C245" s="298"/>
      <c r="D245" s="290"/>
      <c r="E245" s="29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0"/>
      <c r="B246" s="290"/>
      <c r="C246" s="298"/>
      <c r="D246" s="290"/>
      <c r="E246" s="29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0"/>
      <c r="B247" s="290"/>
      <c r="C247" s="298"/>
      <c r="D247" s="290"/>
      <c r="E247" s="29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2" t="s">
        <v>360</v>
      </c>
      <c r="B248" s="312"/>
      <c r="C248" s="312"/>
      <c r="D248" s="312"/>
      <c r="E248" s="3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21" t="s">
        <v>361</v>
      </c>
      <c r="B249" s="321"/>
      <c r="C249" s="321"/>
      <c r="D249" s="321"/>
      <c r="E249" s="32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0" t="s">
        <v>362</v>
      </c>
      <c r="B250" s="313" t="s">
        <v>256</v>
      </c>
      <c r="C250" s="324">
        <v>10843675</v>
      </c>
      <c r="D250" s="290"/>
      <c r="E250" s="29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0" t="s">
        <v>363</v>
      </c>
      <c r="B251" s="313" t="s">
        <v>256</v>
      </c>
      <c r="C251" s="324"/>
      <c r="D251" s="290"/>
      <c r="E251" s="29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0" t="s">
        <v>364</v>
      </c>
      <c r="B252" s="313" t="s">
        <v>256</v>
      </c>
      <c r="C252" s="324">
        <v>5295859</v>
      </c>
      <c r="D252" s="290"/>
      <c r="E252" s="29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0" t="s">
        <v>365</v>
      </c>
      <c r="B253" s="313" t="s">
        <v>256</v>
      </c>
      <c r="C253" s="324">
        <v>2385209</v>
      </c>
      <c r="D253" s="290"/>
      <c r="E253" s="29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0" t="s">
        <v>1240</v>
      </c>
      <c r="B254" s="313" t="s">
        <v>256</v>
      </c>
      <c r="C254" s="324">
        <v>550205</v>
      </c>
      <c r="D254" s="290"/>
      <c r="E254" s="29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0" t="s">
        <v>366</v>
      </c>
      <c r="B255" s="313" t="s">
        <v>256</v>
      </c>
      <c r="C255" s="324">
        <v>611494</v>
      </c>
      <c r="D255" s="290"/>
      <c r="E255" s="29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0" t="s">
        <v>367</v>
      </c>
      <c r="B256" s="313" t="s">
        <v>256</v>
      </c>
      <c r="C256" s="324"/>
      <c r="D256" s="290"/>
      <c r="E256" s="29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0" t="s">
        <v>368</v>
      </c>
      <c r="B257" s="313" t="s">
        <v>256</v>
      </c>
      <c r="C257" s="324">
        <v>267193</v>
      </c>
      <c r="D257" s="290"/>
      <c r="E257" s="29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0" t="s">
        <v>369</v>
      </c>
      <c r="B258" s="313" t="s">
        <v>256</v>
      </c>
      <c r="C258" s="324">
        <v>152713</v>
      </c>
      <c r="D258" s="290"/>
      <c r="E258" s="29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0" t="s">
        <v>370</v>
      </c>
      <c r="B259" s="313" t="s">
        <v>256</v>
      </c>
      <c r="C259" s="324"/>
      <c r="D259" s="290"/>
      <c r="E259" s="29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0" t="s">
        <v>371</v>
      </c>
      <c r="B260" s="290"/>
      <c r="C260" s="298"/>
      <c r="D260" s="290">
        <f>SUM(C250:C252)-C253+SUM(C254:C259)</f>
        <v>15335930</v>
      </c>
      <c r="E260" s="29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21" t="s">
        <v>372</v>
      </c>
      <c r="B261" s="321"/>
      <c r="C261" s="321"/>
      <c r="D261" s="321"/>
      <c r="E261" s="32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0" t="s">
        <v>362</v>
      </c>
      <c r="B262" s="313" t="s">
        <v>256</v>
      </c>
      <c r="C262" s="324">
        <v>2069485</v>
      </c>
      <c r="D262" s="290"/>
      <c r="E262" s="29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0" t="s">
        <v>363</v>
      </c>
      <c r="B263" s="313" t="s">
        <v>256</v>
      </c>
      <c r="C263" s="324"/>
      <c r="D263" s="290"/>
      <c r="E263" s="29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0" t="s">
        <v>373</v>
      </c>
      <c r="B264" s="313" t="s">
        <v>256</v>
      </c>
      <c r="C264" s="324"/>
      <c r="D264" s="290"/>
      <c r="E264" s="29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0" t="s">
        <v>374</v>
      </c>
      <c r="B265" s="290"/>
      <c r="C265" s="298"/>
      <c r="D265" s="290">
        <f>SUM(C262:C264)</f>
        <v>2069485</v>
      </c>
      <c r="E265" s="29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21" t="s">
        <v>375</v>
      </c>
      <c r="B266" s="321"/>
      <c r="C266" s="321"/>
      <c r="D266" s="321"/>
      <c r="E266" s="32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0" t="s">
        <v>332</v>
      </c>
      <c r="B267" s="313" t="s">
        <v>256</v>
      </c>
      <c r="C267" s="324">
        <f t="shared" ref="C267:C272" si="13">E195</f>
        <v>522015</v>
      </c>
      <c r="D267" s="290"/>
      <c r="E267" s="29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0" t="s">
        <v>333</v>
      </c>
      <c r="B268" s="313" t="s">
        <v>256</v>
      </c>
      <c r="C268" s="324">
        <f t="shared" si="13"/>
        <v>1367240</v>
      </c>
      <c r="D268" s="290"/>
      <c r="E268" s="29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0" t="s">
        <v>334</v>
      </c>
      <c r="B269" s="313" t="s">
        <v>256</v>
      </c>
      <c r="C269" s="324">
        <f t="shared" si="13"/>
        <v>10502549</v>
      </c>
      <c r="D269" s="290"/>
      <c r="E269" s="29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0" t="s">
        <v>376</v>
      </c>
      <c r="B270" s="313" t="s">
        <v>256</v>
      </c>
      <c r="C270" s="2">
        <f t="shared" si="13"/>
        <v>0</v>
      </c>
      <c r="D270" s="290"/>
      <c r="E270" s="29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0" t="s">
        <v>377</v>
      </c>
      <c r="B271" s="313" t="s">
        <v>256</v>
      </c>
      <c r="C271" s="324">
        <f t="shared" si="13"/>
        <v>8476426</v>
      </c>
      <c r="D271" s="290"/>
      <c r="E271" s="29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0" t="s">
        <v>378</v>
      </c>
      <c r="B272" s="313" t="s">
        <v>256</v>
      </c>
      <c r="C272" s="324">
        <f t="shared" si="13"/>
        <v>5012114</v>
      </c>
      <c r="D272" s="290"/>
      <c r="E272" s="29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0" t="s">
        <v>339</v>
      </c>
      <c r="B273" s="313" t="s">
        <v>256</v>
      </c>
      <c r="C273" s="324">
        <f>E202</f>
        <v>0</v>
      </c>
      <c r="D273" s="290"/>
      <c r="E273" s="29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0" t="s">
        <v>340</v>
      </c>
      <c r="B274" s="313" t="s">
        <v>256</v>
      </c>
      <c r="C274" s="324">
        <f>E203</f>
        <v>7072</v>
      </c>
      <c r="D274" s="290"/>
      <c r="E274" s="29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0" t="s">
        <v>379</v>
      </c>
      <c r="B275" s="290"/>
      <c r="C275" s="298"/>
      <c r="D275" s="290">
        <f>SUM(C267:C274)</f>
        <v>25887416</v>
      </c>
      <c r="E275" s="29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0" t="s">
        <v>380</v>
      </c>
      <c r="B276" s="313" t="s">
        <v>256</v>
      </c>
      <c r="C276" s="324">
        <v>15820393</v>
      </c>
      <c r="D276" s="290"/>
      <c r="E276" s="29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0" t="s">
        <v>381</v>
      </c>
      <c r="B277" s="290"/>
      <c r="C277" s="298"/>
      <c r="D277" s="290">
        <f>D275-C276</f>
        <v>10067023</v>
      </c>
      <c r="E277" s="29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21" t="s">
        <v>382</v>
      </c>
      <c r="B278" s="321"/>
      <c r="C278" s="321"/>
      <c r="D278" s="321"/>
      <c r="E278" s="32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0" t="s">
        <v>383</v>
      </c>
      <c r="B279" s="313" t="s">
        <v>256</v>
      </c>
      <c r="C279" s="324"/>
      <c r="D279" s="290"/>
      <c r="E279" s="29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0" t="s">
        <v>384</v>
      </c>
      <c r="B280" s="313" t="s">
        <v>256</v>
      </c>
      <c r="C280" s="324"/>
      <c r="D280" s="290"/>
      <c r="E280" s="29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0" t="s">
        <v>385</v>
      </c>
      <c r="B281" s="313" t="s">
        <v>256</v>
      </c>
      <c r="C281" s="324"/>
      <c r="D281" s="290"/>
      <c r="E281" s="29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0" t="s">
        <v>373</v>
      </c>
      <c r="B282" s="313" t="s">
        <v>256</v>
      </c>
      <c r="C282" s="324">
        <v>1412634</v>
      </c>
      <c r="D282" s="290"/>
      <c r="E282" s="29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0" t="s">
        <v>386</v>
      </c>
      <c r="B283" s="290"/>
      <c r="C283" s="298"/>
      <c r="D283" s="290">
        <f>C279-C280+C281+C282</f>
        <v>1412634</v>
      </c>
      <c r="E283" s="29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0"/>
      <c r="B284" s="290"/>
      <c r="C284" s="298"/>
      <c r="D284" s="290"/>
      <c r="E284" s="29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21" t="s">
        <v>387</v>
      </c>
      <c r="B285" s="321"/>
      <c r="C285" s="321"/>
      <c r="D285" s="321"/>
      <c r="E285" s="32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0" t="s">
        <v>388</v>
      </c>
      <c r="B286" s="313" t="s">
        <v>256</v>
      </c>
      <c r="C286" s="189"/>
      <c r="D286" s="290"/>
      <c r="E286" s="29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0" t="s">
        <v>389</v>
      </c>
      <c r="B287" s="313" t="s">
        <v>256</v>
      </c>
      <c r="C287" s="189"/>
      <c r="D287" s="290"/>
      <c r="E287" s="29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0" t="s">
        <v>390</v>
      </c>
      <c r="B288" s="313" t="s">
        <v>256</v>
      </c>
      <c r="C288" s="189"/>
      <c r="D288" s="290"/>
      <c r="E288" s="29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0" t="s">
        <v>391</v>
      </c>
      <c r="B289" s="313" t="s">
        <v>256</v>
      </c>
      <c r="C289" s="189"/>
      <c r="D289" s="290"/>
      <c r="E289" s="29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0" t="s">
        <v>392</v>
      </c>
      <c r="B290" s="290"/>
      <c r="C290" s="298"/>
      <c r="D290" s="290">
        <f>SUM(C286:C289)</f>
        <v>0</v>
      </c>
      <c r="E290" s="29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0"/>
      <c r="B291" s="290"/>
      <c r="C291" s="298"/>
      <c r="D291" s="290"/>
      <c r="E291" s="29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0" t="s">
        <v>393</v>
      </c>
      <c r="B292" s="290"/>
      <c r="C292" s="298"/>
      <c r="D292" s="290">
        <f>D260+D265+D277+D283+D290</f>
        <v>28885072</v>
      </c>
      <c r="E292" s="29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0"/>
      <c r="B293" s="290"/>
      <c r="C293" s="298"/>
      <c r="D293" s="290"/>
      <c r="E293" s="29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0"/>
      <c r="B294" s="290"/>
      <c r="C294" s="298"/>
      <c r="D294" s="290"/>
      <c r="E294" s="29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0"/>
      <c r="B295" s="290"/>
      <c r="C295" s="298"/>
      <c r="D295" s="290"/>
      <c r="E295" s="29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0"/>
      <c r="B296" s="290"/>
      <c r="C296" s="298"/>
      <c r="D296" s="290"/>
      <c r="E296" s="29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0"/>
      <c r="B297" s="290"/>
      <c r="C297" s="298"/>
      <c r="D297" s="290"/>
      <c r="E297" s="29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0"/>
      <c r="B298" s="290"/>
      <c r="C298" s="298"/>
      <c r="D298" s="290"/>
      <c r="E298" s="29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0"/>
      <c r="B299" s="290"/>
      <c r="C299" s="298"/>
      <c r="D299" s="290"/>
      <c r="E299" s="29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0"/>
      <c r="B300" s="290"/>
      <c r="C300" s="298"/>
      <c r="D300" s="290"/>
      <c r="E300" s="29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0"/>
      <c r="B301" s="290"/>
      <c r="C301" s="298"/>
      <c r="D301" s="290"/>
      <c r="E301" s="29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2" t="s">
        <v>394</v>
      </c>
      <c r="B302" s="312"/>
      <c r="C302" s="312"/>
      <c r="D302" s="312"/>
      <c r="E302" s="3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21" t="s">
        <v>395</v>
      </c>
      <c r="B303" s="321"/>
      <c r="C303" s="321"/>
      <c r="D303" s="321"/>
      <c r="E303" s="32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0" t="s">
        <v>396</v>
      </c>
      <c r="B304" s="313" t="s">
        <v>256</v>
      </c>
      <c r="C304" s="324"/>
      <c r="D304" s="290"/>
      <c r="E304" s="29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0" t="s">
        <v>397</v>
      </c>
      <c r="B305" s="313" t="s">
        <v>256</v>
      </c>
      <c r="C305" s="324">
        <v>454245</v>
      </c>
      <c r="D305" s="290"/>
      <c r="E305" s="29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0" t="s">
        <v>398</v>
      </c>
      <c r="B306" s="313" t="s">
        <v>256</v>
      </c>
      <c r="C306" s="324">
        <v>2756949</v>
      </c>
      <c r="D306" s="290"/>
      <c r="E306" s="29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0" t="s">
        <v>399</v>
      </c>
      <c r="B307" s="313" t="s">
        <v>256</v>
      </c>
      <c r="C307" s="324">
        <v>30430</v>
      </c>
      <c r="D307" s="290"/>
      <c r="E307" s="29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0" t="s">
        <v>400</v>
      </c>
      <c r="B308" s="313" t="s">
        <v>256</v>
      </c>
      <c r="C308" s="324"/>
      <c r="D308" s="290"/>
      <c r="E308" s="29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0" t="s">
        <v>1241</v>
      </c>
      <c r="B309" s="313" t="s">
        <v>256</v>
      </c>
      <c r="C309" s="324">
        <v>741000</v>
      </c>
      <c r="D309" s="290"/>
      <c r="E309" s="29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0" t="s">
        <v>401</v>
      </c>
      <c r="B310" s="313" t="s">
        <v>256</v>
      </c>
      <c r="C310" s="324"/>
      <c r="D310" s="290"/>
      <c r="E310" s="29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0" t="s">
        <v>402</v>
      </c>
      <c r="B311" s="313" t="s">
        <v>256</v>
      </c>
      <c r="C311" s="324"/>
      <c r="D311" s="290"/>
      <c r="E311" s="29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0" t="s">
        <v>403</v>
      </c>
      <c r="B312" s="313" t="s">
        <v>256</v>
      </c>
      <c r="C312" s="324"/>
      <c r="D312" s="290"/>
      <c r="E312" s="29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0" t="s">
        <v>404</v>
      </c>
      <c r="B313" s="313" t="s">
        <v>256</v>
      </c>
      <c r="C313" s="324">
        <v>678924</v>
      </c>
      <c r="D313" s="290"/>
      <c r="E313" s="29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0" t="s">
        <v>405</v>
      </c>
      <c r="B314" s="290"/>
      <c r="C314" s="298"/>
      <c r="D314" s="290">
        <f>SUM(C304:C313)</f>
        <v>4661548</v>
      </c>
      <c r="E314" s="29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21" t="s">
        <v>406</v>
      </c>
      <c r="B315" s="321"/>
      <c r="C315" s="321"/>
      <c r="D315" s="321"/>
      <c r="E315" s="32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0" t="s">
        <v>407</v>
      </c>
      <c r="B316" s="313" t="s">
        <v>256</v>
      </c>
      <c r="C316" s="189"/>
      <c r="D316" s="290"/>
      <c r="E316" s="29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0" t="s">
        <v>408</v>
      </c>
      <c r="B317" s="313" t="s">
        <v>256</v>
      </c>
      <c r="C317" s="189"/>
      <c r="D317" s="290"/>
      <c r="E317" s="29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0" t="s">
        <v>409</v>
      </c>
      <c r="B318" s="313" t="s">
        <v>256</v>
      </c>
      <c r="C318" s="189"/>
      <c r="D318" s="290"/>
      <c r="E318" s="29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0" t="s">
        <v>410</v>
      </c>
      <c r="B319" s="290"/>
      <c r="C319" s="298"/>
      <c r="D319" s="290">
        <f>SUM(C316:C318)</f>
        <v>0</v>
      </c>
      <c r="E319" s="29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21" t="s">
        <v>411</v>
      </c>
      <c r="B320" s="321"/>
      <c r="C320" s="321"/>
      <c r="D320" s="321"/>
      <c r="E320" s="32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0" t="s">
        <v>412</v>
      </c>
      <c r="B321" s="313" t="s">
        <v>256</v>
      </c>
      <c r="C321" s="324"/>
      <c r="D321" s="290"/>
      <c r="E321" s="29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0" t="s">
        <v>413</v>
      </c>
      <c r="B322" s="313" t="s">
        <v>256</v>
      </c>
      <c r="C322" s="324"/>
      <c r="D322" s="290"/>
      <c r="E322" s="29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0" t="s">
        <v>414</v>
      </c>
      <c r="B323" s="313" t="s">
        <v>256</v>
      </c>
      <c r="C323" s="324"/>
      <c r="D323" s="290"/>
      <c r="E323" s="29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297" t="s">
        <v>415</v>
      </c>
      <c r="B324" s="313" t="s">
        <v>256</v>
      </c>
      <c r="C324" s="324"/>
      <c r="D324" s="290"/>
      <c r="E324" s="29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0" t="s">
        <v>416</v>
      </c>
      <c r="B325" s="313" t="s">
        <v>256</v>
      </c>
      <c r="C325" s="324">
        <v>11842846</v>
      </c>
      <c r="D325" s="290"/>
      <c r="E325" s="29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297" t="s">
        <v>417</v>
      </c>
      <c r="B326" s="313" t="s">
        <v>256</v>
      </c>
      <c r="C326" s="324"/>
      <c r="D326" s="290"/>
      <c r="E326" s="29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0" t="s">
        <v>418</v>
      </c>
      <c r="B327" s="313" t="s">
        <v>256</v>
      </c>
      <c r="C327" s="324">
        <v>6876592</v>
      </c>
      <c r="D327" s="290"/>
      <c r="E327" s="29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0" t="s">
        <v>203</v>
      </c>
      <c r="B328" s="290"/>
      <c r="C328" s="298"/>
      <c r="D328" s="290">
        <f>SUM(C321:C327)</f>
        <v>18719438</v>
      </c>
      <c r="E328" s="29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0" t="s">
        <v>419</v>
      </c>
      <c r="B329" s="290"/>
      <c r="C329" s="298"/>
      <c r="D329" s="290">
        <f>C313</f>
        <v>678924</v>
      </c>
      <c r="E329" s="29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0" t="s">
        <v>420</v>
      </c>
      <c r="B330" s="290"/>
      <c r="C330" s="298"/>
      <c r="D330" s="290">
        <f>D328-D329</f>
        <v>18040514</v>
      </c>
      <c r="E330" s="29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0"/>
      <c r="B331" s="290"/>
      <c r="C331" s="298"/>
      <c r="D331" s="290"/>
      <c r="E331" s="29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0" t="s">
        <v>421</v>
      </c>
      <c r="B332" s="313" t="s">
        <v>256</v>
      </c>
      <c r="C332" s="332">
        <v>6183010</v>
      </c>
      <c r="D332" s="290"/>
      <c r="E332" s="29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0"/>
      <c r="B333" s="313"/>
      <c r="C333" s="228"/>
      <c r="D333" s="290"/>
      <c r="E333" s="29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0" t="s">
        <v>1142</v>
      </c>
      <c r="B334" s="313" t="s">
        <v>256</v>
      </c>
      <c r="C334" s="222"/>
      <c r="D334" s="290"/>
      <c r="E334" s="29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0" t="s">
        <v>1143</v>
      </c>
      <c r="B335" s="313" t="s">
        <v>256</v>
      </c>
      <c r="C335" s="222"/>
      <c r="D335" s="290"/>
      <c r="E335" s="29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0" t="s">
        <v>423</v>
      </c>
      <c r="B336" s="313" t="s">
        <v>256</v>
      </c>
      <c r="C336" s="222"/>
      <c r="D336" s="290"/>
      <c r="E336" s="29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0" t="s">
        <v>422</v>
      </c>
      <c r="B337" s="313" t="s">
        <v>256</v>
      </c>
      <c r="C337" s="189"/>
      <c r="D337" s="290"/>
      <c r="E337" s="29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0" t="s">
        <v>1252</v>
      </c>
      <c r="B338" s="313" t="s">
        <v>256</v>
      </c>
      <c r="C338" s="189"/>
      <c r="D338" s="290"/>
      <c r="E338" s="29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0" t="s">
        <v>424</v>
      </c>
      <c r="B339" s="290"/>
      <c r="C339" s="298"/>
      <c r="D339" s="290">
        <f>D314+D319+D330+C332+C336+C337</f>
        <v>28885072</v>
      </c>
      <c r="E339" s="29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0"/>
      <c r="B340" s="290"/>
      <c r="C340" s="298"/>
      <c r="D340" s="290"/>
      <c r="E340" s="29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0" t="s">
        <v>425</v>
      </c>
      <c r="B341" s="290"/>
      <c r="C341" s="298"/>
      <c r="D341" s="290">
        <f>D292</f>
        <v>28885072</v>
      </c>
      <c r="E341" s="29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0"/>
      <c r="B342" s="290"/>
      <c r="C342" s="298"/>
      <c r="D342" s="290"/>
      <c r="E342" s="29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0"/>
      <c r="B343" s="290"/>
      <c r="C343" s="298"/>
      <c r="D343" s="290"/>
      <c r="E343" s="29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0"/>
      <c r="B344" s="290"/>
      <c r="C344" s="298"/>
      <c r="D344" s="290"/>
      <c r="E344" s="29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0"/>
      <c r="B345" s="290"/>
      <c r="C345" s="298"/>
      <c r="D345" s="290"/>
      <c r="E345" s="29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0"/>
      <c r="B346" s="290"/>
      <c r="C346" s="298"/>
      <c r="D346" s="290"/>
      <c r="E346" s="29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0"/>
      <c r="B347" s="290"/>
      <c r="C347" s="298"/>
      <c r="D347" s="290"/>
      <c r="E347" s="29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0"/>
      <c r="B348" s="290"/>
      <c r="C348" s="298"/>
      <c r="D348" s="290"/>
      <c r="E348" s="29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0"/>
      <c r="B349" s="290"/>
      <c r="C349" s="298"/>
      <c r="D349" s="290"/>
      <c r="E349" s="29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0"/>
      <c r="B350" s="290"/>
      <c r="C350" s="298"/>
      <c r="D350" s="290"/>
      <c r="E350" s="29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0"/>
      <c r="B351" s="290"/>
      <c r="C351" s="298"/>
      <c r="D351" s="290"/>
      <c r="E351" s="29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0"/>
      <c r="B352" s="290"/>
      <c r="C352" s="298"/>
      <c r="D352" s="290"/>
      <c r="E352" s="29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0"/>
      <c r="B353" s="290"/>
      <c r="C353" s="298"/>
      <c r="D353" s="290"/>
      <c r="E353" s="29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0"/>
      <c r="B354" s="290"/>
      <c r="C354" s="298"/>
      <c r="D354" s="290"/>
      <c r="E354" s="29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0"/>
      <c r="B355" s="290"/>
      <c r="C355" s="298"/>
      <c r="D355" s="290"/>
      <c r="E355" s="29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0"/>
      <c r="B356" s="290"/>
      <c r="C356" s="298"/>
      <c r="D356" s="290"/>
      <c r="E356" s="29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2" t="s">
        <v>426</v>
      </c>
      <c r="B357" s="312"/>
      <c r="C357" s="312"/>
      <c r="D357" s="312"/>
      <c r="E357" s="3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21" t="s">
        <v>427</v>
      </c>
      <c r="B358" s="321"/>
      <c r="C358" s="321"/>
      <c r="D358" s="321"/>
      <c r="E358" s="32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0" t="s">
        <v>428</v>
      </c>
      <c r="B359" s="313" t="s">
        <v>256</v>
      </c>
      <c r="C359" s="324">
        <v>4914541</v>
      </c>
      <c r="D359" s="290"/>
      <c r="E359" s="29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0" t="s">
        <v>429</v>
      </c>
      <c r="B360" s="313" t="s">
        <v>256</v>
      </c>
      <c r="C360" s="324">
        <v>23993698</v>
      </c>
      <c r="D360" s="290"/>
      <c r="E360" s="29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0" t="s">
        <v>430</v>
      </c>
      <c r="B361" s="290"/>
      <c r="C361" s="298"/>
      <c r="D361" s="290">
        <f>SUM(C359:C360)</f>
        <v>28908239</v>
      </c>
      <c r="E361" s="29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21" t="s">
        <v>431</v>
      </c>
      <c r="B362" s="321"/>
      <c r="C362" s="321"/>
      <c r="D362" s="321"/>
      <c r="E362" s="32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0" t="s">
        <v>1254</v>
      </c>
      <c r="B363" s="321"/>
      <c r="C363" s="324">
        <v>762458</v>
      </c>
      <c r="D363" s="290"/>
      <c r="E363" s="32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0" t="s">
        <v>432</v>
      </c>
      <c r="B364" s="313" t="s">
        <v>256</v>
      </c>
      <c r="C364" s="324">
        <v>9573904</v>
      </c>
      <c r="D364" s="290"/>
      <c r="E364" s="29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0" t="s">
        <v>433</v>
      </c>
      <c r="B365" s="313" t="s">
        <v>256</v>
      </c>
      <c r="C365" s="324">
        <v>393009</v>
      </c>
      <c r="D365" s="290"/>
      <c r="E365" s="29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0" t="s">
        <v>434</v>
      </c>
      <c r="B366" s="313" t="s">
        <v>256</v>
      </c>
      <c r="C366" s="324">
        <v>-533862</v>
      </c>
      <c r="D366" s="290"/>
      <c r="E366" s="29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0" t="s">
        <v>359</v>
      </c>
      <c r="B367" s="290"/>
      <c r="C367" s="298"/>
      <c r="D367" s="290">
        <f>SUM(C363:C366)</f>
        <v>10195509</v>
      </c>
      <c r="E367" s="29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0" t="s">
        <v>435</v>
      </c>
      <c r="B368" s="290"/>
      <c r="C368" s="298"/>
      <c r="D368" s="290">
        <f>D361-D367</f>
        <v>18712730</v>
      </c>
      <c r="E368" s="29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21" t="s">
        <v>436</v>
      </c>
      <c r="B369" s="321"/>
      <c r="C369" s="321"/>
      <c r="D369" s="321"/>
      <c r="E369" s="32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0" t="s">
        <v>437</v>
      </c>
      <c r="B370" s="313" t="s">
        <v>256</v>
      </c>
      <c r="C370" s="324">
        <v>115800</v>
      </c>
      <c r="D370" s="290"/>
      <c r="E370" s="29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0" t="s">
        <v>438</v>
      </c>
      <c r="B371" s="313" t="s">
        <v>256</v>
      </c>
      <c r="C371" s="324">
        <v>2743903</v>
      </c>
      <c r="D371" s="290"/>
      <c r="E371" s="29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0" t="s">
        <v>439</v>
      </c>
      <c r="B372" s="290"/>
      <c r="C372" s="298"/>
      <c r="D372" s="290">
        <f>SUM(C370:C371)</f>
        <v>2859703</v>
      </c>
      <c r="E372" s="29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0" t="s">
        <v>440</v>
      </c>
      <c r="B373" s="290"/>
      <c r="C373" s="298"/>
      <c r="D373" s="290">
        <f>D368+D372</f>
        <v>21572433</v>
      </c>
      <c r="E373" s="29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0"/>
      <c r="B374" s="290"/>
      <c r="C374" s="298"/>
      <c r="D374" s="290"/>
      <c r="E374" s="29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0"/>
      <c r="B375" s="290"/>
      <c r="C375" s="298"/>
      <c r="D375" s="290"/>
      <c r="E375" s="29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0"/>
      <c r="B376" s="290"/>
      <c r="C376" s="298"/>
      <c r="D376" s="290"/>
      <c r="E376" s="29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21" t="s">
        <v>441</v>
      </c>
      <c r="B377" s="321"/>
      <c r="C377" s="321"/>
      <c r="D377" s="321"/>
      <c r="E377" s="32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0" t="s">
        <v>442</v>
      </c>
      <c r="B378" s="313" t="s">
        <v>256</v>
      </c>
      <c r="C378" s="324">
        <v>11941627</v>
      </c>
      <c r="D378" s="290"/>
      <c r="E378" s="29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0" t="s">
        <v>3</v>
      </c>
      <c r="B379" s="313" t="s">
        <v>256</v>
      </c>
      <c r="C379" s="324">
        <v>2572616</v>
      </c>
      <c r="D379" s="290"/>
      <c r="E379" s="29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0" t="s">
        <v>236</v>
      </c>
      <c r="B380" s="313" t="s">
        <v>256</v>
      </c>
      <c r="C380" s="324">
        <v>196833</v>
      </c>
      <c r="D380" s="290"/>
      <c r="E380" s="29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0" t="s">
        <v>443</v>
      </c>
      <c r="B381" s="313" t="s">
        <v>256</v>
      </c>
      <c r="C381" s="324">
        <v>1690587</v>
      </c>
      <c r="D381" s="290"/>
      <c r="E381" s="29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0" t="s">
        <v>444</v>
      </c>
      <c r="B382" s="313" t="s">
        <v>256</v>
      </c>
      <c r="C382" s="324">
        <v>233865</v>
      </c>
      <c r="D382" s="290"/>
      <c r="E382" s="29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0" t="s">
        <v>445</v>
      </c>
      <c r="B383" s="313" t="s">
        <v>256</v>
      </c>
      <c r="C383" s="324">
        <v>1365935</v>
      </c>
      <c r="D383" s="290"/>
      <c r="E383" s="29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0" t="s">
        <v>6</v>
      </c>
      <c r="B384" s="313" t="s">
        <v>256</v>
      </c>
      <c r="C384" s="324">
        <v>1392446</v>
      </c>
      <c r="D384" s="290"/>
      <c r="E384" s="29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0" t="s">
        <v>446</v>
      </c>
      <c r="B385" s="313" t="s">
        <v>256</v>
      </c>
      <c r="C385" s="324">
        <v>110749</v>
      </c>
      <c r="D385" s="290"/>
      <c r="E385" s="29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0" t="s">
        <v>447</v>
      </c>
      <c r="B386" s="313" t="s">
        <v>256</v>
      </c>
      <c r="C386" s="324">
        <v>201798</v>
      </c>
      <c r="D386" s="290"/>
      <c r="E386" s="29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0" t="s">
        <v>448</v>
      </c>
      <c r="B387" s="313" t="s">
        <v>256</v>
      </c>
      <c r="C387" s="324">
        <v>155473</v>
      </c>
      <c r="D387" s="290"/>
      <c r="E387" s="29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0" t="s">
        <v>449</v>
      </c>
      <c r="B388" s="313" t="s">
        <v>256</v>
      </c>
      <c r="C388" s="324">
        <v>415138</v>
      </c>
      <c r="D388" s="290"/>
      <c r="E388" s="29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0" t="s">
        <v>451</v>
      </c>
      <c r="B389" s="313" t="s">
        <v>256</v>
      </c>
      <c r="C389" s="324">
        <v>1102775</v>
      </c>
      <c r="D389" s="290"/>
      <c r="E389" s="29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0" t="s">
        <v>452</v>
      </c>
      <c r="B390" s="290"/>
      <c r="C390" s="298"/>
      <c r="D390" s="290">
        <f>SUM(C378:C389)</f>
        <v>21379842</v>
      </c>
      <c r="E390" s="29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0" t="s">
        <v>453</v>
      </c>
      <c r="B391" s="290"/>
      <c r="C391" s="298"/>
      <c r="D391" s="290">
        <f>D373-D390</f>
        <v>192591</v>
      </c>
      <c r="E391" s="29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0" t="s">
        <v>454</v>
      </c>
      <c r="B392" s="313" t="s">
        <v>256</v>
      </c>
      <c r="C392" s="324">
        <v>2062337</v>
      </c>
      <c r="D392" s="290"/>
      <c r="E392" s="29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0" t="s">
        <v>455</v>
      </c>
      <c r="B393" s="290"/>
      <c r="C393" s="298"/>
      <c r="D393" s="290">
        <f>D391+C392</f>
        <v>2254928</v>
      </c>
      <c r="E393" s="290"/>
      <c r="F393" s="33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0" t="s">
        <v>456</v>
      </c>
      <c r="B394" s="313" t="s">
        <v>256</v>
      </c>
      <c r="C394" s="189"/>
      <c r="D394" s="290"/>
      <c r="E394" s="29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0" t="s">
        <v>457</v>
      </c>
      <c r="B395" s="313" t="s">
        <v>256</v>
      </c>
      <c r="C395" s="189"/>
      <c r="D395" s="290"/>
      <c r="E395" s="29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0" t="s">
        <v>458</v>
      </c>
      <c r="B396" s="290"/>
      <c r="C396" s="298"/>
      <c r="D396" s="290">
        <f>D393+C394-C395</f>
        <v>2254928</v>
      </c>
      <c r="E396" s="29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4" t="s">
        <v>459</v>
      </c>
      <c r="D411" s="2"/>
      <c r="E411" s="33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Cascade Medical Center   H-0     FYE 12/31/2020</v>
      </c>
      <c r="B412" s="2"/>
      <c r="C412" s="2"/>
      <c r="D412" s="2"/>
      <c r="E412" s="33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4" t="s">
        <v>461</v>
      </c>
      <c r="C413" s="334" t="s">
        <v>1242</v>
      </c>
      <c r="D413" s="334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66</v>
      </c>
      <c r="C414" s="2">
        <f>E138</f>
        <v>66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192</v>
      </c>
      <c r="C415" s="2">
        <f>E139</f>
        <v>192</v>
      </c>
      <c r="D415" s="2">
        <f>SUM(C59:H59)+N59</f>
        <v>192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65</v>
      </c>
      <c r="C417" s="2">
        <f>E144</f>
        <v>65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1373</v>
      </c>
      <c r="C418" s="2">
        <f>E145</f>
        <v>1373</v>
      </c>
      <c r="D418" s="2">
        <f>K59+L59</f>
        <v>1373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6"/>
      <c r="B422" s="336"/>
      <c r="C422" s="33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6"/>
      <c r="B425" s="336"/>
      <c r="C425" s="336"/>
      <c r="D425" s="336"/>
      <c r="E425" s="2"/>
      <c r="F425" s="336"/>
      <c r="G425" s="33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4" t="s">
        <v>471</v>
      </c>
      <c r="C426" s="334" t="s">
        <v>462</v>
      </c>
      <c r="D426" s="334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4">C378</f>
        <v>11941627</v>
      </c>
      <c r="C427" s="2">
        <f t="shared" ref="C427:C434" si="15">CE61</f>
        <v>11941627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4"/>
        <v>2572616</v>
      </c>
      <c r="C428" s="2">
        <f t="shared" si="15"/>
        <v>2572615</v>
      </c>
      <c r="D428" s="2">
        <f>D173</f>
        <v>2572616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4"/>
        <v>196833</v>
      </c>
      <c r="C429" s="2">
        <f t="shared" si="15"/>
        <v>196833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4"/>
        <v>1690587</v>
      </c>
      <c r="C430" s="2">
        <f t="shared" si="15"/>
        <v>1690587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4"/>
        <v>233865</v>
      </c>
      <c r="C431" s="2">
        <f t="shared" si="15"/>
        <v>233865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4"/>
        <v>1365935</v>
      </c>
      <c r="C432" s="2">
        <f t="shared" si="15"/>
        <v>1365935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4"/>
        <v>1392446</v>
      </c>
      <c r="C433" s="2">
        <f t="shared" si="15"/>
        <v>1392445</v>
      </c>
      <c r="D433" s="2">
        <f>C217</f>
        <v>1392446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4"/>
        <v>110749</v>
      </c>
      <c r="C434" s="2">
        <f t="shared" si="15"/>
        <v>110749</v>
      </c>
      <c r="D434" s="2">
        <f>D177</f>
        <v>110749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4"/>
        <v>201798</v>
      </c>
      <c r="C435" s="2"/>
      <c r="D435" s="2">
        <f>D181</f>
        <v>201798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4"/>
        <v>155473</v>
      </c>
      <c r="C436" s="2"/>
      <c r="D436" s="2">
        <f>D186</f>
        <v>155473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4"/>
        <v>415138</v>
      </c>
      <c r="C437" s="2"/>
      <c r="D437" s="2">
        <f>D190</f>
        <v>415138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772409</v>
      </c>
      <c r="C438" s="2">
        <f>CD69</f>
        <v>772409</v>
      </c>
      <c r="D438" s="2">
        <f>D181+D186+D190</f>
        <v>772409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1102775</v>
      </c>
      <c r="C439" s="2">
        <f>SUM(C69:CC69)</f>
        <v>1102775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1875184</v>
      </c>
      <c r="C440" s="2">
        <f>CE69</f>
        <v>1875184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21379842</v>
      </c>
      <c r="C441" s="2">
        <f>SUM(C427:C437)+C440</f>
        <v>21379840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6"/>
      <c r="B442" s="336"/>
      <c r="C442" s="336"/>
      <c r="D442" s="336"/>
      <c r="E442" s="2"/>
      <c r="F442" s="336"/>
      <c r="G442" s="33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4" t="s">
        <v>480</v>
      </c>
      <c r="C443" s="334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762458</v>
      </c>
      <c r="C444" s="2">
        <f>C363</f>
        <v>762458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9573904</v>
      </c>
      <c r="C445" s="2">
        <f>C364</f>
        <v>9573904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393009</v>
      </c>
      <c r="C446" s="2">
        <f>C365</f>
        <v>393009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0</v>
      </c>
      <c r="C447" s="2">
        <f>C366</f>
        <v>-533862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10729371</v>
      </c>
      <c r="C448" s="2">
        <f>D367</f>
        <v>10195509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6"/>
      <c r="B449" s="336"/>
      <c r="C449" s="336"/>
      <c r="D449" s="336"/>
      <c r="E449" s="2"/>
      <c r="F449" s="336"/>
      <c r="G449" s="33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4" t="s">
        <v>482</v>
      </c>
      <c r="C450" s="336"/>
      <c r="D450" s="336"/>
      <c r="E450" s="2"/>
      <c r="F450" s="336"/>
      <c r="G450" s="33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4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4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8" t="s">
        <v>484</v>
      </c>
      <c r="B453" s="2">
        <f>C231</f>
        <v>160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393009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6"/>
      <c r="B456" s="336"/>
      <c r="C456" s="336"/>
      <c r="D456" s="336"/>
      <c r="E456" s="2"/>
      <c r="F456" s="336"/>
      <c r="G456" s="33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4" t="s">
        <v>471</v>
      </c>
      <c r="C457" s="334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115800</v>
      </c>
      <c r="C458" s="2">
        <f>CE70</f>
        <v>115800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2743903</v>
      </c>
      <c r="C459" s="2">
        <f>CE72</f>
        <v>2743903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6"/>
      <c r="B460" s="336"/>
      <c r="C460" s="336"/>
      <c r="D460" s="336"/>
      <c r="E460" s="2"/>
      <c r="F460" s="336"/>
      <c r="G460" s="33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4"/>
      <c r="C461" s="334"/>
      <c r="D461" s="334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4" t="s">
        <v>471</v>
      </c>
      <c r="C462" s="334" t="s">
        <v>486</v>
      </c>
      <c r="D462" s="334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4914541</v>
      </c>
      <c r="C463" s="2">
        <f>CE73</f>
        <v>4914541</v>
      </c>
      <c r="D463" s="2">
        <f>E141+E147+E153</f>
        <v>4914541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23993698</v>
      </c>
      <c r="C464" s="2">
        <f>CE74</f>
        <v>23993698</v>
      </c>
      <c r="D464" s="2">
        <f>E142+E148+E154</f>
        <v>23993698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28908239</v>
      </c>
      <c r="C465" s="2">
        <f>CE75</f>
        <v>28908239</v>
      </c>
      <c r="D465" s="2">
        <f>D463+D464</f>
        <v>28908239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6"/>
      <c r="B466" s="336"/>
      <c r="C466" s="336"/>
      <c r="D466" s="336"/>
      <c r="E466" s="2"/>
      <c r="F466" s="336"/>
      <c r="G466" s="33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4" t="s">
        <v>492</v>
      </c>
      <c r="C467" s="334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6">C267</f>
        <v>522015</v>
      </c>
      <c r="C468" s="2">
        <f>E195</f>
        <v>522015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6"/>
        <v>1367240</v>
      </c>
      <c r="C469" s="2">
        <f>E196</f>
        <v>1367240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6"/>
        <v>10502549</v>
      </c>
      <c r="C470" s="2">
        <f>E197</f>
        <v>10502549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>C270</f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>C271</f>
        <v>8476426</v>
      </c>
      <c r="C472" s="2">
        <f>E199</f>
        <v>8476426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6"/>
        <v>5012114</v>
      </c>
      <c r="C473" s="2">
        <f>SUM(E200:E201)</f>
        <v>5012114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6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6"/>
        <v>7072</v>
      </c>
      <c r="C475" s="2">
        <f>E203</f>
        <v>7072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25887416</v>
      </c>
      <c r="C476" s="2">
        <f>E204</f>
        <v>25887416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15820393</v>
      </c>
      <c r="C478" s="2">
        <f>E217</f>
        <v>15820393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28885072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28885072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7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158</v>
      </c>
      <c r="B493" s="338" t="str">
        <f>RIGHT('[1]Prior Year'!C82,4)</f>
        <v>2019</v>
      </c>
      <c r="C493" s="338" t="str">
        <f>RIGHT(C82,4)</f>
        <v>2020</v>
      </c>
      <c r="D493" s="338" t="str">
        <f>RIGHT('[1]Prior Year'!C82,4)</f>
        <v>2019</v>
      </c>
      <c r="E493" s="338" t="str">
        <f>RIGHT(C82,4)</f>
        <v>2020</v>
      </c>
      <c r="F493" s="338" t="str">
        <f>RIGHT('[1]Prior Year'!C82,4)</f>
        <v>2019</v>
      </c>
      <c r="G493" s="338" t="str">
        <f>RIGHT(C82,4)</f>
        <v>2020</v>
      </c>
      <c r="H493" s="338"/>
      <c r="I493" s="2"/>
      <c r="J493" s="2"/>
      <c r="K493" s="338"/>
      <c r="L493" s="33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7"/>
      <c r="B494" s="334" t="s">
        <v>505</v>
      </c>
      <c r="C494" s="334" t="s">
        <v>505</v>
      </c>
      <c r="D494" s="339" t="s">
        <v>506</v>
      </c>
      <c r="E494" s="339" t="s">
        <v>506</v>
      </c>
      <c r="F494" s="338" t="s">
        <v>507</v>
      </c>
      <c r="G494" s="338" t="s">
        <v>507</v>
      </c>
      <c r="H494" s="338" t="s">
        <v>508</v>
      </c>
      <c r="I494" s="2"/>
      <c r="J494" s="2"/>
      <c r="K494" s="338"/>
      <c r="L494" s="33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4" t="s">
        <v>303</v>
      </c>
      <c r="C495" s="334" t="s">
        <v>303</v>
      </c>
      <c r="D495" s="334" t="s">
        <v>509</v>
      </c>
      <c r="E495" s="334" t="s">
        <v>509</v>
      </c>
      <c r="F495" s="338" t="s">
        <v>510</v>
      </c>
      <c r="G495" s="338" t="s">
        <v>510</v>
      </c>
      <c r="H495" s="338" t="s">
        <v>511</v>
      </c>
      <c r="I495" s="2"/>
      <c r="J495" s="2"/>
      <c r="K495" s="338"/>
      <c r="L495" s="33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40">
        <f>'[1]Prior Year'!C71</f>
        <v>0</v>
      </c>
      <c r="C496" s="340">
        <f>C71</f>
        <v>0</v>
      </c>
      <c r="D496" s="340">
        <f>'[1]Prior Year'!C59</f>
        <v>0</v>
      </c>
      <c r="E496" s="2">
        <f>C59</f>
        <v>0</v>
      </c>
      <c r="F496" s="341" t="str">
        <f t="shared" ref="F496:G511" si="17">IF(B496=0,"",IF(D496=0,"",B496/D496))</f>
        <v/>
      </c>
      <c r="G496" s="341" t="str">
        <f t="shared" si="17"/>
        <v/>
      </c>
      <c r="H496" s="342" t="str">
        <f>IF(B496=0,"",IF(C496=0,"",IF(D496=0,"",IF(E496=0,"",IF(G496/F496-1&lt;-0.25,G496/F496-1,IF(G496/F496-1&gt;0.25,G496/F496-1,""))))))</f>
        <v/>
      </c>
      <c r="I496" s="264"/>
      <c r="J496" s="2"/>
      <c r="K496" s="338"/>
      <c r="L496" s="33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40">
        <f>'[1]Prior Year'!D71</f>
        <v>0</v>
      </c>
      <c r="C497" s="340">
        <f>D71</f>
        <v>0</v>
      </c>
      <c r="D497" s="340">
        <f>'[1]Prior Year'!D59</f>
        <v>0</v>
      </c>
      <c r="E497" s="2">
        <f>D59</f>
        <v>0</v>
      </c>
      <c r="F497" s="341" t="str">
        <f t="shared" si="17"/>
        <v/>
      </c>
      <c r="G497" s="341" t="str">
        <f t="shared" si="17"/>
        <v/>
      </c>
      <c r="H497" s="342" t="str">
        <f t="shared" ref="H497:H550" si="18">IF(B497=0,"",IF(C497=0,"",IF(D497=0,"",IF(E497=0,"",IF(G497/F497-1&lt;-0.25,G497/F497-1,IF(G497/F497-1&gt;0.25,G497/F497-1,""))))))</f>
        <v/>
      </c>
      <c r="I497" s="264"/>
      <c r="J497" s="2"/>
      <c r="K497" s="338"/>
      <c r="L497" s="33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40">
        <f>'[1]Prior Year'!E71</f>
        <v>234090</v>
      </c>
      <c r="C498" s="340">
        <f>E71</f>
        <v>271615</v>
      </c>
      <c r="D498" s="340">
        <f>'[1]Prior Year'!E59</f>
        <v>181</v>
      </c>
      <c r="E498" s="2">
        <f>E59</f>
        <v>192</v>
      </c>
      <c r="F498" s="341">
        <f t="shared" si="17"/>
        <v>1293.3149171270718</v>
      </c>
      <c r="G498" s="341">
        <f t="shared" si="17"/>
        <v>1414.6614583333333</v>
      </c>
      <c r="H498" s="342" t="str">
        <f>IF(B498=0,"",IF(C498=0,"",IF(D498=0,"",IF(E498=0,"",IF(G498/F498-1&lt;-0.25,G498/F498-1,IF(G498/F498-1&gt;0.25,G498/F498-1,""))))))</f>
        <v/>
      </c>
      <c r="I498" s="352"/>
      <c r="J498" s="352"/>
      <c r="K498" s="352"/>
      <c r="L498" s="33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40">
        <f>'[1]Prior Year'!F71</f>
        <v>0</v>
      </c>
      <c r="C499" s="340">
        <f>F71</f>
        <v>0</v>
      </c>
      <c r="D499" s="340">
        <f>'[1]Prior Year'!F59</f>
        <v>0</v>
      </c>
      <c r="E499" s="2">
        <f>F59</f>
        <v>0</v>
      </c>
      <c r="F499" s="341" t="str">
        <f t="shared" si="17"/>
        <v/>
      </c>
      <c r="G499" s="341" t="str">
        <f t="shared" si="17"/>
        <v/>
      </c>
      <c r="H499" s="342" t="str">
        <f t="shared" si="18"/>
        <v/>
      </c>
      <c r="I499" s="352"/>
      <c r="J499" s="352"/>
      <c r="K499" s="352"/>
      <c r="L499" s="33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40">
        <f>'[1]Prior Year'!G71</f>
        <v>0</v>
      </c>
      <c r="C500" s="340">
        <f>G71</f>
        <v>0</v>
      </c>
      <c r="D500" s="340">
        <f>'[1]Prior Year'!G59</f>
        <v>0</v>
      </c>
      <c r="E500" s="2">
        <f>G59</f>
        <v>0</v>
      </c>
      <c r="F500" s="341" t="str">
        <f t="shared" si="17"/>
        <v/>
      </c>
      <c r="G500" s="341" t="str">
        <f t="shared" si="17"/>
        <v/>
      </c>
      <c r="H500" s="342" t="str">
        <f t="shared" si="18"/>
        <v/>
      </c>
      <c r="I500" s="352"/>
      <c r="J500" s="352"/>
      <c r="K500" s="352"/>
      <c r="L500" s="33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40">
        <f>'[1]Prior Year'!H71</f>
        <v>0</v>
      </c>
      <c r="C501" s="340">
        <f>H71</f>
        <v>0</v>
      </c>
      <c r="D501" s="340">
        <f>'[1]Prior Year'!H59</f>
        <v>0</v>
      </c>
      <c r="E501" s="2">
        <f>H59</f>
        <v>0</v>
      </c>
      <c r="F501" s="341" t="str">
        <f t="shared" si="17"/>
        <v/>
      </c>
      <c r="G501" s="341" t="str">
        <f t="shared" si="17"/>
        <v/>
      </c>
      <c r="H501" s="342" t="str">
        <f t="shared" si="18"/>
        <v/>
      </c>
      <c r="I501" s="352"/>
      <c r="J501" s="352"/>
      <c r="K501" s="352"/>
      <c r="L501" s="33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40">
        <f>'[1]Prior Year'!I71</f>
        <v>0</v>
      </c>
      <c r="C502" s="340">
        <f>I71</f>
        <v>0</v>
      </c>
      <c r="D502" s="340">
        <f>'[1]Prior Year'!I59</f>
        <v>0</v>
      </c>
      <c r="E502" s="2">
        <f>I59</f>
        <v>0</v>
      </c>
      <c r="F502" s="341" t="str">
        <f t="shared" si="17"/>
        <v/>
      </c>
      <c r="G502" s="341" t="str">
        <f t="shared" si="17"/>
        <v/>
      </c>
      <c r="H502" s="342" t="str">
        <f t="shared" si="18"/>
        <v/>
      </c>
      <c r="I502" s="264"/>
      <c r="J502" s="2"/>
      <c r="K502" s="338"/>
      <c r="L502" s="33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40">
        <f>'[1]Prior Year'!J71</f>
        <v>0</v>
      </c>
      <c r="C503" s="340">
        <f>J71</f>
        <v>0</v>
      </c>
      <c r="D503" s="340">
        <f>'[1]Prior Year'!J59</f>
        <v>0</v>
      </c>
      <c r="E503" s="2">
        <f>J59</f>
        <v>0</v>
      </c>
      <c r="F503" s="341" t="str">
        <f t="shared" si="17"/>
        <v/>
      </c>
      <c r="G503" s="341" t="str">
        <f t="shared" si="17"/>
        <v/>
      </c>
      <c r="H503" s="342" t="str">
        <f t="shared" si="18"/>
        <v/>
      </c>
      <c r="I503" s="264"/>
      <c r="J503" s="2"/>
      <c r="K503" s="338"/>
      <c r="L503" s="33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40">
        <f>'[1]Prior Year'!K71</f>
        <v>0</v>
      </c>
      <c r="C504" s="340">
        <f>K71</f>
        <v>0</v>
      </c>
      <c r="D504" s="340">
        <f>'[1]Prior Year'!K59</f>
        <v>0</v>
      </c>
      <c r="E504" s="2">
        <f>K59</f>
        <v>0</v>
      </c>
      <c r="F504" s="341" t="str">
        <f t="shared" si="17"/>
        <v/>
      </c>
      <c r="G504" s="341" t="str">
        <f t="shared" si="17"/>
        <v/>
      </c>
      <c r="H504" s="342" t="str">
        <f t="shared" si="18"/>
        <v/>
      </c>
      <c r="I504" s="264"/>
      <c r="J504" s="2"/>
      <c r="K504" s="338"/>
      <c r="L504" s="33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40">
        <f>'[1]Prior Year'!L71</f>
        <v>1651677</v>
      </c>
      <c r="C505" s="340">
        <f>L71</f>
        <v>1942213</v>
      </c>
      <c r="D505" s="340">
        <f>'[1]Prior Year'!L59</f>
        <v>1277</v>
      </c>
      <c r="E505" s="2">
        <f>L59</f>
        <v>1373</v>
      </c>
      <c r="F505" s="341">
        <f t="shared" si="17"/>
        <v>1293.4040720438527</v>
      </c>
      <c r="G505" s="341">
        <f t="shared" si="17"/>
        <v>1414.5761107064823</v>
      </c>
      <c r="H505" s="342" t="str">
        <f>IF(B505=0,"",IF(C505=0,"",IF(D505=0,"",IF(E505=0,"",IF(G505/F505-1&lt;-0.25,G505/F505-1,IF(G505/F505-1&gt;0.25,G505/F505-1,""))))))</f>
        <v/>
      </c>
      <c r="I505" s="353"/>
      <c r="J505" s="353"/>
      <c r="K505" s="353"/>
      <c r="L505" s="33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40">
        <f>'[1]Prior Year'!M71</f>
        <v>0</v>
      </c>
      <c r="C506" s="340">
        <f>M71</f>
        <v>0</v>
      </c>
      <c r="D506" s="340">
        <f>'[1]Prior Year'!M59</f>
        <v>0</v>
      </c>
      <c r="E506" s="2">
        <f>M59</f>
        <v>0</v>
      </c>
      <c r="F506" s="341" t="str">
        <f t="shared" si="17"/>
        <v/>
      </c>
      <c r="G506" s="341" t="str">
        <f t="shared" si="17"/>
        <v/>
      </c>
      <c r="H506" s="342" t="str">
        <f t="shared" si="18"/>
        <v/>
      </c>
      <c r="I506" s="353"/>
      <c r="J506" s="353"/>
      <c r="K506" s="353"/>
      <c r="L506" s="33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40">
        <f>'[1]Prior Year'!N71</f>
        <v>0</v>
      </c>
      <c r="C507" s="340">
        <f>N71</f>
        <v>0</v>
      </c>
      <c r="D507" s="340">
        <f>'[1]Prior Year'!N59</f>
        <v>0</v>
      </c>
      <c r="E507" s="2">
        <f>N59</f>
        <v>0</v>
      </c>
      <c r="F507" s="341" t="str">
        <f t="shared" si="17"/>
        <v/>
      </c>
      <c r="G507" s="341" t="str">
        <f t="shared" si="17"/>
        <v/>
      </c>
      <c r="H507" s="342" t="str">
        <f t="shared" si="18"/>
        <v/>
      </c>
      <c r="I507" s="353"/>
      <c r="J507" s="353"/>
      <c r="K507" s="353"/>
      <c r="L507" s="33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40">
        <f>'[1]Prior Year'!O71</f>
        <v>0</v>
      </c>
      <c r="C508" s="340">
        <f>O71</f>
        <v>0</v>
      </c>
      <c r="D508" s="340">
        <f>'[1]Prior Year'!O59</f>
        <v>0</v>
      </c>
      <c r="E508" s="2">
        <f>O59</f>
        <v>0</v>
      </c>
      <c r="F508" s="341" t="str">
        <f t="shared" si="17"/>
        <v/>
      </c>
      <c r="G508" s="341" t="str">
        <f t="shared" si="17"/>
        <v/>
      </c>
      <c r="H508" s="342" t="str">
        <f t="shared" si="18"/>
        <v/>
      </c>
      <c r="I508" s="353"/>
      <c r="J508" s="353"/>
      <c r="K508" s="353"/>
      <c r="L508" s="33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40">
        <f>'[1]Prior Year'!P71</f>
        <v>0</v>
      </c>
      <c r="C509" s="340">
        <f>P71</f>
        <v>0</v>
      </c>
      <c r="D509" s="340">
        <f>'[1]Prior Year'!P59</f>
        <v>0</v>
      </c>
      <c r="E509" s="2">
        <f>P59</f>
        <v>0</v>
      </c>
      <c r="F509" s="341" t="str">
        <f t="shared" si="17"/>
        <v/>
      </c>
      <c r="G509" s="341" t="str">
        <f t="shared" si="17"/>
        <v/>
      </c>
      <c r="H509" s="342" t="str">
        <f t="shared" si="18"/>
        <v/>
      </c>
      <c r="I509" s="264"/>
      <c r="J509" s="2"/>
      <c r="K509" s="338"/>
      <c r="L509" s="33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40">
        <f>'[1]Prior Year'!Q71</f>
        <v>0</v>
      </c>
      <c r="C510" s="340">
        <f>Q71</f>
        <v>0</v>
      </c>
      <c r="D510" s="340">
        <f>'[1]Prior Year'!Q59</f>
        <v>0</v>
      </c>
      <c r="E510" s="2">
        <f>Q59</f>
        <v>0</v>
      </c>
      <c r="F510" s="341" t="str">
        <f t="shared" si="17"/>
        <v/>
      </c>
      <c r="G510" s="341" t="str">
        <f t="shared" si="17"/>
        <v/>
      </c>
      <c r="H510" s="342" t="str">
        <f t="shared" si="18"/>
        <v/>
      </c>
      <c r="I510" s="264"/>
      <c r="J510" s="2"/>
      <c r="K510" s="338"/>
      <c r="L510" s="33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40">
        <f>'[1]Prior Year'!R71</f>
        <v>0</v>
      </c>
      <c r="C511" s="340">
        <f>R71</f>
        <v>0</v>
      </c>
      <c r="D511" s="340">
        <f>'[1]Prior Year'!R59</f>
        <v>0</v>
      </c>
      <c r="E511" s="2">
        <f>R59</f>
        <v>0</v>
      </c>
      <c r="F511" s="341" t="str">
        <f t="shared" si="17"/>
        <v/>
      </c>
      <c r="G511" s="341" t="str">
        <f t="shared" si="17"/>
        <v/>
      </c>
      <c r="H511" s="342" t="str">
        <f t="shared" si="18"/>
        <v/>
      </c>
      <c r="I511" s="264"/>
      <c r="J511" s="2"/>
      <c r="K511" s="338"/>
      <c r="L511" s="33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40">
        <f>'[1]Prior Year'!S71</f>
        <v>223839</v>
      </c>
      <c r="C512" s="340">
        <f>S71</f>
        <v>223739</v>
      </c>
      <c r="D512" s="334" t="s">
        <v>529</v>
      </c>
      <c r="E512" s="334" t="s">
        <v>529</v>
      </c>
      <c r="F512" s="341" t="str">
        <f t="shared" ref="F512:G527" si="19">IF(B512=0,"",IF(D512=0,"",B512/D512))</f>
        <v/>
      </c>
      <c r="G512" s="341" t="str">
        <f t="shared" si="19"/>
        <v/>
      </c>
      <c r="H512" s="342" t="str">
        <f t="shared" si="18"/>
        <v/>
      </c>
      <c r="I512" s="264"/>
      <c r="J512" s="2"/>
      <c r="K512" s="338"/>
      <c r="L512" s="33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40">
        <f>'[1]Prior Year'!T71</f>
        <v>0</v>
      </c>
      <c r="C513" s="340">
        <f>T71</f>
        <v>0</v>
      </c>
      <c r="D513" s="334" t="s">
        <v>529</v>
      </c>
      <c r="E513" s="334" t="s">
        <v>529</v>
      </c>
      <c r="F513" s="341" t="str">
        <f t="shared" si="19"/>
        <v/>
      </c>
      <c r="G513" s="341" t="str">
        <f t="shared" si="19"/>
        <v/>
      </c>
      <c r="H513" s="342" t="str">
        <f t="shared" si="18"/>
        <v/>
      </c>
      <c r="I513" s="264"/>
      <c r="J513" s="2"/>
      <c r="K513" s="338"/>
      <c r="L513" s="33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40">
        <f>'[1]Prior Year'!U71</f>
        <v>930338</v>
      </c>
      <c r="C514" s="340">
        <f>U71</f>
        <v>1100918</v>
      </c>
      <c r="D514" s="340">
        <f>'[1]Prior Year'!U59</f>
        <v>36530</v>
      </c>
      <c r="E514" s="2">
        <f>U59</f>
        <v>38145</v>
      </c>
      <c r="F514" s="341">
        <f t="shared" si="19"/>
        <v>25.467779906925813</v>
      </c>
      <c r="G514" s="341">
        <f t="shared" si="19"/>
        <v>28.861397299777167</v>
      </c>
      <c r="H514" s="342" t="str">
        <f t="shared" si="18"/>
        <v/>
      </c>
      <c r="I514" s="264"/>
      <c r="J514" s="2"/>
      <c r="K514" s="338"/>
      <c r="L514" s="33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40">
        <f>'[1]Prior Year'!V71</f>
        <v>31239</v>
      </c>
      <c r="C515" s="340">
        <f>V71</f>
        <v>26004</v>
      </c>
      <c r="D515" s="340">
        <f>'[1]Prior Year'!V59</f>
        <v>910</v>
      </c>
      <c r="E515" s="2">
        <f>V59</f>
        <v>863</v>
      </c>
      <c r="F515" s="341">
        <f t="shared" si="19"/>
        <v>34.328571428571429</v>
      </c>
      <c r="G515" s="341">
        <f t="shared" si="19"/>
        <v>30.132097334878331</v>
      </c>
      <c r="H515" s="342" t="str">
        <f t="shared" si="18"/>
        <v/>
      </c>
      <c r="I515" s="264"/>
      <c r="J515" s="2"/>
      <c r="K515" s="338"/>
      <c r="L515" s="33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40">
        <f>'[1]Prior Year'!W71</f>
        <v>0</v>
      </c>
      <c r="C516" s="340">
        <f>W71</f>
        <v>0</v>
      </c>
      <c r="D516" s="340">
        <f>'[1]Prior Year'!W59</f>
        <v>0</v>
      </c>
      <c r="E516" s="2">
        <f>W59</f>
        <v>0</v>
      </c>
      <c r="F516" s="341" t="str">
        <f t="shared" si="19"/>
        <v/>
      </c>
      <c r="G516" s="341" t="str">
        <f t="shared" si="19"/>
        <v/>
      </c>
      <c r="H516" s="342" t="str">
        <f t="shared" si="18"/>
        <v/>
      </c>
      <c r="I516" s="264"/>
      <c r="J516" s="2"/>
      <c r="K516" s="338"/>
      <c r="L516" s="33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40">
        <f>'[1]Prior Year'!X71</f>
        <v>199533</v>
      </c>
      <c r="C517" s="340">
        <f>X71</f>
        <v>220079</v>
      </c>
      <c r="D517" s="340">
        <f>'[1]Prior Year'!X59</f>
        <v>1096</v>
      </c>
      <c r="E517" s="2">
        <f>X59</f>
        <v>1208</v>
      </c>
      <c r="F517" s="341">
        <f t="shared" si="19"/>
        <v>182.05565693430657</v>
      </c>
      <c r="G517" s="341">
        <f t="shared" si="19"/>
        <v>182.18460264900662</v>
      </c>
      <c r="H517" s="342" t="str">
        <f t="shared" si="18"/>
        <v/>
      </c>
      <c r="I517" s="264"/>
      <c r="J517" s="2"/>
      <c r="K517" s="338"/>
      <c r="L517" s="33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40">
        <f>'[1]Prior Year'!Y71</f>
        <v>487612</v>
      </c>
      <c r="C518" s="340">
        <f>Y71</f>
        <v>527760</v>
      </c>
      <c r="D518" s="340">
        <f>'[1]Prior Year'!Y59</f>
        <v>3814</v>
      </c>
      <c r="E518" s="2">
        <f>Y59</f>
        <v>3549</v>
      </c>
      <c r="F518" s="341">
        <f t="shared" si="19"/>
        <v>127.84792868379654</v>
      </c>
      <c r="G518" s="341">
        <f t="shared" si="19"/>
        <v>148.70667793744718</v>
      </c>
      <c r="H518" s="342" t="str">
        <f t="shared" si="18"/>
        <v/>
      </c>
      <c r="I518" s="264"/>
      <c r="J518" s="2"/>
      <c r="K518" s="338"/>
      <c r="L518" s="33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40">
        <f>'[1]Prior Year'!Z71</f>
        <v>0</v>
      </c>
      <c r="C519" s="340">
        <f>Z71</f>
        <v>0</v>
      </c>
      <c r="D519" s="340">
        <f>'[1]Prior Year'!Z59</f>
        <v>0</v>
      </c>
      <c r="E519" s="2">
        <f>Z59</f>
        <v>0</v>
      </c>
      <c r="F519" s="341" t="str">
        <f t="shared" si="19"/>
        <v/>
      </c>
      <c r="G519" s="341" t="str">
        <f t="shared" si="19"/>
        <v/>
      </c>
      <c r="H519" s="342" t="str">
        <f t="shared" si="18"/>
        <v/>
      </c>
      <c r="I519" s="264"/>
      <c r="J519" s="2"/>
      <c r="K519" s="338"/>
      <c r="L519" s="33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40">
        <f>'[1]Prior Year'!AA71</f>
        <v>0</v>
      </c>
      <c r="C520" s="340">
        <f>AA71</f>
        <v>0</v>
      </c>
      <c r="D520" s="340">
        <f>'[1]Prior Year'!AA59</f>
        <v>0</v>
      </c>
      <c r="E520" s="2">
        <f>AA59</f>
        <v>0</v>
      </c>
      <c r="F520" s="341" t="str">
        <f t="shared" si="19"/>
        <v/>
      </c>
      <c r="G520" s="341" t="str">
        <f t="shared" si="19"/>
        <v/>
      </c>
      <c r="H520" s="342" t="str">
        <f t="shared" si="18"/>
        <v/>
      </c>
      <c r="I520" s="264"/>
      <c r="J520" s="2"/>
      <c r="K520" s="338"/>
      <c r="L520" s="33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40">
        <f>'[1]Prior Year'!AB71</f>
        <v>1113183</v>
      </c>
      <c r="C521" s="340">
        <f>AB71</f>
        <v>1266397</v>
      </c>
      <c r="D521" s="334" t="s">
        <v>529</v>
      </c>
      <c r="E521" s="334" t="s">
        <v>529</v>
      </c>
      <c r="F521" s="341" t="str">
        <f t="shared" si="19"/>
        <v/>
      </c>
      <c r="G521" s="341" t="str">
        <f t="shared" si="19"/>
        <v/>
      </c>
      <c r="H521" s="342" t="str">
        <f t="shared" si="18"/>
        <v/>
      </c>
      <c r="I521" s="264"/>
      <c r="J521" s="2"/>
      <c r="K521" s="338"/>
      <c r="L521" s="33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40">
        <f>'[1]Prior Year'!AC71</f>
        <v>0</v>
      </c>
      <c r="C522" s="340">
        <f>AC71</f>
        <v>0</v>
      </c>
      <c r="D522" s="340">
        <f>'[1]Prior Year'!AC59</f>
        <v>0</v>
      </c>
      <c r="E522" s="2">
        <f>AC59</f>
        <v>0</v>
      </c>
      <c r="F522" s="341" t="str">
        <f t="shared" si="19"/>
        <v/>
      </c>
      <c r="G522" s="341" t="str">
        <f t="shared" si="19"/>
        <v/>
      </c>
      <c r="H522" s="342" t="str">
        <f t="shared" si="18"/>
        <v/>
      </c>
      <c r="I522" s="264"/>
      <c r="J522" s="2"/>
      <c r="K522" s="338"/>
      <c r="L522" s="33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40">
        <f>'[1]Prior Year'!AD71</f>
        <v>0</v>
      </c>
      <c r="C523" s="340">
        <f>AD71</f>
        <v>0</v>
      </c>
      <c r="D523" s="340">
        <f>'[1]Prior Year'!AD59</f>
        <v>0</v>
      </c>
      <c r="E523" s="2">
        <f>AD59</f>
        <v>0</v>
      </c>
      <c r="F523" s="341" t="str">
        <f t="shared" si="19"/>
        <v/>
      </c>
      <c r="G523" s="341" t="str">
        <f t="shared" si="19"/>
        <v/>
      </c>
      <c r="H523" s="342" t="str">
        <f t="shared" si="18"/>
        <v/>
      </c>
      <c r="I523" s="264"/>
      <c r="J523" s="2"/>
      <c r="K523" s="338"/>
      <c r="L523" s="33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40">
        <f>'[1]Prior Year'!AE71</f>
        <v>885672</v>
      </c>
      <c r="C524" s="340">
        <f>AE71</f>
        <v>676737</v>
      </c>
      <c r="D524" s="340">
        <f>'[1]Prior Year'!AE59</f>
        <v>21188</v>
      </c>
      <c r="E524" s="2">
        <f>AE59</f>
        <v>15417</v>
      </c>
      <c r="F524" s="341">
        <f t="shared" si="19"/>
        <v>41.800641872758163</v>
      </c>
      <c r="G524" s="341">
        <f t="shared" si="19"/>
        <v>43.895504962054872</v>
      </c>
      <c r="H524" s="342" t="str">
        <f t="shared" si="18"/>
        <v/>
      </c>
      <c r="I524" s="264"/>
      <c r="J524" s="2"/>
      <c r="K524" s="338"/>
      <c r="L524" s="33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40">
        <f>'[1]Prior Year'!AF71</f>
        <v>0</v>
      </c>
      <c r="C525" s="340">
        <f>AF71</f>
        <v>0</v>
      </c>
      <c r="D525" s="340">
        <f>'[1]Prior Year'!AF59</f>
        <v>0</v>
      </c>
      <c r="E525" s="2">
        <f>AF59</f>
        <v>0</v>
      </c>
      <c r="F525" s="341" t="str">
        <f t="shared" si="19"/>
        <v/>
      </c>
      <c r="G525" s="341" t="str">
        <f t="shared" si="19"/>
        <v/>
      </c>
      <c r="H525" s="342" t="str">
        <f t="shared" si="18"/>
        <v/>
      </c>
      <c r="I525" s="264"/>
      <c r="J525" s="2"/>
      <c r="K525" s="338"/>
      <c r="L525" s="33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40">
        <f>'[1]Prior Year'!AG71</f>
        <v>2074804</v>
      </c>
      <c r="C526" s="340">
        <f>AG71</f>
        <v>1796346</v>
      </c>
      <c r="D526" s="340">
        <f>'[1]Prior Year'!AG59</f>
        <v>3403</v>
      </c>
      <c r="E526" s="2">
        <f>AG59</f>
        <v>3140</v>
      </c>
      <c r="F526" s="341">
        <f t="shared" si="19"/>
        <v>609.69850132236263</v>
      </c>
      <c r="G526" s="341">
        <f t="shared" si="19"/>
        <v>572.08471337579613</v>
      </c>
      <c r="H526" s="342" t="str">
        <f t="shared" si="18"/>
        <v/>
      </c>
      <c r="I526" s="264"/>
      <c r="J526" s="2"/>
      <c r="K526" s="338"/>
      <c r="L526" s="33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40">
        <f>'[1]Prior Year'!AH71</f>
        <v>1558942</v>
      </c>
      <c r="C527" s="340">
        <f>AH71</f>
        <v>1600686</v>
      </c>
      <c r="D527" s="340">
        <f>'[1]Prior Year'!AH59</f>
        <v>719</v>
      </c>
      <c r="E527" s="2">
        <f>AH59</f>
        <v>765</v>
      </c>
      <c r="F527" s="341">
        <f t="shared" si="19"/>
        <v>2168.2086230876216</v>
      </c>
      <c r="G527" s="341">
        <f t="shared" si="19"/>
        <v>2092.4</v>
      </c>
      <c r="H527" s="342" t="str">
        <f t="shared" si="18"/>
        <v/>
      </c>
      <c r="I527" s="264"/>
      <c r="J527" s="2"/>
      <c r="K527" s="338"/>
      <c r="L527" s="33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40">
        <f>'[1]Prior Year'!AI71</f>
        <v>163893</v>
      </c>
      <c r="C528" s="340">
        <f>AI71</f>
        <v>133313</v>
      </c>
      <c r="D528" s="340">
        <f>'[1]Prior Year'!AI59</f>
        <v>191</v>
      </c>
      <c r="E528" s="2">
        <f>AI59</f>
        <v>159</v>
      </c>
      <c r="F528" s="341">
        <f t="shared" ref="F528:G540" si="20">IF(B528=0,"",IF(D528=0,"",B528/D528))</f>
        <v>858.0785340314136</v>
      </c>
      <c r="G528" s="341">
        <f t="shared" si="20"/>
        <v>838.44654088050311</v>
      </c>
      <c r="H528" s="342" t="str">
        <f t="shared" si="18"/>
        <v/>
      </c>
      <c r="I528" s="264"/>
      <c r="J528" s="2"/>
      <c r="K528" s="338"/>
      <c r="L528" s="33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40">
        <f>'[1]Prior Year'!AJ71</f>
        <v>3771844</v>
      </c>
      <c r="C529" s="340">
        <f>AJ71</f>
        <v>4377458</v>
      </c>
      <c r="D529" s="340">
        <f>'[1]Prior Year'!AJ59</f>
        <v>15891</v>
      </c>
      <c r="E529" s="2">
        <f>AJ59</f>
        <v>13480</v>
      </c>
      <c r="F529" s="341">
        <f t="shared" si="20"/>
        <v>237.35724624001006</v>
      </c>
      <c r="G529" s="341">
        <f t="shared" si="20"/>
        <v>324.73724035608308</v>
      </c>
      <c r="H529" s="342">
        <f t="shared" si="18"/>
        <v>0.36813704026426231</v>
      </c>
      <c r="I529" s="264"/>
      <c r="J529" s="2"/>
      <c r="K529" s="338"/>
      <c r="L529" s="33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40">
        <f>'[1]Prior Year'!AK71</f>
        <v>183428</v>
      </c>
      <c r="C530" s="340">
        <f>AK71</f>
        <v>181049</v>
      </c>
      <c r="D530" s="340">
        <f>'[1]Prior Year'!AK59</f>
        <v>5833</v>
      </c>
      <c r="E530" s="2">
        <f>AK59</f>
        <v>5429</v>
      </c>
      <c r="F530" s="341">
        <f t="shared" si="20"/>
        <v>31.446596948397051</v>
      </c>
      <c r="G530" s="341">
        <f t="shared" si="20"/>
        <v>33.348498802726098</v>
      </c>
      <c r="H530" s="342" t="str">
        <f t="shared" si="18"/>
        <v/>
      </c>
      <c r="I530" s="264"/>
      <c r="J530" s="2"/>
      <c r="K530" s="338"/>
      <c r="L530" s="33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40">
        <f>'[1]Prior Year'!AL71</f>
        <v>76511</v>
      </c>
      <c r="C531" s="340">
        <f>AL71</f>
        <v>103291</v>
      </c>
      <c r="D531" s="340">
        <f>'[1]Prior Year'!AL59</f>
        <v>822</v>
      </c>
      <c r="E531" s="2">
        <f>AL59</f>
        <v>868</v>
      </c>
      <c r="F531" s="341">
        <f t="shared" si="20"/>
        <v>93.079075425790748</v>
      </c>
      <c r="G531" s="341">
        <f t="shared" si="20"/>
        <v>118.99884792626727</v>
      </c>
      <c r="H531" s="342">
        <f>IF(B531=0,"",IF(C531=0,"",IF(D531=0,"",IF(E531=0,"",IF(G531/F531-1&lt;-0.25,G531/F531-1,IF(G531/F531-1&gt;0.25,G531/F531-1,""))))))</f>
        <v>0.27847045516842939</v>
      </c>
      <c r="I531" s="264"/>
      <c r="J531" s="2"/>
      <c r="K531" s="338"/>
      <c r="L531" s="33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40">
        <f>'[1]Prior Year'!AM71</f>
        <v>0</v>
      </c>
      <c r="C532" s="340">
        <f>AM71</f>
        <v>0</v>
      </c>
      <c r="D532" s="340">
        <f>'[1]Prior Year'!AM59</f>
        <v>0</v>
      </c>
      <c r="E532" s="2">
        <f>AM59</f>
        <v>0</v>
      </c>
      <c r="F532" s="341" t="str">
        <f t="shared" si="20"/>
        <v/>
      </c>
      <c r="G532" s="341" t="str">
        <f t="shared" si="20"/>
        <v/>
      </c>
      <c r="H532" s="342" t="str">
        <f t="shared" si="18"/>
        <v/>
      </c>
      <c r="I532" s="264"/>
      <c r="J532" s="2"/>
      <c r="K532" s="338"/>
      <c r="L532" s="33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40">
        <f>'[1]Prior Year'!AN71</f>
        <v>0</v>
      </c>
      <c r="C533" s="340">
        <f>AN71</f>
        <v>0</v>
      </c>
      <c r="D533" s="340">
        <f>'[1]Prior Year'!AN59</f>
        <v>0</v>
      </c>
      <c r="E533" s="2">
        <f>AN59</f>
        <v>0</v>
      </c>
      <c r="F533" s="341" t="str">
        <f t="shared" si="20"/>
        <v/>
      </c>
      <c r="G533" s="341" t="str">
        <f t="shared" si="20"/>
        <v/>
      </c>
      <c r="H533" s="342" t="str">
        <f t="shared" si="18"/>
        <v/>
      </c>
      <c r="I533" s="264"/>
      <c r="J533" s="2"/>
      <c r="K533" s="338"/>
      <c r="L533" s="33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40">
        <f>'[1]Prior Year'!AO71</f>
        <v>28461</v>
      </c>
      <c r="C534" s="340">
        <f>AO71</f>
        <v>70711</v>
      </c>
      <c r="D534" s="340">
        <f>'[1]Prior Year'!AO59</f>
        <v>528</v>
      </c>
      <c r="E534" s="2">
        <f>AO59</f>
        <v>1200</v>
      </c>
      <c r="F534" s="341">
        <f t="shared" si="20"/>
        <v>53.903409090909093</v>
      </c>
      <c r="G534" s="341">
        <f t="shared" si="20"/>
        <v>58.925833333333337</v>
      </c>
      <c r="H534" s="342" t="str">
        <f t="shared" si="18"/>
        <v/>
      </c>
      <c r="I534" s="264"/>
      <c r="J534" s="2"/>
      <c r="K534" s="338"/>
      <c r="L534" s="33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40">
        <f>'[1]Prior Year'!AP71</f>
        <v>0</v>
      </c>
      <c r="C535" s="340">
        <f>AP71</f>
        <v>0</v>
      </c>
      <c r="D535" s="340">
        <f>'[1]Prior Year'!AP59</f>
        <v>0</v>
      </c>
      <c r="E535" s="2">
        <f>AP59</f>
        <v>0</v>
      </c>
      <c r="F535" s="341" t="str">
        <f t="shared" si="20"/>
        <v/>
      </c>
      <c r="G535" s="341" t="str">
        <f t="shared" si="20"/>
        <v/>
      </c>
      <c r="H535" s="342" t="str">
        <f t="shared" si="18"/>
        <v/>
      </c>
      <c r="I535" s="264"/>
      <c r="J535" s="2"/>
      <c r="K535" s="338"/>
      <c r="L535" s="33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40">
        <f>'[1]Prior Year'!AQ71</f>
        <v>0</v>
      </c>
      <c r="C536" s="340">
        <f>AQ71</f>
        <v>0</v>
      </c>
      <c r="D536" s="340">
        <f>'[1]Prior Year'!AQ59</f>
        <v>0</v>
      </c>
      <c r="E536" s="2">
        <f>AQ59</f>
        <v>0</v>
      </c>
      <c r="F536" s="341" t="str">
        <f t="shared" si="20"/>
        <v/>
      </c>
      <c r="G536" s="341" t="str">
        <f t="shared" si="20"/>
        <v/>
      </c>
      <c r="H536" s="342" t="str">
        <f t="shared" si="18"/>
        <v/>
      </c>
      <c r="I536" s="264"/>
      <c r="J536" s="2"/>
      <c r="K536" s="338"/>
      <c r="L536" s="33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40">
        <f>'[1]Prior Year'!AR71</f>
        <v>0</v>
      </c>
      <c r="C537" s="340">
        <f>AR71</f>
        <v>0</v>
      </c>
      <c r="D537" s="340">
        <f>'[1]Prior Year'!AR59</f>
        <v>0</v>
      </c>
      <c r="E537" s="2">
        <f>AR59</f>
        <v>0</v>
      </c>
      <c r="F537" s="341" t="str">
        <f t="shared" si="20"/>
        <v/>
      </c>
      <c r="G537" s="341" t="str">
        <f t="shared" si="20"/>
        <v/>
      </c>
      <c r="H537" s="342" t="str">
        <f t="shared" si="18"/>
        <v/>
      </c>
      <c r="I537" s="264"/>
      <c r="J537" s="2"/>
      <c r="K537" s="338"/>
      <c r="L537" s="33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40">
        <f>'[1]Prior Year'!AS71</f>
        <v>0</v>
      </c>
      <c r="C538" s="340">
        <f>AS71</f>
        <v>0</v>
      </c>
      <c r="D538" s="340">
        <f>'[1]Prior Year'!AS59</f>
        <v>0</v>
      </c>
      <c r="E538" s="2">
        <f>AS59</f>
        <v>0</v>
      </c>
      <c r="F538" s="341" t="str">
        <f t="shared" si="20"/>
        <v/>
      </c>
      <c r="G538" s="341" t="str">
        <f t="shared" si="20"/>
        <v/>
      </c>
      <c r="H538" s="342" t="str">
        <f t="shared" si="18"/>
        <v/>
      </c>
      <c r="I538" s="264"/>
      <c r="J538" s="2"/>
      <c r="K538" s="338"/>
      <c r="L538" s="33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40">
        <f>'[1]Prior Year'!AT71</f>
        <v>0</v>
      </c>
      <c r="C539" s="340">
        <f>AT71</f>
        <v>0</v>
      </c>
      <c r="D539" s="340">
        <f>'[1]Prior Year'!AT59</f>
        <v>0</v>
      </c>
      <c r="E539" s="2">
        <f>AT59</f>
        <v>0</v>
      </c>
      <c r="F539" s="341" t="str">
        <f t="shared" si="20"/>
        <v/>
      </c>
      <c r="G539" s="341" t="str">
        <f t="shared" si="20"/>
        <v/>
      </c>
      <c r="H539" s="342" t="str">
        <f t="shared" si="18"/>
        <v/>
      </c>
      <c r="I539" s="264"/>
      <c r="J539" s="2"/>
      <c r="K539" s="338"/>
      <c r="L539" s="33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40">
        <f>'[1]Prior Year'!AU71</f>
        <v>0</v>
      </c>
      <c r="C540" s="340">
        <f>AU71</f>
        <v>0</v>
      </c>
      <c r="D540" s="340">
        <f>'[1]Prior Year'!AU59</f>
        <v>0</v>
      </c>
      <c r="E540" s="2">
        <f>AU59</f>
        <v>0</v>
      </c>
      <c r="F540" s="341" t="str">
        <f t="shared" si="20"/>
        <v/>
      </c>
      <c r="G540" s="341" t="str">
        <f t="shared" si="20"/>
        <v/>
      </c>
      <c r="H540" s="342" t="str">
        <f t="shared" si="18"/>
        <v/>
      </c>
      <c r="I540" s="264"/>
      <c r="J540" s="2"/>
      <c r="K540" s="338"/>
      <c r="L540" s="33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40">
        <f>'[1]Prior Year'!AV71</f>
        <v>0</v>
      </c>
      <c r="C541" s="340">
        <f>AV71</f>
        <v>0</v>
      </c>
      <c r="D541" s="334" t="s">
        <v>529</v>
      </c>
      <c r="E541" s="334" t="s">
        <v>529</v>
      </c>
      <c r="F541" s="341"/>
      <c r="G541" s="341"/>
      <c r="H541" s="342"/>
      <c r="I541" s="264"/>
      <c r="J541" s="2"/>
      <c r="K541" s="338"/>
      <c r="L541" s="33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40">
        <f>'[1]Prior Year'!AW71</f>
        <v>0</v>
      </c>
      <c r="C542" s="340">
        <f>AW71</f>
        <v>0</v>
      </c>
      <c r="D542" s="334" t="s">
        <v>529</v>
      </c>
      <c r="E542" s="334" t="s">
        <v>529</v>
      </c>
      <c r="F542" s="341"/>
      <c r="G542" s="341"/>
      <c r="H542" s="342"/>
      <c r="I542" s="264"/>
      <c r="J542" s="2"/>
      <c r="K542" s="338"/>
      <c r="L542" s="33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40">
        <f>'[1]Prior Year'!AX71</f>
        <v>0</v>
      </c>
      <c r="C543" s="340">
        <f>AX71</f>
        <v>0</v>
      </c>
      <c r="D543" s="334" t="s">
        <v>529</v>
      </c>
      <c r="E543" s="334" t="s">
        <v>529</v>
      </c>
      <c r="F543" s="341"/>
      <c r="G543" s="341"/>
      <c r="H543" s="342"/>
      <c r="I543" s="264"/>
      <c r="J543" s="2"/>
      <c r="K543" s="338"/>
      <c r="L543" s="33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40">
        <f>'[1]Prior Year'!AY71</f>
        <v>364302</v>
      </c>
      <c r="C544" s="340">
        <f>AY71</f>
        <v>421494</v>
      </c>
      <c r="D544" s="340">
        <f>'[1]Prior Year'!AY59</f>
        <v>4355</v>
      </c>
      <c r="E544" s="2">
        <f>AY59</f>
        <v>4587</v>
      </c>
      <c r="F544" s="341">
        <f t="shared" ref="F544:G550" si="21">IF(B544=0,"",IF(D544=0,"",B544/D544))</f>
        <v>83.651435132032148</v>
      </c>
      <c r="G544" s="341">
        <f t="shared" si="21"/>
        <v>91.888816219751476</v>
      </c>
      <c r="H544" s="342" t="str">
        <f t="shared" si="18"/>
        <v/>
      </c>
      <c r="I544" s="264"/>
      <c r="J544" s="2"/>
      <c r="K544" s="338"/>
      <c r="L544" s="33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40">
        <f>'[1]Prior Year'!AZ71</f>
        <v>0</v>
      </c>
      <c r="C545" s="340">
        <f>AZ71</f>
        <v>0</v>
      </c>
      <c r="D545" s="340">
        <f>'[1]Prior Year'!AZ59</f>
        <v>0</v>
      </c>
      <c r="E545" s="2">
        <f>AZ59</f>
        <v>0</v>
      </c>
      <c r="F545" s="341" t="str">
        <f t="shared" si="21"/>
        <v/>
      </c>
      <c r="G545" s="341" t="str">
        <f t="shared" si="21"/>
        <v/>
      </c>
      <c r="H545" s="342" t="str">
        <f t="shared" si="18"/>
        <v/>
      </c>
      <c r="I545" s="264"/>
      <c r="J545" s="2"/>
      <c r="K545" s="338"/>
      <c r="L545" s="33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40">
        <f>'[1]Prior Year'!BA71</f>
        <v>75413</v>
      </c>
      <c r="C546" s="340">
        <f>BA71</f>
        <v>79450</v>
      </c>
      <c r="D546" s="340">
        <f>'[1]Prior Year'!BA59</f>
        <v>0</v>
      </c>
      <c r="E546" s="2">
        <f>BA59</f>
        <v>0</v>
      </c>
      <c r="F546" s="341" t="str">
        <f t="shared" si="21"/>
        <v/>
      </c>
      <c r="G546" s="341" t="str">
        <f t="shared" si="21"/>
        <v/>
      </c>
      <c r="H546" s="342" t="str">
        <f t="shared" si="18"/>
        <v/>
      </c>
      <c r="I546" s="264"/>
      <c r="J546" s="2"/>
      <c r="K546" s="338"/>
      <c r="L546" s="33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40">
        <f>'[1]Prior Year'!BB71</f>
        <v>0</v>
      </c>
      <c r="C547" s="340">
        <f>BB71</f>
        <v>0</v>
      </c>
      <c r="D547" s="334" t="s">
        <v>529</v>
      </c>
      <c r="E547" s="334" t="s">
        <v>529</v>
      </c>
      <c r="F547" s="341"/>
      <c r="G547" s="341"/>
      <c r="H547" s="342"/>
      <c r="I547" s="264"/>
      <c r="J547" s="2"/>
      <c r="K547" s="338"/>
      <c r="L547" s="33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40">
        <f>'[1]Prior Year'!BC71</f>
        <v>0</v>
      </c>
      <c r="C548" s="340">
        <f>BC71</f>
        <v>0</v>
      </c>
      <c r="D548" s="334" t="s">
        <v>529</v>
      </c>
      <c r="E548" s="334" t="s">
        <v>529</v>
      </c>
      <c r="F548" s="341"/>
      <c r="G548" s="341"/>
      <c r="H548" s="342"/>
      <c r="I548" s="264"/>
      <c r="J548" s="2"/>
      <c r="K548" s="338"/>
      <c r="L548" s="33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40">
        <f>'[1]Prior Year'!BD71</f>
        <v>43840</v>
      </c>
      <c r="C549" s="340">
        <f>BD71</f>
        <v>39308</v>
      </c>
      <c r="D549" s="334" t="s">
        <v>529</v>
      </c>
      <c r="E549" s="334" t="s">
        <v>529</v>
      </c>
      <c r="F549" s="341"/>
      <c r="G549" s="341"/>
      <c r="H549" s="342"/>
      <c r="I549" s="264"/>
      <c r="J549" s="2"/>
      <c r="K549" s="338"/>
      <c r="L549" s="33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40">
        <f>'[1]Prior Year'!BE71</f>
        <v>887970</v>
      </c>
      <c r="C550" s="340">
        <f>BE71</f>
        <v>865082</v>
      </c>
      <c r="D550" s="340">
        <f>'[1]Prior Year'!BE59</f>
        <v>35420</v>
      </c>
      <c r="E550" s="2">
        <f>BE59</f>
        <v>35420</v>
      </c>
      <c r="F550" s="341">
        <f t="shared" si="21"/>
        <v>25.069734613212873</v>
      </c>
      <c r="G550" s="341">
        <f t="shared" si="21"/>
        <v>24.423546019198191</v>
      </c>
      <c r="H550" s="342" t="str">
        <f t="shared" si="18"/>
        <v/>
      </c>
      <c r="I550" s="264"/>
      <c r="J550" s="2"/>
      <c r="K550" s="338"/>
      <c r="L550" s="33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40">
        <f>'[1]Prior Year'!BF71</f>
        <v>209826</v>
      </c>
      <c r="C551" s="340">
        <f>BF71</f>
        <v>234689</v>
      </c>
      <c r="D551" s="334" t="s">
        <v>529</v>
      </c>
      <c r="E551" s="334" t="s">
        <v>529</v>
      </c>
      <c r="F551" s="341"/>
      <c r="G551" s="341"/>
      <c r="H551" s="342"/>
      <c r="I551" s="264"/>
      <c r="J551" s="328"/>
      <c r="K551" s="2"/>
      <c r="L551" s="2"/>
      <c r="M551" s="34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40">
        <f>'[1]Prior Year'!BG71</f>
        <v>0</v>
      </c>
      <c r="C552" s="340">
        <f>BG71</f>
        <v>0</v>
      </c>
      <c r="D552" s="334" t="s">
        <v>529</v>
      </c>
      <c r="E552" s="334" t="s">
        <v>529</v>
      </c>
      <c r="F552" s="341"/>
      <c r="G552" s="341"/>
      <c r="H552" s="342"/>
      <c r="I552" s="2"/>
      <c r="J552" s="328"/>
      <c r="K552" s="2"/>
      <c r="L552" s="2"/>
      <c r="M552" s="34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40">
        <f>'[1]Prior Year'!BH71</f>
        <v>661321</v>
      </c>
      <c r="C553" s="340">
        <f>BH71</f>
        <v>525700</v>
      </c>
      <c r="D553" s="334" t="s">
        <v>529</v>
      </c>
      <c r="E553" s="334" t="s">
        <v>529</v>
      </c>
      <c r="F553" s="341"/>
      <c r="G553" s="341"/>
      <c r="H553" s="342"/>
      <c r="I553" s="2"/>
      <c r="J553" s="328"/>
      <c r="K553" s="2"/>
      <c r="L553" s="2"/>
      <c r="M553" s="34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40">
        <f>'[1]Prior Year'!BI71</f>
        <v>0</v>
      </c>
      <c r="C554" s="340">
        <f>BI71</f>
        <v>0</v>
      </c>
      <c r="D554" s="334" t="s">
        <v>529</v>
      </c>
      <c r="E554" s="334" t="s">
        <v>529</v>
      </c>
      <c r="F554" s="341"/>
      <c r="G554" s="341"/>
      <c r="H554" s="342"/>
      <c r="I554" s="2"/>
      <c r="J554" s="328"/>
      <c r="K554" s="2"/>
      <c r="L554" s="2"/>
      <c r="M554" s="34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40">
        <f>'[1]Prior Year'!BJ71</f>
        <v>232666</v>
      </c>
      <c r="C555" s="340">
        <f>BJ71</f>
        <v>256433</v>
      </c>
      <c r="D555" s="334" t="s">
        <v>529</v>
      </c>
      <c r="E555" s="334" t="s">
        <v>529</v>
      </c>
      <c r="F555" s="341"/>
      <c r="G555" s="341"/>
      <c r="H555" s="342"/>
      <c r="I555" s="2"/>
      <c r="J555" s="328"/>
      <c r="K555" s="2"/>
      <c r="L555" s="2"/>
      <c r="M555" s="34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40">
        <f>'[1]Prior Year'!BK71</f>
        <v>415915</v>
      </c>
      <c r="C556" s="340">
        <f>BK71</f>
        <v>498165</v>
      </c>
      <c r="D556" s="334" t="s">
        <v>529</v>
      </c>
      <c r="E556" s="334" t="s">
        <v>529</v>
      </c>
      <c r="F556" s="341"/>
      <c r="G556" s="341"/>
      <c r="H556" s="342"/>
      <c r="I556" s="2"/>
      <c r="J556" s="328"/>
      <c r="K556" s="2"/>
      <c r="L556" s="2"/>
      <c r="M556" s="34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40">
        <f>'[1]Prior Year'!BL71</f>
        <v>276993</v>
      </c>
      <c r="C557" s="340">
        <f>BL71</f>
        <v>412529</v>
      </c>
      <c r="D557" s="334" t="s">
        <v>529</v>
      </c>
      <c r="E557" s="334" t="s">
        <v>529</v>
      </c>
      <c r="F557" s="341"/>
      <c r="G557" s="341"/>
      <c r="H557" s="342"/>
      <c r="I557" s="2"/>
      <c r="J557" s="328"/>
      <c r="K557" s="2"/>
      <c r="L557" s="2"/>
      <c r="M557" s="34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40">
        <f>'[1]Prior Year'!BM71</f>
        <v>0</v>
      </c>
      <c r="C558" s="340">
        <f>BM71</f>
        <v>0</v>
      </c>
      <c r="D558" s="334" t="s">
        <v>529</v>
      </c>
      <c r="E558" s="334" t="s">
        <v>529</v>
      </c>
      <c r="F558" s="341"/>
      <c r="G558" s="341"/>
      <c r="H558" s="342"/>
      <c r="I558" s="2"/>
      <c r="J558" s="328"/>
      <c r="K558" s="2"/>
      <c r="L558" s="2"/>
      <c r="M558" s="34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40">
        <f>'[1]Prior Year'!BN71</f>
        <v>1212124</v>
      </c>
      <c r="C559" s="340">
        <f>BN71</f>
        <v>1356477</v>
      </c>
      <c r="D559" s="334" t="s">
        <v>529</v>
      </c>
      <c r="E559" s="334" t="s">
        <v>529</v>
      </c>
      <c r="F559" s="341"/>
      <c r="G559" s="341"/>
      <c r="H559" s="342"/>
      <c r="I559" s="2"/>
      <c r="J559" s="328"/>
      <c r="K559" s="2"/>
      <c r="L559" s="2"/>
      <c r="M559" s="34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40">
        <f>'[1]Prior Year'!BO71</f>
        <v>0</v>
      </c>
      <c r="C560" s="340">
        <f>BO71</f>
        <v>0</v>
      </c>
      <c r="D560" s="334" t="s">
        <v>529</v>
      </c>
      <c r="E560" s="334" t="s">
        <v>529</v>
      </c>
      <c r="F560" s="341"/>
      <c r="G560" s="341"/>
      <c r="H560" s="342"/>
      <c r="I560" s="2"/>
      <c r="J560" s="328"/>
      <c r="K560" s="2"/>
      <c r="L560" s="2"/>
      <c r="M560" s="34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40">
        <f>'[1]Prior Year'!BP71</f>
        <v>82741</v>
      </c>
      <c r="C561" s="340">
        <f>BP71</f>
        <v>95101</v>
      </c>
      <c r="D561" s="334" t="s">
        <v>529</v>
      </c>
      <c r="E561" s="334" t="s">
        <v>529</v>
      </c>
      <c r="F561" s="341"/>
      <c r="G561" s="341"/>
      <c r="H561" s="342"/>
      <c r="I561" s="2"/>
      <c r="J561" s="328"/>
      <c r="K561" s="2"/>
      <c r="L561" s="2"/>
      <c r="M561" s="34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40">
        <f>'[1]Prior Year'!BQ71</f>
        <v>0</v>
      </c>
      <c r="C562" s="340">
        <f>BQ71</f>
        <v>0</v>
      </c>
      <c r="D562" s="334" t="s">
        <v>529</v>
      </c>
      <c r="E562" s="334" t="s">
        <v>529</v>
      </c>
      <c r="F562" s="341"/>
      <c r="G562" s="341"/>
      <c r="H562" s="342"/>
      <c r="I562" s="2"/>
      <c r="J562" s="328"/>
      <c r="K562" s="2"/>
      <c r="L562" s="2"/>
      <c r="M562" s="34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40">
        <f>'[1]Prior Year'!BR71</f>
        <v>212709</v>
      </c>
      <c r="C563" s="340">
        <f>BR71</f>
        <v>226422</v>
      </c>
      <c r="D563" s="334" t="s">
        <v>529</v>
      </c>
      <c r="E563" s="334" t="s">
        <v>529</v>
      </c>
      <c r="F563" s="341"/>
      <c r="G563" s="341"/>
      <c r="H563" s="342"/>
      <c r="I563" s="2"/>
      <c r="J563" s="328"/>
      <c r="K563" s="2"/>
      <c r="L563" s="2"/>
      <c r="M563" s="34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40">
        <f>'[1]Prior Year'!BS71</f>
        <v>100030</v>
      </c>
      <c r="C564" s="340">
        <f>BS71</f>
        <v>68836</v>
      </c>
      <c r="D564" s="334" t="s">
        <v>529</v>
      </c>
      <c r="E564" s="334" t="s">
        <v>529</v>
      </c>
      <c r="F564" s="341"/>
      <c r="G564" s="341"/>
      <c r="H564" s="342"/>
      <c r="I564" s="2"/>
      <c r="J564" s="328"/>
      <c r="K564" s="2"/>
      <c r="L564" s="2"/>
      <c r="M564" s="34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40">
        <f>'[1]Prior Year'!BT71</f>
        <v>0</v>
      </c>
      <c r="C565" s="340">
        <f>BT71</f>
        <v>0</v>
      </c>
      <c r="D565" s="334" t="s">
        <v>529</v>
      </c>
      <c r="E565" s="334" t="s">
        <v>529</v>
      </c>
      <c r="F565" s="341"/>
      <c r="G565" s="341"/>
      <c r="H565" s="342"/>
      <c r="I565" s="2"/>
      <c r="J565" s="328"/>
      <c r="K565" s="2"/>
      <c r="L565" s="2"/>
      <c r="M565" s="34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40">
        <f>'[1]Prior Year'!BU71</f>
        <v>0</v>
      </c>
      <c r="C566" s="340">
        <f>BU71</f>
        <v>0</v>
      </c>
      <c r="D566" s="334" t="s">
        <v>529</v>
      </c>
      <c r="E566" s="334" t="s">
        <v>529</v>
      </c>
      <c r="F566" s="341"/>
      <c r="G566" s="341"/>
      <c r="H566" s="342"/>
      <c r="I566" s="2"/>
      <c r="J566" s="328"/>
      <c r="K566" s="2"/>
      <c r="L566" s="2"/>
      <c r="M566" s="34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40">
        <f>'[1]Prior Year'!BV71</f>
        <v>349272</v>
      </c>
      <c r="C567" s="340">
        <f>BV71</f>
        <v>359427</v>
      </c>
      <c r="D567" s="334" t="s">
        <v>529</v>
      </c>
      <c r="E567" s="334" t="s">
        <v>529</v>
      </c>
      <c r="F567" s="341"/>
      <c r="G567" s="341"/>
      <c r="H567" s="342"/>
      <c r="I567" s="2"/>
      <c r="J567" s="328"/>
      <c r="K567" s="2"/>
      <c r="L567" s="2"/>
      <c r="M567" s="34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40">
        <f>'[1]Prior Year'!BW71</f>
        <v>0</v>
      </c>
      <c r="C568" s="340">
        <f>BW71</f>
        <v>0</v>
      </c>
      <c r="D568" s="334" t="s">
        <v>529</v>
      </c>
      <c r="E568" s="334" t="s">
        <v>529</v>
      </c>
      <c r="F568" s="341"/>
      <c r="G568" s="341"/>
      <c r="H568" s="342"/>
      <c r="I568" s="2"/>
      <c r="J568" s="328"/>
      <c r="K568" s="2"/>
      <c r="L568" s="2"/>
      <c r="M568" s="34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40">
        <f>'[1]Prior Year'!BX71</f>
        <v>170386</v>
      </c>
      <c r="C569" s="340">
        <f>BX71</f>
        <v>232445</v>
      </c>
      <c r="D569" s="334" t="s">
        <v>529</v>
      </c>
      <c r="E569" s="334" t="s">
        <v>529</v>
      </c>
      <c r="F569" s="341"/>
      <c r="G569" s="341"/>
      <c r="H569" s="342"/>
      <c r="I569" s="2"/>
      <c r="J569" s="328"/>
      <c r="K569" s="2"/>
      <c r="L569" s="2"/>
      <c r="M569" s="34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40">
        <f>'[1]Prior Year'!BY71</f>
        <v>425794</v>
      </c>
      <c r="C570" s="340">
        <f>BY71</f>
        <v>384610</v>
      </c>
      <c r="D570" s="334" t="s">
        <v>529</v>
      </c>
      <c r="E570" s="334" t="s">
        <v>529</v>
      </c>
      <c r="F570" s="341"/>
      <c r="G570" s="341"/>
      <c r="H570" s="342"/>
      <c r="I570" s="2"/>
      <c r="J570" s="328"/>
      <c r="K570" s="2"/>
      <c r="L570" s="2"/>
      <c r="M570" s="34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40">
        <f>'[1]Prior Year'!BZ71</f>
        <v>0</v>
      </c>
      <c r="C571" s="340">
        <f>BZ71</f>
        <v>0</v>
      </c>
      <c r="D571" s="334" t="s">
        <v>529</v>
      </c>
      <c r="E571" s="334" t="s">
        <v>529</v>
      </c>
      <c r="F571" s="341"/>
      <c r="G571" s="341"/>
      <c r="H571" s="342"/>
      <c r="I571" s="2"/>
      <c r="J571" s="328"/>
      <c r="K571" s="2"/>
      <c r="L571" s="2"/>
      <c r="M571" s="34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40">
        <f>'[1]Prior Year'!CA71</f>
        <v>45641</v>
      </c>
      <c r="C572" s="340">
        <f>CA71</f>
        <v>32477</v>
      </c>
      <c r="D572" s="334" t="s">
        <v>529</v>
      </c>
      <c r="E572" s="334" t="s">
        <v>529</v>
      </c>
      <c r="F572" s="341"/>
      <c r="G572" s="341"/>
      <c r="H572" s="342"/>
      <c r="I572" s="2"/>
      <c r="J572" s="328"/>
      <c r="K572" s="2"/>
      <c r="L572" s="2"/>
      <c r="M572" s="34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40">
        <f>'[1]Prior Year'!CB71</f>
        <v>0</v>
      </c>
      <c r="C573" s="340">
        <f>CB71</f>
        <v>0</v>
      </c>
      <c r="D573" s="334" t="s">
        <v>529</v>
      </c>
      <c r="E573" s="334" t="s">
        <v>529</v>
      </c>
      <c r="F573" s="341"/>
      <c r="G573" s="341"/>
      <c r="H573" s="342"/>
      <c r="I573" s="2"/>
      <c r="J573" s="328"/>
      <c r="K573" s="2"/>
      <c r="L573" s="2"/>
      <c r="M573" s="34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40">
        <f>'[1]Prior Year'!CC71</f>
        <v>466</v>
      </c>
      <c r="C574" s="340">
        <f>CC71</f>
        <v>470</v>
      </c>
      <c r="D574" s="334" t="s">
        <v>529</v>
      </c>
      <c r="E574" s="334" t="s">
        <v>529</v>
      </c>
      <c r="F574" s="341"/>
      <c r="G574" s="341"/>
      <c r="H574" s="342"/>
      <c r="I574" s="2"/>
      <c r="J574" s="328"/>
      <c r="K574" s="2"/>
      <c r="L574" s="2"/>
      <c r="M574" s="34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40">
        <f>'[1]Prior Year'!CD71</f>
        <v>785407</v>
      </c>
      <c r="C575" s="340">
        <f>CD71</f>
        <v>656609</v>
      </c>
      <c r="D575" s="334" t="s">
        <v>529</v>
      </c>
      <c r="E575" s="334" t="s">
        <v>529</v>
      </c>
      <c r="F575" s="341"/>
      <c r="G575" s="341"/>
      <c r="H575" s="34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3"/>
      <c r="B612" s="2"/>
      <c r="C612" s="334" t="s">
        <v>589</v>
      </c>
      <c r="D612" s="2">
        <f>CE76-(BE76+CD76)</f>
        <v>27327</v>
      </c>
      <c r="E612" s="2">
        <f>SUM(C624:D647)+SUM(C668:D713)</f>
        <v>19263827.776338421</v>
      </c>
      <c r="F612" s="2">
        <f>CE64-(AX64+BD64+BE64+BG64+BJ64+BN64+BP64+BQ64+CB64+CC64+CD64)</f>
        <v>1655861</v>
      </c>
      <c r="G612" s="2">
        <f>CE77-(AX77+AY77+BD77+BE77+BG77+BJ77+BN77+BP77+BQ77+CB77+CC77+CD77)</f>
        <v>4587</v>
      </c>
      <c r="H612" s="333">
        <f>CE60-(AX60+AY60+AZ60+BD60+BE60+BG60+BJ60+BN60+BO60+BP60+BQ60+BR60+CB60+CC60+CD60)</f>
        <v>124.78</v>
      </c>
      <c r="I612" s="2">
        <f>CE78-(AX78+AY78+AZ78+BD78+BE78+BF78+BG78+BJ78+BN78+BO78+BP78+BQ78+BR78+CB78+CC78+CD78)</f>
        <v>8440</v>
      </c>
      <c r="J612" s="2">
        <f>CE79-(AX79+AY79+AZ79+BA79+BD79+BE79+BF79+BG79+BJ79+BN79+BO79+BP79+BQ79+BR79+CB79+CC79+CD79)</f>
        <v>76395</v>
      </c>
      <c r="K612" s="2">
        <f>CE75-(AW75+AX75+AY75+AZ75+BA75+BB75+BC75+BD75+BE75+BF75+BG75+BH75+BI75+BJ75+BK75+BL75+BM75+BN75+BO75+BP75+BQ75+BR75+BS75+BT75+BU75+BV75+BW75+BX75+CB75+CC75+CD75)</f>
        <v>28908239</v>
      </c>
      <c r="L612" s="333">
        <f>CE80-(AW80+AX80+AY80+AZ80+BA80+BB80+BC80+BD80+BE80+BF80+BG80+BH80+BI80+BJ80+BK80+BL80+BM80+BN80+BO80+BP80+BQ80+BR80+BS80+BT80+BU80+BV80+BW80+BX80+BY80+BZ80+CA80+CB80+CC80+CD80)</f>
        <v>34.200000000000003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3"/>
      <c r="B613" s="2"/>
      <c r="C613" s="334" t="s">
        <v>590</v>
      </c>
      <c r="D613" s="334" t="s">
        <v>591</v>
      </c>
      <c r="E613" s="337" t="s">
        <v>592</v>
      </c>
      <c r="F613" s="334" t="s">
        <v>593</v>
      </c>
      <c r="G613" s="334" t="s">
        <v>594</v>
      </c>
      <c r="H613" s="334" t="s">
        <v>595</v>
      </c>
      <c r="I613" s="334" t="s">
        <v>596</v>
      </c>
      <c r="J613" s="334" t="s">
        <v>597</v>
      </c>
      <c r="K613" s="334" t="s">
        <v>598</v>
      </c>
      <c r="L613" s="337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3">
        <v>8430</v>
      </c>
      <c r="B614" s="337" t="s">
        <v>140</v>
      </c>
      <c r="C614" s="2">
        <f>BE71</f>
        <v>865082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3"/>
      <c r="B615" s="337" t="s">
        <v>601</v>
      </c>
      <c r="C615" s="2">
        <f>CD69-CD70</f>
        <v>656609</v>
      </c>
      <c r="D615" s="344">
        <f>SUM(C614:C615)</f>
        <v>1521691</v>
      </c>
      <c r="E615" s="2"/>
      <c r="F615" s="2"/>
      <c r="G615" s="2"/>
      <c r="H615" s="2"/>
      <c r="I615" s="2"/>
      <c r="J615" s="2"/>
      <c r="K615" s="2"/>
      <c r="L615" s="2"/>
      <c r="M615" s="2"/>
      <c r="N615" s="32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3">
        <v>8310</v>
      </c>
      <c r="B616" s="345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3">
        <v>8510</v>
      </c>
      <c r="B617" s="345" t="s">
        <v>145</v>
      </c>
      <c r="C617" s="2">
        <f>BJ71</f>
        <v>256433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3">
        <v>8470</v>
      </c>
      <c r="B618" s="345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3">
        <v>8610</v>
      </c>
      <c r="B619" s="345" t="s">
        <v>608</v>
      </c>
      <c r="C619" s="2">
        <f>BN71</f>
        <v>1356477</v>
      </c>
      <c r="D619" s="2">
        <f>(D615/D612)*BN76</f>
        <v>291731.22366158012</v>
      </c>
      <c r="E619" s="2"/>
      <c r="F619" s="2"/>
      <c r="G619" s="2"/>
      <c r="H619" s="2"/>
      <c r="I619" s="2"/>
      <c r="J619" s="2"/>
      <c r="K619" s="2"/>
      <c r="L619" s="2"/>
      <c r="M619" s="2"/>
      <c r="N619" s="32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3">
        <v>8790</v>
      </c>
      <c r="B620" s="345" t="s">
        <v>610</v>
      </c>
      <c r="C620" s="2">
        <f>CC71</f>
        <v>470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3">
        <v>8630</v>
      </c>
      <c r="B621" s="345" t="s">
        <v>612</v>
      </c>
      <c r="C621" s="2">
        <f>BP71</f>
        <v>95101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3">
        <v>8770</v>
      </c>
      <c r="B622" s="337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3">
        <v>8640</v>
      </c>
      <c r="B623" s="345" t="s">
        <v>616</v>
      </c>
      <c r="C623" s="2">
        <f>BQ71</f>
        <v>0</v>
      </c>
      <c r="D623" s="2">
        <f>(D615/D612)*BQ76</f>
        <v>0</v>
      </c>
      <c r="E623" s="2">
        <f>SUM(C616:D623)</f>
        <v>2000212.2236615801</v>
      </c>
      <c r="F623" s="2"/>
      <c r="G623" s="2"/>
      <c r="H623" s="2"/>
      <c r="I623" s="2"/>
      <c r="J623" s="2"/>
      <c r="K623" s="2"/>
      <c r="L623" s="2"/>
      <c r="M623" s="2"/>
      <c r="N623" s="32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3">
        <v>8420</v>
      </c>
      <c r="B624" s="345" t="s">
        <v>139</v>
      </c>
      <c r="C624" s="2">
        <f>BD71</f>
        <v>39308</v>
      </c>
      <c r="D624" s="2">
        <f>(D615/D612)*BD76</f>
        <v>0</v>
      </c>
      <c r="E624" s="2">
        <f>(E623/E612)*SUM(C624:D624)</f>
        <v>4081.4495956127125</v>
      </c>
      <c r="F624" s="2">
        <f>SUM(C624:E624)</f>
        <v>43389.449595612714</v>
      </c>
      <c r="G624" s="2"/>
      <c r="H624" s="2"/>
      <c r="I624" s="2"/>
      <c r="J624" s="2"/>
      <c r="K624" s="2"/>
      <c r="L624" s="2"/>
      <c r="M624" s="2"/>
      <c r="N624" s="32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3">
        <v>8320</v>
      </c>
      <c r="B625" s="345" t="s">
        <v>135</v>
      </c>
      <c r="C625" s="2">
        <f>AY71</f>
        <v>421494</v>
      </c>
      <c r="D625" s="2">
        <f>(D615/D612)*AY76</f>
        <v>72445.566326343906</v>
      </c>
      <c r="E625" s="2">
        <f>(E623/E612)*SUM(C625:D625)</f>
        <v>51287.001201785264</v>
      </c>
      <c r="F625" s="2">
        <f>(F624/F612)*AY64</f>
        <v>2286.7320912262144</v>
      </c>
      <c r="G625" s="2">
        <f>SUM(C625:F625)</f>
        <v>547513.29961935547</v>
      </c>
      <c r="H625" s="2"/>
      <c r="I625" s="2"/>
      <c r="J625" s="2"/>
      <c r="K625" s="2"/>
      <c r="L625" s="2"/>
      <c r="M625" s="2"/>
      <c r="N625" s="32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3">
        <v>8650</v>
      </c>
      <c r="B626" s="345" t="s">
        <v>152</v>
      </c>
      <c r="C626" s="2">
        <f>BR71</f>
        <v>226422</v>
      </c>
      <c r="D626" s="2">
        <f>(D615/D612)*BR76</f>
        <v>6292.3512643173417</v>
      </c>
      <c r="E626" s="2">
        <f>(E623/E612)*SUM(C626:D626)</f>
        <v>24163.322856950821</v>
      </c>
      <c r="F626" s="2">
        <f>(F624/F612)*BR64</f>
        <v>99.31148445876326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3">
        <v>8620</v>
      </c>
      <c r="B627" s="337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3">
        <v>8330</v>
      </c>
      <c r="B628" s="345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256976.98560572692</v>
      </c>
      <c r="I628" s="2"/>
      <c r="J628" s="2"/>
      <c r="K628" s="2"/>
      <c r="L628" s="2"/>
      <c r="M628" s="2"/>
      <c r="N628" s="32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3">
        <v>8460</v>
      </c>
      <c r="B629" s="345" t="s">
        <v>141</v>
      </c>
      <c r="C629" s="2">
        <f>BF71</f>
        <v>234689</v>
      </c>
      <c r="D629" s="2">
        <f>(D615/D612)*BF76</f>
        <v>15703.03589856186</v>
      </c>
      <c r="E629" s="2">
        <f>(E623/E612)*SUM(C629:D629)</f>
        <v>25998.841804793658</v>
      </c>
      <c r="F629" s="2">
        <f>(F624/F612)*BF64</f>
        <v>667.58804473770761</v>
      </c>
      <c r="G629" s="2">
        <f>(G625/G612)*BF77</f>
        <v>0</v>
      </c>
      <c r="H629" s="2">
        <f>(H628/H612)*BF60</f>
        <v>8917.3773655457408</v>
      </c>
      <c r="I629" s="2">
        <f>SUM(C629:H629)</f>
        <v>285975.84311363893</v>
      </c>
      <c r="J629" s="2"/>
      <c r="K629" s="2"/>
      <c r="L629" s="2"/>
      <c r="M629" s="2"/>
      <c r="N629" s="32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3">
        <v>8350</v>
      </c>
      <c r="B630" s="345" t="s">
        <v>625</v>
      </c>
      <c r="C630" s="2">
        <f>BA71</f>
        <v>79450</v>
      </c>
      <c r="D630" s="2">
        <f>(D615/D612)*BA76</f>
        <v>24222.768141398614</v>
      </c>
      <c r="E630" s="2">
        <f>(E623/E612)*SUM(C630:D630)</f>
        <v>10764.607143756026</v>
      </c>
      <c r="F630" s="2">
        <f>(F624/F612)*BA64</f>
        <v>252.9691480118471</v>
      </c>
      <c r="G630" s="2">
        <f>(G625/G612)*BA77</f>
        <v>0</v>
      </c>
      <c r="H630" s="2">
        <f>(H628/H612)*BA60</f>
        <v>2038.8460951247766</v>
      </c>
      <c r="I630" s="2">
        <f>(I629/I612)*BA78</f>
        <v>0</v>
      </c>
      <c r="J630" s="2">
        <f>SUM(C630:I630)</f>
        <v>116729.19052829128</v>
      </c>
      <c r="K630" s="2"/>
      <c r="L630" s="2"/>
      <c r="M630" s="2"/>
      <c r="N630" s="32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3">
        <v>8200</v>
      </c>
      <c r="B631" s="345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3">
        <v>8360</v>
      </c>
      <c r="B632" s="345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3">
        <v>8370</v>
      </c>
      <c r="B633" s="345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3">
        <v>8490</v>
      </c>
      <c r="B634" s="345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3">
        <v>8530</v>
      </c>
      <c r="B635" s="345" t="s">
        <v>635</v>
      </c>
      <c r="C635" s="2">
        <f>BK71</f>
        <v>498165</v>
      </c>
      <c r="D635" s="2">
        <f>(D615/D612)*BK76</f>
        <v>0</v>
      </c>
      <c r="E635" s="2">
        <f>(E623/E612)*SUM(C635:D635)</f>
        <v>51725.738724900963</v>
      </c>
      <c r="F635" s="2">
        <f>(F624/F612)*BK64</f>
        <v>108.74476530445054</v>
      </c>
      <c r="G635" s="2">
        <f>(G625/G612)*BK77</f>
        <v>0</v>
      </c>
      <c r="H635" s="2">
        <f>(H628/H612)*BK60</f>
        <v>12562.587050768825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3">
        <v>8480</v>
      </c>
      <c r="B636" s="345" t="s">
        <v>637</v>
      </c>
      <c r="C636" s="2">
        <f>BH71</f>
        <v>525700</v>
      </c>
      <c r="D636" s="2">
        <f>(D615/D612)*BH76</f>
        <v>0</v>
      </c>
      <c r="E636" s="2">
        <f>(E623/E612)*SUM(C636:D636)</f>
        <v>54584.767793161773</v>
      </c>
      <c r="F636" s="2">
        <f>(F624/F612)*BH64</f>
        <v>906.74791773378467</v>
      </c>
      <c r="G636" s="2">
        <f>(G625/G612)*BH77</f>
        <v>0</v>
      </c>
      <c r="H636" s="2">
        <f>(H628/H612)*BH60</f>
        <v>3315.69920520292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3">
        <v>8560</v>
      </c>
      <c r="B637" s="345" t="s">
        <v>147</v>
      </c>
      <c r="C637" s="2">
        <f>BL71</f>
        <v>412529</v>
      </c>
      <c r="D637" s="2">
        <f>(D615/D612)*BL76</f>
        <v>0</v>
      </c>
      <c r="E637" s="2">
        <f>(E623/E612)*SUM(C637:D637)</f>
        <v>42833.935082642638</v>
      </c>
      <c r="F637" s="2">
        <f>(F624/F612)*BL64</f>
        <v>154.732009427176</v>
      </c>
      <c r="G637" s="2">
        <f>(G625/G612)*BL77</f>
        <v>0</v>
      </c>
      <c r="H637" s="2">
        <f>(H628/H612)*BL60</f>
        <v>17793.565921088961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3">
        <v>8590</v>
      </c>
      <c r="B638" s="34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3">
        <v>8660</v>
      </c>
      <c r="B639" s="345" t="s">
        <v>642</v>
      </c>
      <c r="C639" s="2">
        <f>BS71</f>
        <v>68836</v>
      </c>
      <c r="D639" s="2">
        <f>(D615/D612)*BS76</f>
        <v>4621.8155304277816</v>
      </c>
      <c r="E639" s="2">
        <f>(E623/E612)*SUM(C639:D639)</f>
        <v>7627.311781094375</v>
      </c>
      <c r="F639" s="2">
        <f>(F624/F612)*BS64</f>
        <v>6.5770930340764062</v>
      </c>
      <c r="G639" s="2">
        <f>(G625/G612)*BS77</f>
        <v>0</v>
      </c>
      <c r="H639" s="2">
        <f>(H628/H612)*BS60</f>
        <v>1297.4475150794033</v>
      </c>
      <c r="I639" s="2">
        <f>(I629/I612)*BS78</f>
        <v>1253.6855681522086</v>
      </c>
      <c r="J639" s="2">
        <f>(J630/J612)*BS79</f>
        <v>0</v>
      </c>
      <c r="K639" s="2"/>
      <c r="L639" s="2"/>
      <c r="M639" s="2"/>
      <c r="N639" s="32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3">
        <v>8670</v>
      </c>
      <c r="B640" s="345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3">
        <v>8680</v>
      </c>
      <c r="B641" s="34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3">
        <v>8690</v>
      </c>
      <c r="B642" s="345" t="s">
        <v>648</v>
      </c>
      <c r="C642" s="2">
        <f>BV71</f>
        <v>359427</v>
      </c>
      <c r="D642" s="2">
        <f>(D615/D612)*BV76</f>
        <v>51062.708932557543</v>
      </c>
      <c r="E642" s="2">
        <f>(E623/E612)*SUM(C642:D642)</f>
        <v>42622.190305433171</v>
      </c>
      <c r="F642" s="2">
        <f>(F624/F612)*BV64</f>
        <v>220.08368284146508</v>
      </c>
      <c r="G642" s="2">
        <f>(G625/G612)*BV77</f>
        <v>0</v>
      </c>
      <c r="H642" s="2">
        <f>(H628/H612)*BV60</f>
        <v>11450.489180700764</v>
      </c>
      <c r="I642" s="2">
        <f>(I629/I612)*BV78</f>
        <v>13722.774462206607</v>
      </c>
      <c r="J642" s="2">
        <f>(J630/J612)*BV79</f>
        <v>0</v>
      </c>
      <c r="K642" s="2"/>
      <c r="L642" s="2"/>
      <c r="M642" s="2"/>
      <c r="N642" s="32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3">
        <v>8700</v>
      </c>
      <c r="B643" s="345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3">
        <v>8710</v>
      </c>
      <c r="B644" s="345" t="s">
        <v>652</v>
      </c>
      <c r="C644" s="2">
        <f>BX71</f>
        <v>232445</v>
      </c>
      <c r="D644" s="2">
        <f>(D615/D612)*BX76</f>
        <v>0</v>
      </c>
      <c r="E644" s="2">
        <f>(E623/E612)*SUM(C644:D644)</f>
        <v>24135.355430248219</v>
      </c>
      <c r="F644" s="2">
        <f>(F624/F612)*BX64</f>
        <v>77.195681587207531</v>
      </c>
      <c r="G644" s="2">
        <f>(G625/G612)*BX77</f>
        <v>0</v>
      </c>
      <c r="H644" s="2">
        <f>(H628/H612)*BX60</f>
        <v>5848.8110203579445</v>
      </c>
      <c r="I644" s="2">
        <f>(I629/I612)*BX78</f>
        <v>0</v>
      </c>
      <c r="J644" s="2">
        <f>(J630/J612)*BX79</f>
        <v>0</v>
      </c>
      <c r="K644" s="2">
        <f>SUM(C631:J644)</f>
        <v>2445034.964653953</v>
      </c>
      <c r="L644" s="2"/>
      <c r="M644" s="2"/>
      <c r="N644" s="32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3">
        <v>8720</v>
      </c>
      <c r="B645" s="345" t="s">
        <v>654</v>
      </c>
      <c r="C645" s="2">
        <f>BY71</f>
        <v>384610</v>
      </c>
      <c r="D645" s="2">
        <f>(D615/D612)*BY76</f>
        <v>9911.8453544113872</v>
      </c>
      <c r="E645" s="2">
        <f>(E623/E612)*SUM(C645:D645)</f>
        <v>40964.206425718519</v>
      </c>
      <c r="F645" s="2">
        <f>(F624/F612)*BY64</f>
        <v>41.847081973784938</v>
      </c>
      <c r="G645" s="2">
        <f>(G625/G612)*BY77</f>
        <v>0</v>
      </c>
      <c r="H645" s="2">
        <f>(H628/H612)*BY60</f>
        <v>6734.370435412141</v>
      </c>
      <c r="I645" s="2">
        <f>(I629/I612)*BY78</f>
        <v>2676.7881049736347</v>
      </c>
      <c r="J645" s="2">
        <f>(J630/J612)*BY79</f>
        <v>0</v>
      </c>
      <c r="K645" s="2">
        <v>0</v>
      </c>
      <c r="L645" s="2"/>
      <c r="M645" s="2"/>
      <c r="N645" s="32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3">
        <v>8730</v>
      </c>
      <c r="B646" s="34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3">
        <v>8740</v>
      </c>
      <c r="B647" s="345" t="s">
        <v>658</v>
      </c>
      <c r="C647" s="2">
        <f>CA71</f>
        <v>32477</v>
      </c>
      <c r="D647" s="2">
        <f>(D615/D612)*CA76</f>
        <v>0</v>
      </c>
      <c r="E647" s="2">
        <f>(E623/E612)*SUM(C647:D647)</f>
        <v>3372.1694951845443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480788.22689767403</v>
      </c>
      <c r="M647" s="2"/>
      <c r="N647" s="32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3"/>
      <c r="B648" s="343"/>
      <c r="C648" s="2">
        <f>SUM(C614:C647)</f>
        <v>6745724</v>
      </c>
      <c r="D648" s="2"/>
      <c r="E648" s="2"/>
      <c r="F648" s="2"/>
      <c r="G648" s="2"/>
      <c r="H648" s="2"/>
      <c r="I648" s="2"/>
      <c r="J648" s="2"/>
      <c r="K648" s="2"/>
      <c r="L648" s="3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4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4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4" t="s">
        <v>590</v>
      </c>
      <c r="D667" s="334" t="s">
        <v>591</v>
      </c>
      <c r="E667" s="337" t="s">
        <v>592</v>
      </c>
      <c r="F667" s="334" t="s">
        <v>593</v>
      </c>
      <c r="G667" s="334" t="s">
        <v>594</v>
      </c>
      <c r="H667" s="334" t="s">
        <v>595</v>
      </c>
      <c r="I667" s="334" t="s">
        <v>596</v>
      </c>
      <c r="J667" s="334" t="s">
        <v>597</v>
      </c>
      <c r="K667" s="334" t="s">
        <v>598</v>
      </c>
      <c r="L667" s="337" t="s">
        <v>599</v>
      </c>
      <c r="M667" s="334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3">
        <v>6010</v>
      </c>
      <c r="B668" s="337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2">ROUND(SUM(D668:L668),0)</f>
        <v>0</v>
      </c>
      <c r="N668" s="337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3">
        <v>6030</v>
      </c>
      <c r="B669" s="337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2"/>
        <v>0</v>
      </c>
      <c r="N669" s="337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3">
        <v>6070</v>
      </c>
      <c r="B670" s="337" t="s">
        <v>665</v>
      </c>
      <c r="C670" s="2">
        <f>E71</f>
        <v>271615</v>
      </c>
      <c r="D670" s="2">
        <f>(D615/D612)*E76</f>
        <v>24278.452665861601</v>
      </c>
      <c r="E670" s="2">
        <f>(E623/E612)*SUM(C670:D670)</f>
        <v>30723.369612484228</v>
      </c>
      <c r="F670" s="2">
        <f>(F624/F612)*E64</f>
        <v>126.17013131106731</v>
      </c>
      <c r="G670" s="2">
        <f>(G625/G612)*E77</f>
        <v>65052.266904850389</v>
      </c>
      <c r="H670" s="2">
        <f>(H628/H612)*E60</f>
        <v>4345.4194552659383</v>
      </c>
      <c r="I670" s="2">
        <f>(I629/I612)*E78</f>
        <v>6505.6115968979475</v>
      </c>
      <c r="J670" s="2">
        <f>(J630/J612)*E79</f>
        <v>5685.5725892502369</v>
      </c>
      <c r="K670" s="2">
        <f>(K644/K612)*E75</f>
        <v>39107.041652622887</v>
      </c>
      <c r="L670" s="2">
        <f>(L647/L612)*E80</f>
        <v>28678.595990387574</v>
      </c>
      <c r="M670" s="2">
        <f t="shared" si="22"/>
        <v>204503</v>
      </c>
      <c r="N670" s="337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3">
        <v>6100</v>
      </c>
      <c r="B671" s="337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2"/>
        <v>0</v>
      </c>
      <c r="N671" s="337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3">
        <v>6120</v>
      </c>
      <c r="B672" s="337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2"/>
        <v>0</v>
      </c>
      <c r="N672" s="337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3">
        <v>6140</v>
      </c>
      <c r="B673" s="337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2"/>
        <v>0</v>
      </c>
      <c r="N673" s="337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3">
        <v>6150</v>
      </c>
      <c r="B674" s="337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2"/>
        <v>0</v>
      </c>
      <c r="N674" s="337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3">
        <v>6170</v>
      </c>
      <c r="B675" s="337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2"/>
        <v>0</v>
      </c>
      <c r="N675" s="337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3">
        <v>6200</v>
      </c>
      <c r="B676" s="337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2"/>
        <v>0</v>
      </c>
      <c r="N676" s="337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3">
        <v>6210</v>
      </c>
      <c r="B677" s="337" t="s">
        <v>289</v>
      </c>
      <c r="C677" s="2">
        <f>L71</f>
        <v>1942213</v>
      </c>
      <c r="D677" s="2">
        <f>(D615/D612)*L76</f>
        <v>173457.29370219927</v>
      </c>
      <c r="E677" s="2">
        <f>(E623/E612)*SUM(C677:D677)</f>
        <v>219675.42649538693</v>
      </c>
      <c r="F677" s="2">
        <f>(F624/F612)*L64</f>
        <v>902.21470221627385</v>
      </c>
      <c r="G677" s="2">
        <f>(G625/G612)*L77</f>
        <v>465511.63473195687</v>
      </c>
      <c r="H677" s="2">
        <f>(H628/H612)*L60</f>
        <v>31015.17393189812</v>
      </c>
      <c r="I677" s="2">
        <f>(I629/I612)*L78</f>
        <v>46623.549777768625</v>
      </c>
      <c r="J677" s="2">
        <f>(J630/J612)*L79</f>
        <v>40662.3106006792</v>
      </c>
      <c r="K677" s="2">
        <f>(K644/K612)*L75</f>
        <v>233131.49671701607</v>
      </c>
      <c r="L677" s="2">
        <f>(L647/L612)*L80</f>
        <v>204545.86846085254</v>
      </c>
      <c r="M677" s="2">
        <f t="shared" si="22"/>
        <v>1415525</v>
      </c>
      <c r="N677" s="337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3">
        <v>6330</v>
      </c>
      <c r="B678" s="337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2"/>
        <v>0</v>
      </c>
      <c r="N678" s="337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3">
        <v>6400</v>
      </c>
      <c r="B679" s="337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2"/>
        <v>0</v>
      </c>
      <c r="N679" s="337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3">
        <v>7010</v>
      </c>
      <c r="B680" s="337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2"/>
        <v>0</v>
      </c>
      <c r="N680" s="337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3">
        <v>7020</v>
      </c>
      <c r="B681" s="337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2"/>
        <v>0</v>
      </c>
      <c r="N681" s="337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3">
        <v>7030</v>
      </c>
      <c r="B682" s="337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2"/>
        <v>0</v>
      </c>
      <c r="N682" s="337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3">
        <v>7040</v>
      </c>
      <c r="B683" s="337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2"/>
        <v>0</v>
      </c>
      <c r="N683" s="337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3">
        <v>7050</v>
      </c>
      <c r="B684" s="337" t="s">
        <v>689</v>
      </c>
      <c r="C684" s="2">
        <f>S71</f>
        <v>223739</v>
      </c>
      <c r="D684" s="2">
        <f>(D615/D612)*S76</f>
        <v>108473.45365389541</v>
      </c>
      <c r="E684" s="2">
        <f>(E623/E612)*SUM(C684:D684)</f>
        <v>34494.463840012177</v>
      </c>
      <c r="F684" s="2">
        <f>(F624/F612)*S64</f>
        <v>-446.63964448538781</v>
      </c>
      <c r="G684" s="2">
        <f>(G625/G612)*S77</f>
        <v>0</v>
      </c>
      <c r="H684" s="2">
        <f>(H628/H612)*S60</f>
        <v>2368.3565751449423</v>
      </c>
      <c r="I684" s="2">
        <f>(I629/I612)*S78</f>
        <v>29173.602004839235</v>
      </c>
      <c r="J684" s="2">
        <f>(J630/J612)*S79</f>
        <v>0</v>
      </c>
      <c r="K684" s="2">
        <f>(K644/K612)*S75</f>
        <v>52791.106148262457</v>
      </c>
      <c r="L684" s="2">
        <f>(L647/L612)*S80</f>
        <v>0</v>
      </c>
      <c r="M684" s="2">
        <f t="shared" si="22"/>
        <v>226854</v>
      </c>
      <c r="N684" s="337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3">
        <v>7060</v>
      </c>
      <c r="B685" s="337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2"/>
        <v>0</v>
      </c>
      <c r="N685" s="337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3">
        <v>7070</v>
      </c>
      <c r="B686" s="337" t="s">
        <v>109</v>
      </c>
      <c r="C686" s="2">
        <f>U71</f>
        <v>1100918</v>
      </c>
      <c r="D686" s="2">
        <f>(D615/D612)*U76</f>
        <v>48556.905331723203</v>
      </c>
      <c r="E686" s="2">
        <f>(E623/E612)*SUM(C686:D686)</f>
        <v>119352.90239984539</v>
      </c>
      <c r="F686" s="2">
        <f>(F624/F612)*U64</f>
        <v>8122.8933219896944</v>
      </c>
      <c r="G686" s="2">
        <f>(G625/G612)*U77</f>
        <v>0</v>
      </c>
      <c r="H686" s="2">
        <f>(H628/H612)*U60</f>
        <v>13715.873730839407</v>
      </c>
      <c r="I686" s="2">
        <f>(I629/I612)*U78</f>
        <v>13045.106587529739</v>
      </c>
      <c r="J686" s="2">
        <f>(J630/J612)*U79</f>
        <v>1323.2211400942504</v>
      </c>
      <c r="K686" s="2">
        <f>(K644/K612)*U75</f>
        <v>323908.37841357669</v>
      </c>
      <c r="L686" s="2">
        <f>(L647/L612)*U80</f>
        <v>0</v>
      </c>
      <c r="M686" s="2">
        <f t="shared" si="22"/>
        <v>528025</v>
      </c>
      <c r="N686" s="337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3">
        <v>7110</v>
      </c>
      <c r="B687" s="337" t="s">
        <v>694</v>
      </c>
      <c r="C687" s="2">
        <f>V71</f>
        <v>26004</v>
      </c>
      <c r="D687" s="2">
        <f>(D615/D612)*V76</f>
        <v>111.36904892597065</v>
      </c>
      <c r="E687" s="2">
        <f>(E623/E612)*SUM(C687:D687)</f>
        <v>2711.6251766565497</v>
      </c>
      <c r="F687" s="2">
        <f>(F624/F612)*V64</f>
        <v>25.574672514974392</v>
      </c>
      <c r="G687" s="2">
        <f>(G625/G612)*V77</f>
        <v>0</v>
      </c>
      <c r="H687" s="2">
        <f>(H628/H612)*V60</f>
        <v>556.04893503403002</v>
      </c>
      <c r="I687" s="2">
        <f>(I629/I612)*V78</f>
        <v>33.883393733843477</v>
      </c>
      <c r="J687" s="2">
        <f>(J630/J612)*V79</f>
        <v>0</v>
      </c>
      <c r="K687" s="2">
        <f>(K644/K612)*V75</f>
        <v>18583.05938850337</v>
      </c>
      <c r="L687" s="2">
        <f>(L647/L612)*V80</f>
        <v>0</v>
      </c>
      <c r="M687" s="2">
        <f t="shared" si="22"/>
        <v>22022</v>
      </c>
      <c r="N687" s="337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3">
        <v>7120</v>
      </c>
      <c r="B688" s="337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2"/>
        <v>0</v>
      </c>
      <c r="N688" s="337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3">
        <v>7130</v>
      </c>
      <c r="B689" s="337" t="s">
        <v>698</v>
      </c>
      <c r="C689" s="2">
        <f>X71</f>
        <v>220079</v>
      </c>
      <c r="D689" s="2">
        <f>(D615/D612)*X76</f>
        <v>17819.047828155304</v>
      </c>
      <c r="E689" s="2">
        <f>(E623/E612)*SUM(C689:D689)</f>
        <v>24701.55925270373</v>
      </c>
      <c r="F689" s="2">
        <f>(F624/F612)*X64</f>
        <v>99.101855995525767</v>
      </c>
      <c r="G689" s="2">
        <f>(G625/G612)*X77</f>
        <v>0</v>
      </c>
      <c r="H689" s="2">
        <f>(H628/H612)*X60</f>
        <v>1935.8740701184747</v>
      </c>
      <c r="I689" s="2">
        <f>(I629/I612)*X78</f>
        <v>4811.4419102057736</v>
      </c>
      <c r="J689" s="2">
        <f>(J630/J612)*X79</f>
        <v>372.82443208198276</v>
      </c>
      <c r="K689" s="2">
        <f>(K644/K612)*X75</f>
        <v>110398.65791596178</v>
      </c>
      <c r="L689" s="2">
        <f>(L647/L612)*X80</f>
        <v>0</v>
      </c>
      <c r="M689" s="2">
        <f t="shared" si="22"/>
        <v>160139</v>
      </c>
      <c r="N689" s="337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3">
        <v>7140</v>
      </c>
      <c r="B690" s="337" t="s">
        <v>1249</v>
      </c>
      <c r="C690" s="2">
        <f>Y71</f>
        <v>527760</v>
      </c>
      <c r="D690" s="2">
        <f>(D615/D612)*Y76</f>
        <v>52454.822044132176</v>
      </c>
      <c r="E690" s="2">
        <f>(E623/E612)*SUM(C690:D690)</f>
        <v>60245.180390773516</v>
      </c>
      <c r="F690" s="2">
        <f>(F624/F612)*Y64</f>
        <v>291.0953247631665</v>
      </c>
      <c r="G690" s="2">
        <f>(G625/G612)*Y77</f>
        <v>0</v>
      </c>
      <c r="H690" s="2">
        <f>(H628/H612)*Y60</f>
        <v>5684.0557803478614</v>
      </c>
      <c r="I690" s="2">
        <f>(I629/I612)*Y78</f>
        <v>14095.491793278887</v>
      </c>
      <c r="J690" s="2">
        <f>(J630/J612)*Y79</f>
        <v>1094.0257925028675</v>
      </c>
      <c r="K690" s="2">
        <f>(K644/K612)*Y75</f>
        <v>324341.67751989455</v>
      </c>
      <c r="L690" s="2">
        <f>(L647/L612)*Y80</f>
        <v>0</v>
      </c>
      <c r="M690" s="2">
        <f t="shared" si="22"/>
        <v>458206</v>
      </c>
      <c r="N690" s="337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3">
        <v>7150</v>
      </c>
      <c r="B691" s="337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2"/>
        <v>0</v>
      </c>
      <c r="N691" s="337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3">
        <v>7160</v>
      </c>
      <c r="B692" s="337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2"/>
        <v>0</v>
      </c>
      <c r="N692" s="337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3">
        <v>7170</v>
      </c>
      <c r="B693" s="337" t="s">
        <v>115</v>
      </c>
      <c r="C693" s="2">
        <f>AB71</f>
        <v>1266397</v>
      </c>
      <c r="D693" s="2">
        <f>(D615/D612)*AB76</f>
        <v>8296.9941449848138</v>
      </c>
      <c r="E693" s="2">
        <f>(E623/E612)*SUM(C693:D693)</f>
        <v>132354.71880871581</v>
      </c>
      <c r="F693" s="2">
        <f>(F624/F612)*AB64</f>
        <v>16148.912090405762</v>
      </c>
      <c r="G693" s="2">
        <f>(G625/G612)*AB77</f>
        <v>0</v>
      </c>
      <c r="H693" s="2">
        <f>(H628/H612)*AB60</f>
        <v>3171.5383701940973</v>
      </c>
      <c r="I693" s="2">
        <f>(I629/I612)*AB78</f>
        <v>2236.3039864336693</v>
      </c>
      <c r="J693" s="2">
        <f>(J630/J612)*AB79</f>
        <v>0</v>
      </c>
      <c r="K693" s="2">
        <f>(K644/K612)*AB75</f>
        <v>121877.40503933294</v>
      </c>
      <c r="L693" s="2">
        <f>(L647/L612)*AB80</f>
        <v>0</v>
      </c>
      <c r="M693" s="2">
        <f t="shared" si="22"/>
        <v>284086</v>
      </c>
      <c r="N693" s="337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3">
        <v>7180</v>
      </c>
      <c r="B694" s="337" t="s">
        <v>706</v>
      </c>
      <c r="C694" s="2">
        <f>AC71</f>
        <v>0</v>
      </c>
      <c r="D694" s="2">
        <f>(D615/D612)*AC76</f>
        <v>0</v>
      </c>
      <c r="E694" s="2">
        <f>(E623/E612)*SUM(C694:D694)</f>
        <v>0</v>
      </c>
      <c r="F694" s="2">
        <f>(F624/F612)*AC64</f>
        <v>0</v>
      </c>
      <c r="G694" s="2">
        <f>(G625/G612)*AC77</f>
        <v>0</v>
      </c>
      <c r="H694" s="2">
        <f>(H628/H612)*AC60</f>
        <v>0</v>
      </c>
      <c r="I694" s="2">
        <f>(I629/I612)*AC78</f>
        <v>0</v>
      </c>
      <c r="J694" s="2">
        <f>(J630/J612)*AC79</f>
        <v>0</v>
      </c>
      <c r="K694" s="2">
        <f>(K644/K612)*AC75</f>
        <v>0</v>
      </c>
      <c r="L694" s="2">
        <f>(L647/L612)*AC80</f>
        <v>0</v>
      </c>
      <c r="M694" s="2">
        <f t="shared" si="22"/>
        <v>0</v>
      </c>
      <c r="N694" s="337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3">
        <v>7190</v>
      </c>
      <c r="B695" s="337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2"/>
        <v>0</v>
      </c>
      <c r="N695" s="337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3">
        <v>7200</v>
      </c>
      <c r="B696" s="337" t="s">
        <v>709</v>
      </c>
      <c r="C696" s="2">
        <f>AE71</f>
        <v>676737</v>
      </c>
      <c r="D696" s="2">
        <f>(D615/D612)*AE76</f>
        <v>101011.72737585538</v>
      </c>
      <c r="E696" s="2">
        <f>(E623/E612)*SUM(C696:D696)</f>
        <v>80755.62808681406</v>
      </c>
      <c r="F696" s="2">
        <f>(F624/F612)*AE64</f>
        <v>485.84016711079937</v>
      </c>
      <c r="G696" s="2">
        <f>(G625/G612)*AE77</f>
        <v>0</v>
      </c>
      <c r="H696" s="2">
        <f>(H628/H612)*AE60</f>
        <v>12665.559075775129</v>
      </c>
      <c r="I696" s="2">
        <f>(I629/I612)*AE78</f>
        <v>27140.598380808624</v>
      </c>
      <c r="J696" s="2">
        <f>(J630/J612)*AE79</f>
        <v>10778.293212730765</v>
      </c>
      <c r="K696" s="2">
        <f>(K644/K612)*AE75</f>
        <v>121745.71526604837</v>
      </c>
      <c r="L696" s="2">
        <f>(L647/L612)*AE80</f>
        <v>0</v>
      </c>
      <c r="M696" s="2">
        <f t="shared" si="22"/>
        <v>354583</v>
      </c>
      <c r="N696" s="337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3">
        <v>7220</v>
      </c>
      <c r="B697" s="337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2"/>
        <v>0</v>
      </c>
      <c r="N697" s="337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3">
        <v>7230</v>
      </c>
      <c r="B698" s="337" t="s">
        <v>713</v>
      </c>
      <c r="C698" s="2">
        <f>AG71</f>
        <v>1796346</v>
      </c>
      <c r="D698" s="2">
        <f>(D615/D612)*AG76</f>
        <v>122673.00739195666</v>
      </c>
      <c r="E698" s="2">
        <f>(E623/E612)*SUM(C698:D698)</f>
        <v>199256.62337674291</v>
      </c>
      <c r="F698" s="2">
        <f>(F624/F612)*AG64</f>
        <v>2771.8123551577778</v>
      </c>
      <c r="G698" s="2">
        <f>(G625/G612)*AG77</f>
        <v>0</v>
      </c>
      <c r="H698" s="2">
        <f>(H628/H612)*AG60</f>
        <v>15075.104460922592</v>
      </c>
      <c r="I698" s="2">
        <f>(I629/I612)*AG78</f>
        <v>32968.5421030297</v>
      </c>
      <c r="J698" s="2">
        <f>(J630/J612)*AG79</f>
        <v>46205.782074422779</v>
      </c>
      <c r="K698" s="2">
        <f>(K644/K612)*AG75</f>
        <v>521035.2821445411</v>
      </c>
      <c r="L698" s="2">
        <f>(L647/L612)*AG80</f>
        <v>72118.234034651105</v>
      </c>
      <c r="M698" s="2">
        <f t="shared" si="22"/>
        <v>1012104</v>
      </c>
      <c r="N698" s="337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3">
        <v>7240</v>
      </c>
      <c r="B699" s="337" t="s">
        <v>119</v>
      </c>
      <c r="C699" s="2">
        <f>AH71</f>
        <v>1600686</v>
      </c>
      <c r="D699" s="2">
        <f>(D615/D612)*AH76</f>
        <v>47665.952940315437</v>
      </c>
      <c r="E699" s="2">
        <f>(E623/E612)*SUM(C699:D699)</f>
        <v>171152.57483859968</v>
      </c>
      <c r="F699" s="2">
        <f>(F624/F612)*AH64</f>
        <v>2622.1638359641111</v>
      </c>
      <c r="G699" s="2">
        <f>(G625/G612)*AH77</f>
        <v>0</v>
      </c>
      <c r="H699" s="2">
        <f>(H628/H612)*AH60</f>
        <v>35937.236727199343</v>
      </c>
      <c r="I699" s="2">
        <f>(I629/I612)*AH78</f>
        <v>0</v>
      </c>
      <c r="J699" s="2">
        <f>(J630/J612)*AH79</f>
        <v>615.77150052884861</v>
      </c>
      <c r="K699" s="2">
        <f>(K644/K612)*AH75</f>
        <v>199645.75609974269</v>
      </c>
      <c r="L699" s="2">
        <f>(L647/L612)*AH80</f>
        <v>0</v>
      </c>
      <c r="M699" s="2">
        <f t="shared" si="22"/>
        <v>457639</v>
      </c>
      <c r="N699" s="337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3">
        <v>7250</v>
      </c>
      <c r="B700" s="337" t="s">
        <v>716</v>
      </c>
      <c r="C700" s="2">
        <f>AI71</f>
        <v>133313</v>
      </c>
      <c r="D700" s="2">
        <f>(D615/D612)*AI76</f>
        <v>23665.922896768763</v>
      </c>
      <c r="E700" s="2">
        <f>(E623/E612)*SUM(C700:D700)</f>
        <v>16299.520743277095</v>
      </c>
      <c r="F700" s="2">
        <f>(F624/F612)*AI64</f>
        <v>689.33699779859762</v>
      </c>
      <c r="G700" s="2">
        <f>(G625/G612)*AI77</f>
        <v>0</v>
      </c>
      <c r="H700" s="2">
        <f>(H628/H612)*AI60</f>
        <v>1173.881085071841</v>
      </c>
      <c r="I700" s="2">
        <f>(I629/I612)*AI78</f>
        <v>6370.078021962574</v>
      </c>
      <c r="J700" s="2">
        <f>(J630/J612)*AI79</f>
        <v>3641.1500887351021</v>
      </c>
      <c r="K700" s="2">
        <f>(K644/K612)*AI75</f>
        <v>41201.475728310652</v>
      </c>
      <c r="L700" s="2">
        <f>(L647/L612)*AI80</f>
        <v>6607.323586020666</v>
      </c>
      <c r="M700" s="2">
        <f t="shared" si="22"/>
        <v>99649</v>
      </c>
      <c r="N700" s="337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3">
        <v>7260</v>
      </c>
      <c r="B701" s="337" t="s">
        <v>121</v>
      </c>
      <c r="C701" s="2">
        <f>AJ71</f>
        <v>4377458</v>
      </c>
      <c r="D701" s="2">
        <f>(D615/D612)*AJ76</f>
        <v>291898.27723496908</v>
      </c>
      <c r="E701" s="2">
        <f>(E623/E612)*SUM(C701:D701)</f>
        <v>484831.13588817406</v>
      </c>
      <c r="F701" s="2">
        <f>(F624/F612)*AJ64</f>
        <v>6548.1381025917271</v>
      </c>
      <c r="G701" s="2">
        <f>(G625/G612)*AJ77</f>
        <v>0</v>
      </c>
      <c r="H701" s="2">
        <f>(H628/H612)*AJ60</f>
        <v>53627.830623282003</v>
      </c>
      <c r="I701" s="2">
        <f>(I629/I612)*AJ78</f>
        <v>78473.939887581495</v>
      </c>
      <c r="J701" s="2">
        <f>(J630/J612)*AJ79</f>
        <v>4869.6371518249143</v>
      </c>
      <c r="K701" s="2">
        <f>(K644/K612)*AJ75</f>
        <v>254240.93602074753</v>
      </c>
      <c r="L701" s="2">
        <f>(L647/L612)*AJ80</f>
        <v>161387.39312237714</v>
      </c>
      <c r="M701" s="2">
        <f t="shared" si="22"/>
        <v>1335877</v>
      </c>
      <c r="N701" s="337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3">
        <v>7310</v>
      </c>
      <c r="B702" s="337" t="s">
        <v>719</v>
      </c>
      <c r="C702" s="2">
        <f>AK71</f>
        <v>181049</v>
      </c>
      <c r="D702" s="2">
        <f>(D615/D612)*AK76</f>
        <v>8909.5239140776521</v>
      </c>
      <c r="E702" s="2">
        <f>(E623/E612)*SUM(C702:D702)</f>
        <v>19723.876580143991</v>
      </c>
      <c r="F702" s="2">
        <f>(F624/F612)*AK64</f>
        <v>42.371153131878678</v>
      </c>
      <c r="G702" s="2">
        <f>(G625/G612)*AK77</f>
        <v>0</v>
      </c>
      <c r="H702" s="2">
        <f>(H628/H612)*AK60</f>
        <v>3089.1607501890558</v>
      </c>
      <c r="I702" s="2">
        <f>(I629/I612)*AK78</f>
        <v>2405.7209551028868</v>
      </c>
      <c r="J702" s="2">
        <f>(J630/J612)*AK79</f>
        <v>0</v>
      </c>
      <c r="K702" s="2">
        <f>(K644/K612)*AK75</f>
        <v>48021.179074301835</v>
      </c>
      <c r="L702" s="2">
        <f>(L647/L612)*AK80</f>
        <v>0</v>
      </c>
      <c r="M702" s="2">
        <f t="shared" si="22"/>
        <v>82192</v>
      </c>
      <c r="N702" s="337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3">
        <v>7320</v>
      </c>
      <c r="B703" s="337" t="s">
        <v>721</v>
      </c>
      <c r="C703" s="2">
        <f>AL71</f>
        <v>103291</v>
      </c>
      <c r="D703" s="2">
        <f>(D615/D612)*AL76</f>
        <v>10134.583452263329</v>
      </c>
      <c r="E703" s="2">
        <f>(E623/E612)*SUM(C703:D703)</f>
        <v>11777.266757743364</v>
      </c>
      <c r="F703" s="2">
        <f>(F624/F612)*AL64</f>
        <v>105.07626719779438</v>
      </c>
      <c r="G703" s="2">
        <f>(G625/G612)*AL77</f>
        <v>0</v>
      </c>
      <c r="H703" s="2">
        <f>(H628/H612)*AL60</f>
        <v>1523.9859700932673</v>
      </c>
      <c r="I703" s="2">
        <f>(I629/I612)*AL78</f>
        <v>2710.6714987074783</v>
      </c>
      <c r="J703" s="2">
        <f>(J630/J612)*AL79</f>
        <v>0</v>
      </c>
      <c r="K703" s="2">
        <f>(K644/K612)*AL75</f>
        <v>23713.4629003181</v>
      </c>
      <c r="L703" s="2">
        <f>(L647/L612)*AL80</f>
        <v>0</v>
      </c>
      <c r="M703" s="2">
        <f t="shared" si="22"/>
        <v>49965</v>
      </c>
      <c r="N703" s="337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3">
        <v>7330</v>
      </c>
      <c r="B704" s="337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2"/>
        <v>0</v>
      </c>
      <c r="N704" s="337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3">
        <v>7340</v>
      </c>
      <c r="B705" s="337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2"/>
        <v>0</v>
      </c>
      <c r="N705" s="337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3">
        <v>7350</v>
      </c>
      <c r="B706" s="337" t="s">
        <v>727</v>
      </c>
      <c r="C706" s="2">
        <f>AO71</f>
        <v>70711</v>
      </c>
      <c r="D706" s="2">
        <f>(D615/D612)*AO76</f>
        <v>6292.3512643173417</v>
      </c>
      <c r="E706" s="2">
        <f>(E623/E612)*SUM(C706:D706)</f>
        <v>7995.4537722237637</v>
      </c>
      <c r="F706" s="2">
        <f>(F624/F612)*AO64</f>
        <v>32.85926161247734</v>
      </c>
      <c r="G706" s="2">
        <f>(G625/G612)*AO77</f>
        <v>16949.397982548173</v>
      </c>
      <c r="H706" s="2">
        <f>(H628/H612)*AO60</f>
        <v>1132.6922750693204</v>
      </c>
      <c r="I706" s="2">
        <f>(I629/I612)*AO78</f>
        <v>1728.0530804260172</v>
      </c>
      <c r="J706" s="2">
        <f>(J630/J612)*AO79</f>
        <v>1480.6019454403331</v>
      </c>
      <c r="K706" s="2">
        <f>(K644/K612)*AO75</f>
        <v>11292.334624771802</v>
      </c>
      <c r="L706" s="2">
        <f>(L647/L612)*AO80</f>
        <v>7450.8117033850067</v>
      </c>
      <c r="M706" s="2">
        <f t="shared" si="22"/>
        <v>54355</v>
      </c>
      <c r="N706" s="337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3">
        <v>7380</v>
      </c>
      <c r="B707" s="337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2"/>
        <v>0</v>
      </c>
      <c r="N707" s="337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3">
        <v>7390</v>
      </c>
      <c r="B708" s="337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2"/>
        <v>0</v>
      </c>
      <c r="N708" s="337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3">
        <v>7400</v>
      </c>
      <c r="B709" s="337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2"/>
        <v>0</v>
      </c>
      <c r="N709" s="337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3">
        <v>7410</v>
      </c>
      <c r="B710" s="337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2"/>
        <v>0</v>
      </c>
      <c r="N710" s="337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3">
        <v>7420</v>
      </c>
      <c r="B711" s="337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2"/>
        <v>0</v>
      </c>
      <c r="N711" s="337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3">
        <v>7430</v>
      </c>
      <c r="B712" s="337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2"/>
        <v>0</v>
      </c>
      <c r="N712" s="337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3">
        <v>7490</v>
      </c>
      <c r="B713" s="337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2"/>
        <v>0</v>
      </c>
      <c r="N713" s="32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21264040</v>
      </c>
      <c r="D715" s="2">
        <f>SUM(D616:D647)+SUM(D668:D713)</f>
        <v>1521691</v>
      </c>
      <c r="E715" s="2">
        <f>SUM(E624:E647)+SUM(E668:E713)</f>
        <v>2000212.2236615801</v>
      </c>
      <c r="F715" s="2">
        <f>SUM(F625:F648)+SUM(F668:F713)</f>
        <v>43389.449595612721</v>
      </c>
      <c r="G715" s="2">
        <f>SUM(G626:G647)+SUM(G668:G713)</f>
        <v>547513.29961935547</v>
      </c>
      <c r="H715" s="2">
        <f>SUM(H629:H647)+SUM(H668:H713)</f>
        <v>256976.98560572692</v>
      </c>
      <c r="I715" s="2">
        <f>SUM(I630:I647)+SUM(I668:I713)</f>
        <v>285975.84311363893</v>
      </c>
      <c r="J715" s="2">
        <f>SUM(J631:J647)+SUM(J668:J713)</f>
        <v>116729.19052829126</v>
      </c>
      <c r="K715" s="2">
        <f>SUM(K668:K713)</f>
        <v>2445034.9646539534</v>
      </c>
      <c r="L715" s="2">
        <f>SUM(L668:L713)</f>
        <v>480788.22689767409</v>
      </c>
      <c r="M715" s="2">
        <f>SUM(M668:M713)</f>
        <v>6745724</v>
      </c>
      <c r="N715" s="337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21264040</v>
      </c>
      <c r="D716" s="2">
        <f>D615</f>
        <v>1521691</v>
      </c>
      <c r="E716" s="2">
        <f>E623</f>
        <v>2000212.2236615801</v>
      </c>
      <c r="F716" s="2">
        <f>F624</f>
        <v>43389.449595612714</v>
      </c>
      <c r="G716" s="2">
        <f>G625</f>
        <v>547513.29961935547</v>
      </c>
      <c r="H716" s="2">
        <f>H628</f>
        <v>256976.98560572692</v>
      </c>
      <c r="I716" s="2">
        <f>I629</f>
        <v>285975.84311363893</v>
      </c>
      <c r="J716" s="2">
        <f>J630</f>
        <v>116729.19052829128</v>
      </c>
      <c r="K716" s="2">
        <f>K644</f>
        <v>2445034.964653953</v>
      </c>
      <c r="L716" s="2">
        <f>L647</f>
        <v>480788.22689767403</v>
      </c>
      <c r="M716" s="2">
        <f>C648</f>
        <v>6745724</v>
      </c>
      <c r="N716" s="337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7"/>
      <c r="J719" s="277"/>
      <c r="K719" s="277"/>
      <c r="L719" s="277"/>
      <c r="M719" s="277"/>
      <c r="N719" s="277"/>
      <c r="O719" s="202"/>
      <c r="P719" s="277"/>
      <c r="Q719" s="277"/>
      <c r="R719" s="277"/>
      <c r="S719" s="277"/>
      <c r="T719" s="277"/>
      <c r="U719" s="277"/>
      <c r="V719" s="277"/>
      <c r="W719" s="277"/>
      <c r="X719" s="277"/>
      <c r="Y719" s="277"/>
      <c r="Z719" s="277"/>
      <c r="AA719" s="277"/>
      <c r="AB719" s="277"/>
      <c r="AC719" s="277"/>
      <c r="AD719" s="277"/>
      <c r="AE719" s="277"/>
      <c r="AF719" s="277"/>
      <c r="AG719" s="277"/>
      <c r="AH719" s="277"/>
      <c r="AI719" s="277"/>
      <c r="AJ719" s="277"/>
      <c r="AK719" s="277"/>
      <c r="AL719" s="277"/>
      <c r="AM719" s="277"/>
      <c r="AN719" s="277"/>
      <c r="AO719" s="277"/>
      <c r="AP719" s="277"/>
      <c r="AQ719" s="277"/>
      <c r="AR719" s="277"/>
      <c r="AS719" s="277"/>
      <c r="AT719" s="277"/>
      <c r="AU719" s="277"/>
      <c r="AV719" s="277"/>
      <c r="AW719" s="277"/>
      <c r="AX719" s="277"/>
      <c r="AY719" s="277"/>
      <c r="AZ719" s="277"/>
      <c r="BA719" s="277"/>
      <c r="BB719" s="277"/>
      <c r="BC719" s="277"/>
      <c r="BD719" s="277"/>
      <c r="BE719" s="277"/>
      <c r="BF719" s="277"/>
      <c r="BG719" s="277"/>
      <c r="BH719" s="277"/>
      <c r="BI719" s="277"/>
      <c r="BJ719" s="277"/>
      <c r="BK719" s="277"/>
      <c r="BL719" s="277"/>
      <c r="BM719" s="277"/>
      <c r="BN719" s="277"/>
      <c r="BO719" s="277"/>
      <c r="BP719" s="277"/>
      <c r="BQ719" s="277"/>
      <c r="BR719" s="277"/>
      <c r="BS719" s="277"/>
      <c r="BT719" s="277"/>
      <c r="BU719" s="277"/>
      <c r="BV719" s="277"/>
      <c r="BW719" s="277"/>
      <c r="BX719" s="277"/>
      <c r="BY719" s="277"/>
      <c r="BZ719" s="277"/>
      <c r="CA719" s="277"/>
      <c r="CB719" s="277"/>
      <c r="CC719" s="277"/>
      <c r="CD719" s="277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78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79" t="str">
        <f>RIGHT(C84,3)&amp;"*"&amp;RIGHT(C83,4)&amp;"*"&amp;"A"</f>
        <v>ter*158*A</v>
      </c>
      <c r="B721" s="277">
        <f>ROUND(C166,0)</f>
        <v>16004</v>
      </c>
      <c r="C721" s="277">
        <f>ROUND(C167,0)</f>
        <v>107509</v>
      </c>
      <c r="D721" s="277">
        <f>ROUND(C168,0)</f>
        <v>1359362</v>
      </c>
      <c r="E721" s="277">
        <f>ROUND(C169,0)</f>
        <v>11000</v>
      </c>
      <c r="F721" s="277">
        <f>ROUND(C170,0)</f>
        <v>164832</v>
      </c>
      <c r="G721" s="277">
        <f>ROUND(C171,0)</f>
        <v>77352</v>
      </c>
      <c r="H721" s="277">
        <f>ROUND(C172+C173,0)</f>
        <v>0</v>
      </c>
      <c r="I721" s="277">
        <f>ROUND(C176,0)</f>
        <v>91058</v>
      </c>
      <c r="J721" s="277">
        <f>ROUND(C177,0)</f>
        <v>0</v>
      </c>
      <c r="K721" s="277">
        <f>ROUND(C180,0)</f>
        <v>106950</v>
      </c>
      <c r="L721" s="277">
        <f>ROUND(C181,0)</f>
        <v>0</v>
      </c>
      <c r="M721" s="277">
        <f>ROUND(C184,0)</f>
        <v>81850</v>
      </c>
      <c r="N721" s="277">
        <f>ROUND(C185,0)</f>
        <v>0</v>
      </c>
      <c r="O721" s="277">
        <f>ROUND(C186,0)</f>
        <v>0</v>
      </c>
      <c r="P721" s="277">
        <f>ROUND(C189,0)</f>
        <v>0</v>
      </c>
      <c r="Q721" s="277">
        <f>ROUND(C190,0)</f>
        <v>0</v>
      </c>
      <c r="R721" s="277">
        <f>ROUND(B196,0)</f>
        <v>1367240</v>
      </c>
      <c r="S721" s="277">
        <f>ROUND(C196,0)</f>
        <v>0</v>
      </c>
      <c r="T721" s="277">
        <f>ROUND(D196,0)</f>
        <v>0</v>
      </c>
      <c r="U721" s="277">
        <f>ROUND(B197,0)</f>
        <v>10384322</v>
      </c>
      <c r="V721" s="277">
        <f>ROUND(C197,0)</f>
        <v>118227</v>
      </c>
      <c r="W721" s="277">
        <f>ROUND(D197,0)</f>
        <v>0</v>
      </c>
      <c r="X721" s="277">
        <f>ROUND(B198,0)</f>
        <v>0</v>
      </c>
      <c r="Y721" s="277">
        <f>ROUND(C198,0)</f>
        <v>0</v>
      </c>
      <c r="Z721" s="277">
        <f>ROUND(D198,0)</f>
        <v>0</v>
      </c>
      <c r="AA721" s="277">
        <f>ROUND(B199,0)</f>
        <v>8419530</v>
      </c>
      <c r="AB721" s="277">
        <f>ROUND(C199,0)</f>
        <v>56896</v>
      </c>
      <c r="AC721" s="277">
        <f>ROUND(D199,0)</f>
        <v>0</v>
      </c>
      <c r="AD721" s="277">
        <f>ROUND(B200,0)</f>
        <v>4731514</v>
      </c>
      <c r="AE721" s="277">
        <f>ROUND(C200,0)</f>
        <v>849057</v>
      </c>
      <c r="AF721" s="277">
        <f>ROUND(D200,0)</f>
        <v>568457</v>
      </c>
      <c r="AG721" s="277">
        <f>ROUND(B201,0)</f>
        <v>0</v>
      </c>
      <c r="AH721" s="277">
        <f>ROUND(C201,0)</f>
        <v>0</v>
      </c>
      <c r="AI721" s="277">
        <f>ROUND(D201,0)</f>
        <v>0</v>
      </c>
      <c r="AJ721" s="277">
        <f>ROUND(B202,0)</f>
        <v>0</v>
      </c>
      <c r="AK721" s="277">
        <f>ROUND(C202,0)</f>
        <v>0</v>
      </c>
      <c r="AL721" s="277">
        <f>ROUND(D202,0)</f>
        <v>0</v>
      </c>
      <c r="AM721" s="277">
        <f>ROUND(B203,0)</f>
        <v>86498</v>
      </c>
      <c r="AN721" s="277">
        <f>ROUND(C203,0)</f>
        <v>0</v>
      </c>
      <c r="AO721" s="277">
        <f>ROUND(D203,0)</f>
        <v>79426</v>
      </c>
      <c r="AP721" s="277">
        <f>ROUND(B204,0)</f>
        <v>25511119</v>
      </c>
      <c r="AQ721" s="277">
        <f>ROUND(C204,0)</f>
        <v>1024180</v>
      </c>
      <c r="AR721" s="277">
        <f>ROUND(D204,0)</f>
        <v>647883</v>
      </c>
      <c r="AS721" s="277"/>
      <c r="AT721" s="277"/>
      <c r="AU721" s="277"/>
      <c r="AV721" s="277">
        <f>ROUND(B210,0)</f>
        <v>5639620</v>
      </c>
      <c r="AW721" s="277">
        <f>ROUND(C210,0)</f>
        <v>523003</v>
      </c>
      <c r="AX721" s="277">
        <f>ROUND(D210,0)</f>
        <v>0</v>
      </c>
      <c r="AY721" s="277">
        <f>ROUND(B211,0)</f>
        <v>0</v>
      </c>
      <c r="AZ721" s="277">
        <f>ROUND(C211,0)</f>
        <v>0</v>
      </c>
      <c r="BA721" s="277">
        <f>ROUND(D211,0)</f>
        <v>0</v>
      </c>
      <c r="BB721" s="277">
        <f>ROUND(B212,0)</f>
        <v>4721682</v>
      </c>
      <c r="BC721" s="277">
        <f>ROUND(C212,0)</f>
        <v>512665</v>
      </c>
      <c r="BD721" s="277">
        <f>ROUND(D212,0)</f>
        <v>0</v>
      </c>
      <c r="BE721" s="277">
        <f>ROUND(B213,0)</f>
        <v>3918685</v>
      </c>
      <c r="BF721" s="277">
        <f>ROUND(C213,0)</f>
        <v>269711</v>
      </c>
      <c r="BG721" s="277">
        <f>ROUND(D213,0)</f>
        <v>568457</v>
      </c>
      <c r="BH721" s="277">
        <f>ROUND(B214,0)</f>
        <v>0</v>
      </c>
      <c r="BI721" s="277">
        <f>ROUND(C214,0)</f>
        <v>0</v>
      </c>
      <c r="BJ721" s="277">
        <f>ROUND(D214,0)</f>
        <v>0</v>
      </c>
      <c r="BK721" s="277">
        <f>ROUND(B215,0)</f>
        <v>0</v>
      </c>
      <c r="BL721" s="277">
        <f>ROUND(C215,0)</f>
        <v>0</v>
      </c>
      <c r="BM721" s="277">
        <f>ROUND(D215,0)</f>
        <v>0</v>
      </c>
      <c r="BN721" s="277">
        <f>ROUND(B216,0)</f>
        <v>0</v>
      </c>
      <c r="BO721" s="277">
        <f>ROUND(C216,0)</f>
        <v>0</v>
      </c>
      <c r="BP721" s="277">
        <f>ROUND(D216,0)</f>
        <v>0</v>
      </c>
      <c r="BQ721" s="277">
        <f>ROUND(B217,0)</f>
        <v>14996404</v>
      </c>
      <c r="BR721" s="277">
        <f>ROUND(C217,0)</f>
        <v>1392446</v>
      </c>
      <c r="BS721" s="277">
        <f>ROUND(D217,0)</f>
        <v>568457</v>
      </c>
      <c r="BT721" s="277">
        <f>ROUND(C222,0)</f>
        <v>0</v>
      </c>
      <c r="BU721" s="277">
        <f>ROUND(C223,0)</f>
        <v>4283188</v>
      </c>
      <c r="BV721" s="277">
        <f>ROUND(C224,0)</f>
        <v>2414012</v>
      </c>
      <c r="BW721" s="277">
        <f>ROUND(C225,0)</f>
        <v>0</v>
      </c>
      <c r="BX721" s="277">
        <f>ROUND(C226,0)</f>
        <v>0</v>
      </c>
      <c r="BY721" s="277">
        <f>ROUND(C227,0)</f>
        <v>0</v>
      </c>
      <c r="BZ721" s="277">
        <f>ROUND(C230,0)</f>
        <v>0</v>
      </c>
      <c r="CA721" s="277">
        <f>ROUND(C232,0)</f>
        <v>0</v>
      </c>
      <c r="CB721" s="277">
        <f>ROUND(C233,0)</f>
        <v>393009</v>
      </c>
      <c r="CC721" s="277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79" t="str">
        <f>RIGHT(C84,3)&amp;"*"&amp;RIGHT(C83,4)&amp;"*"&amp;"A"</f>
        <v>ter*158*A</v>
      </c>
      <c r="B725" s="277">
        <f>ROUND(C112,0)</f>
        <v>65</v>
      </c>
      <c r="C725" s="277">
        <f>ROUND(C113,0)</f>
        <v>0</v>
      </c>
      <c r="D725" s="277">
        <f>ROUND(C114,0)</f>
        <v>0</v>
      </c>
      <c r="E725" s="277">
        <f>ROUND(C115,0)</f>
        <v>0</v>
      </c>
      <c r="F725" s="277">
        <f>ROUND(D112,0)</f>
        <v>1373</v>
      </c>
      <c r="G725" s="277">
        <f>ROUND(D113,0)</f>
        <v>0</v>
      </c>
      <c r="H725" s="277">
        <f>ROUND(D114,0)</f>
        <v>0</v>
      </c>
      <c r="I725" s="277">
        <f>ROUND(D115,0)</f>
        <v>0</v>
      </c>
      <c r="J725" s="277">
        <f>ROUND(C117,0)</f>
        <v>0</v>
      </c>
      <c r="K725" s="277">
        <f>ROUND(C118,0)</f>
        <v>3</v>
      </c>
      <c r="L725" s="277">
        <f>ROUND(C119,0)</f>
        <v>0</v>
      </c>
      <c r="M725" s="277">
        <f>ROUND(C120,0)</f>
        <v>0</v>
      </c>
      <c r="N725" s="277">
        <f>ROUND(C121,0)</f>
        <v>0</v>
      </c>
      <c r="O725" s="277">
        <f>ROUND(C122,0)</f>
        <v>0</v>
      </c>
      <c r="P725" s="277">
        <f>ROUND(C123,0)</f>
        <v>0</v>
      </c>
      <c r="Q725" s="277">
        <f>ROUND(C124,0)</f>
        <v>6</v>
      </c>
      <c r="R725" s="277">
        <f>ROUND(C125,0)</f>
        <v>0</v>
      </c>
      <c r="S725" s="277">
        <f>ROUND(C126,0)</f>
        <v>0</v>
      </c>
      <c r="T725" s="277"/>
      <c r="U725" s="277">
        <f>ROUND(C127,0)</f>
        <v>0</v>
      </c>
      <c r="V725" s="277">
        <f>ROUND(C129,0)</f>
        <v>0</v>
      </c>
      <c r="W725" s="277">
        <f>ROUND(C130,0)</f>
        <v>0</v>
      </c>
      <c r="X725" s="277">
        <f>ROUND(B139,0)</f>
        <v>136</v>
      </c>
      <c r="Y725" s="277">
        <f>ROUND(B140,0)</f>
        <v>0</v>
      </c>
      <c r="Z725" s="277">
        <f>ROUND(B141,0)</f>
        <v>535005</v>
      </c>
      <c r="AA725" s="277">
        <f>ROUND(B142,0)</f>
        <v>7796148</v>
      </c>
      <c r="AB725" s="277">
        <f>ROUND(B143,0)</f>
        <v>0</v>
      </c>
      <c r="AC725" s="277">
        <f>ROUND(C139,0)</f>
        <v>10</v>
      </c>
      <c r="AD725" s="277">
        <f>ROUND(C140,0)</f>
        <v>0</v>
      </c>
      <c r="AE725" s="277">
        <f>ROUND(C141,0)</f>
        <v>36281</v>
      </c>
      <c r="AF725" s="277">
        <f>ROUND(C142,0)</f>
        <v>4295788</v>
      </c>
      <c r="AG725" s="277">
        <f>ROUND(C143,0)</f>
        <v>0</v>
      </c>
      <c r="AH725" s="277">
        <f>ROUND(D139,0)</f>
        <v>46</v>
      </c>
      <c r="AI725" s="277">
        <f>ROUND(D140,0)</f>
        <v>0</v>
      </c>
      <c r="AJ725" s="277">
        <f>ROUND(D141,0)</f>
        <v>185306</v>
      </c>
      <c r="AK725" s="277">
        <f>ROUND(D142,0)</f>
        <v>11901762</v>
      </c>
      <c r="AL725" s="277">
        <f>ROUND(D143,0)</f>
        <v>0</v>
      </c>
      <c r="AM725" s="277">
        <f>ROUND(B145,0)</f>
        <v>1067</v>
      </c>
      <c r="AN725" s="277">
        <f>ROUND(B146,0)</f>
        <v>0</v>
      </c>
      <c r="AO725" s="277">
        <f>ROUND(B147,0)</f>
        <v>3635409</v>
      </c>
      <c r="AP725" s="277">
        <f>ROUND(B148,0)</f>
        <v>0</v>
      </c>
      <c r="AQ725" s="277">
        <f>ROUND(B149,0)</f>
        <v>0</v>
      </c>
      <c r="AR725" s="277">
        <f>ROUND(C145,0)</f>
        <v>0</v>
      </c>
      <c r="AS725" s="277">
        <f>ROUND(C146,0)</f>
        <v>0</v>
      </c>
      <c r="AT725" s="277">
        <f>ROUND(C147,0)</f>
        <v>0</v>
      </c>
      <c r="AU725" s="277">
        <f>ROUND(C148,0)</f>
        <v>0</v>
      </c>
      <c r="AV725" s="277">
        <f>ROUND(C149,0)</f>
        <v>0</v>
      </c>
      <c r="AW725" s="277">
        <f>ROUND(D145,0)</f>
        <v>306</v>
      </c>
      <c r="AX725" s="277">
        <f>ROUND(D146,0)</f>
        <v>0</v>
      </c>
      <c r="AY725" s="277">
        <f>ROUND(D147,0)</f>
        <v>522540</v>
      </c>
      <c r="AZ725" s="277">
        <f>ROUND(D148,0)</f>
        <v>0</v>
      </c>
      <c r="BA725" s="277">
        <f>ROUND(D149,0)</f>
        <v>0</v>
      </c>
      <c r="BB725" s="277">
        <f>ROUND(B151,0)</f>
        <v>0</v>
      </c>
      <c r="BC725" s="277">
        <f>ROUND(B152,0)</f>
        <v>0</v>
      </c>
      <c r="BD725" s="277">
        <f>ROUND(B153,0)</f>
        <v>0</v>
      </c>
      <c r="BE725" s="277">
        <f>ROUND(B154,0)</f>
        <v>0</v>
      </c>
      <c r="BF725" s="277">
        <f>ROUND(B155,0)</f>
        <v>0</v>
      </c>
      <c r="BG725" s="277">
        <f>ROUND(C151,0)</f>
        <v>0</v>
      </c>
      <c r="BH725" s="277">
        <f>ROUND(C152,0)</f>
        <v>0</v>
      </c>
      <c r="BI725" s="277">
        <f>ROUND(C153,0)</f>
        <v>0</v>
      </c>
      <c r="BJ725" s="277">
        <f>ROUND(C154,0)</f>
        <v>0</v>
      </c>
      <c r="BK725" s="277">
        <f>ROUND(C155,0)</f>
        <v>0</v>
      </c>
      <c r="BL725" s="277">
        <f>ROUND(D151,0)</f>
        <v>0</v>
      </c>
      <c r="BM725" s="277">
        <f>ROUND(D152,0)</f>
        <v>0</v>
      </c>
      <c r="BN725" s="277">
        <f>ROUND(D153,0)</f>
        <v>0</v>
      </c>
      <c r="BO725" s="277">
        <f>ROUND(D154,0)</f>
        <v>0</v>
      </c>
      <c r="BP725" s="277">
        <f>ROUND(D155,0)</f>
        <v>0</v>
      </c>
      <c r="BQ725" s="277">
        <f>ROUND(B158,0)</f>
        <v>0</v>
      </c>
      <c r="BR725" s="277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  <c r="CF727" s="277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79" t="str">
        <f>RIGHT(C84,3)&amp;"*"&amp;RIGHT(C83,4)&amp;"*"&amp;"A"</f>
        <v>ter*158*A</v>
      </c>
      <c r="B729" s="277">
        <f>ROUND(C249,0)</f>
        <v>0</v>
      </c>
      <c r="C729" s="277">
        <f>ROUND(C250,0)</f>
        <v>10843675</v>
      </c>
      <c r="D729" s="277">
        <f>ROUND(C251,0)</f>
        <v>0</v>
      </c>
      <c r="E729" s="277">
        <f>ROUND(C252,0)</f>
        <v>5295859</v>
      </c>
      <c r="F729" s="277">
        <f>ROUND(C253,0)</f>
        <v>2385209</v>
      </c>
      <c r="G729" s="277">
        <f>ROUND(C254,0)</f>
        <v>550205</v>
      </c>
      <c r="H729" s="277">
        <f>ROUND(C255,0)</f>
        <v>611494</v>
      </c>
      <c r="I729" s="277">
        <f>ROUND(C256,0)</f>
        <v>0</v>
      </c>
      <c r="J729" s="277">
        <f>ROUND(C257,0)</f>
        <v>267193</v>
      </c>
      <c r="K729" s="277">
        <f>ROUND(C258,0)</f>
        <v>152713</v>
      </c>
      <c r="L729" s="277">
        <f>ROUND(C261,0)</f>
        <v>0</v>
      </c>
      <c r="M729" s="277">
        <f>ROUND(C262,0)</f>
        <v>2069485</v>
      </c>
      <c r="N729" s="277">
        <f>ROUND(C263,0)</f>
        <v>0</v>
      </c>
      <c r="O729" s="277">
        <f>ROUND(C266,0)</f>
        <v>0</v>
      </c>
      <c r="P729" s="277">
        <f>ROUND(C267,0)</f>
        <v>522015</v>
      </c>
      <c r="Q729" s="277">
        <f>ROUND(C268,0)</f>
        <v>1367240</v>
      </c>
      <c r="R729" s="277">
        <f>ROUND(C269,0)</f>
        <v>10502549</v>
      </c>
      <c r="S729" s="277">
        <f>ROUND(C270,0)</f>
        <v>0</v>
      </c>
      <c r="T729" s="277">
        <f>ROUND(C271,0)</f>
        <v>8476426</v>
      </c>
      <c r="U729" s="277">
        <f>ROUND(C272,0)</f>
        <v>5012114</v>
      </c>
      <c r="V729" s="277">
        <f>ROUND(C273,0)</f>
        <v>0</v>
      </c>
      <c r="W729" s="277">
        <f>ROUND(C274,0)</f>
        <v>7072</v>
      </c>
      <c r="X729" s="277">
        <f>ROUND(C275,0)</f>
        <v>0</v>
      </c>
      <c r="Y729" s="277">
        <f>ROUND(C278,0)</f>
        <v>0</v>
      </c>
      <c r="Z729" s="277">
        <f>ROUND(C279,0)</f>
        <v>0</v>
      </c>
      <c r="AA729" s="277">
        <f>ROUND(C280,0)</f>
        <v>0</v>
      </c>
      <c r="AB729" s="277">
        <f>ROUND(C281,0)</f>
        <v>0</v>
      </c>
      <c r="AC729" s="277">
        <f>ROUND(C285,0)</f>
        <v>0</v>
      </c>
      <c r="AD729" s="277">
        <f>ROUND(C286,0)</f>
        <v>0</v>
      </c>
      <c r="AE729" s="277">
        <f>ROUND(C287,0)</f>
        <v>0</v>
      </c>
      <c r="AF729" s="277">
        <f>ROUND(C288,0)</f>
        <v>0</v>
      </c>
      <c r="AG729" s="277">
        <f>ROUND(C303,0)</f>
        <v>0</v>
      </c>
      <c r="AH729" s="277">
        <f>ROUND(C304,0)</f>
        <v>0</v>
      </c>
      <c r="AI729" s="277">
        <f>ROUND(C305,0)</f>
        <v>454245</v>
      </c>
      <c r="AJ729" s="277">
        <f>ROUND(C306,0)</f>
        <v>2756949</v>
      </c>
      <c r="AK729" s="277">
        <f>ROUND(C307,0)</f>
        <v>30430</v>
      </c>
      <c r="AL729" s="277">
        <f>ROUND(C308,0)</f>
        <v>0</v>
      </c>
      <c r="AM729" s="277">
        <f>ROUND(C309,0)</f>
        <v>741000</v>
      </c>
      <c r="AN729" s="277">
        <f>ROUND(C310,0)</f>
        <v>0</v>
      </c>
      <c r="AO729" s="277">
        <f>ROUND(C311,0)</f>
        <v>0</v>
      </c>
      <c r="AP729" s="277">
        <f>ROUND(C312,0)</f>
        <v>0</v>
      </c>
      <c r="AQ729" s="277">
        <f>ROUND(C315,0)</f>
        <v>0</v>
      </c>
      <c r="AR729" s="277">
        <f>ROUND(C316,0)</f>
        <v>0</v>
      </c>
      <c r="AS729" s="277">
        <f>ROUND(C317,0)</f>
        <v>0</v>
      </c>
      <c r="AT729" s="277">
        <f>ROUND(C320,0)</f>
        <v>0</v>
      </c>
      <c r="AU729" s="277">
        <f>ROUND(C321,0)</f>
        <v>0</v>
      </c>
      <c r="AV729" s="277">
        <f>ROUND(C322,0)</f>
        <v>0</v>
      </c>
      <c r="AW729" s="277">
        <f>ROUND(C323,0)</f>
        <v>0</v>
      </c>
      <c r="AX729" s="277">
        <f>ROUND(C324,0)</f>
        <v>0</v>
      </c>
      <c r="AY729" s="277">
        <f>ROUND(C325,0)</f>
        <v>11842846</v>
      </c>
      <c r="AZ729" s="277">
        <f>ROUND(C326,0)</f>
        <v>0</v>
      </c>
      <c r="BA729" s="277">
        <f>ROUND(C327,0)</f>
        <v>6876592</v>
      </c>
      <c r="BB729" s="277">
        <f>ROUND(C331,0)</f>
        <v>0</v>
      </c>
      <c r="BC729" s="277"/>
      <c r="BD729" s="277"/>
      <c r="BE729" s="277">
        <f>ROUND(C336,0)</f>
        <v>0</v>
      </c>
      <c r="BF729" s="277">
        <f>ROUND(C335,0)</f>
        <v>0</v>
      </c>
      <c r="BG729" s="277"/>
      <c r="BH729" s="277"/>
      <c r="BI729" s="280">
        <f>ROUND(CE60,2)</f>
        <v>149.82</v>
      </c>
      <c r="BJ729" s="277">
        <f>ROUND(C358,0)</f>
        <v>0</v>
      </c>
      <c r="BK729" s="277">
        <f>ROUND(C359,0)</f>
        <v>4914541</v>
      </c>
      <c r="BL729" s="277">
        <f>ROUND(C362,0)</f>
        <v>0</v>
      </c>
      <c r="BM729" s="277">
        <f>ROUND(C363,0)</f>
        <v>762458</v>
      </c>
      <c r="BN729" s="277">
        <f>ROUND(C364,0)</f>
        <v>9573904</v>
      </c>
      <c r="BO729" s="277">
        <f>ROUND(C368,0)</f>
        <v>0</v>
      </c>
      <c r="BP729" s="277">
        <f>ROUND(C369,0)</f>
        <v>0</v>
      </c>
      <c r="BQ729" s="277">
        <f>ROUND(C376,0)</f>
        <v>0</v>
      </c>
      <c r="BR729" s="277">
        <f>ROUND(C377,0)</f>
        <v>0</v>
      </c>
      <c r="BS729" s="277">
        <f>ROUND(C378,0)</f>
        <v>11941627</v>
      </c>
      <c r="BT729" s="277">
        <f>ROUND(C379,0)</f>
        <v>2572616</v>
      </c>
      <c r="BU729" s="277">
        <f>ROUND(C380,0)</f>
        <v>196833</v>
      </c>
      <c r="BV729" s="277">
        <f>ROUND(C381,0)</f>
        <v>1690587</v>
      </c>
      <c r="BW729" s="277">
        <f>ROUND(C382,0)</f>
        <v>233865</v>
      </c>
      <c r="BX729" s="277">
        <f>ROUND(C383,0)</f>
        <v>1365935</v>
      </c>
      <c r="BY729" s="277">
        <f>ROUND(C384,0)</f>
        <v>1392446</v>
      </c>
      <c r="BZ729" s="277">
        <f>ROUND(C385,0)</f>
        <v>110749</v>
      </c>
      <c r="CA729" s="277">
        <f>ROUND(C386,0)</f>
        <v>201798</v>
      </c>
      <c r="CB729" s="277">
        <f>ROUND(C387,0)</f>
        <v>155473</v>
      </c>
      <c r="CC729" s="277">
        <f>ROUND(C388,0)</f>
        <v>415138</v>
      </c>
      <c r="CD729" s="277">
        <f>ROUND(C391,0)</f>
        <v>0</v>
      </c>
      <c r="CE729" s="277">
        <f>ROUND(C393,0)</f>
        <v>0</v>
      </c>
      <c r="CF729" s="277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ter*158*6010*A</v>
      </c>
      <c r="B733" s="277">
        <f>ROUND(C59,0)</f>
        <v>0</v>
      </c>
      <c r="C733" s="280">
        <f>ROUND(C60,2)</f>
        <v>0</v>
      </c>
      <c r="D733" s="277">
        <f>ROUND(C61,0)</f>
        <v>0</v>
      </c>
      <c r="E733" s="277">
        <f>ROUND(C62,0)</f>
        <v>0</v>
      </c>
      <c r="F733" s="277">
        <f>ROUND(C63,0)</f>
        <v>0</v>
      </c>
      <c r="G733" s="277">
        <f>ROUND(C64,0)</f>
        <v>0</v>
      </c>
      <c r="H733" s="277">
        <f>ROUND(C65,0)</f>
        <v>0</v>
      </c>
      <c r="I733" s="277">
        <f>ROUND(C66,0)</f>
        <v>0</v>
      </c>
      <c r="J733" s="277">
        <f>ROUND(C67,0)</f>
        <v>0</v>
      </c>
      <c r="K733" s="277">
        <f>ROUND(C68,0)</f>
        <v>0</v>
      </c>
      <c r="L733" s="277">
        <f>ROUND(C70,0)</f>
        <v>0</v>
      </c>
      <c r="M733" s="277">
        <f>ROUND(C71,0)</f>
        <v>0</v>
      </c>
      <c r="N733" s="277">
        <f>ROUND(C76,0)</f>
        <v>0</v>
      </c>
      <c r="O733" s="277">
        <f>ROUND(C74,0)</f>
        <v>0</v>
      </c>
      <c r="P733" s="277">
        <f>IF(C77&gt;0,ROUND(C77,0),0)</f>
        <v>0</v>
      </c>
      <c r="Q733" s="277">
        <f>IF(C78&gt;0,ROUND(C78,0),0)</f>
        <v>0</v>
      </c>
      <c r="R733" s="277">
        <f>IF(C79&gt;0,ROUND(C79,0),0)</f>
        <v>0</v>
      </c>
      <c r="S733" s="277">
        <f>IF(C80&gt;0,ROUND(C80,0),0)</f>
        <v>0</v>
      </c>
      <c r="T733" s="280">
        <f>IF(C81&gt;0,ROUND(C81,2),0)</f>
        <v>0</v>
      </c>
      <c r="U733" s="277"/>
      <c r="X733" s="277"/>
      <c r="Y733" s="277"/>
      <c r="Z733" s="277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ter*158*6030*A</v>
      </c>
      <c r="B734" s="277">
        <f>ROUND(D59,0)</f>
        <v>0</v>
      </c>
      <c r="C734" s="280">
        <f>ROUND(D60,2)</f>
        <v>0</v>
      </c>
      <c r="D734" s="277">
        <f>ROUND(D61,0)</f>
        <v>0</v>
      </c>
      <c r="E734" s="277">
        <f>ROUND(D62,0)</f>
        <v>0</v>
      </c>
      <c r="F734" s="277">
        <f>ROUND(D63,0)</f>
        <v>0</v>
      </c>
      <c r="G734" s="277">
        <f>ROUND(D64,0)</f>
        <v>0</v>
      </c>
      <c r="H734" s="277">
        <f>ROUND(D65,0)</f>
        <v>0</v>
      </c>
      <c r="I734" s="277">
        <f>ROUND(D66,0)</f>
        <v>0</v>
      </c>
      <c r="J734" s="277">
        <f>ROUND(D67,0)</f>
        <v>0</v>
      </c>
      <c r="K734" s="277">
        <f>ROUND(D68,0)</f>
        <v>0</v>
      </c>
      <c r="L734" s="277">
        <f>ROUND(D70,0)</f>
        <v>0</v>
      </c>
      <c r="M734" s="277">
        <f>ROUND(D71,0)</f>
        <v>0</v>
      </c>
      <c r="N734" s="277">
        <f>ROUND(D76,0)</f>
        <v>0</v>
      </c>
      <c r="O734" s="277">
        <f>ROUND(D74,0)</f>
        <v>0</v>
      </c>
      <c r="P734" s="277">
        <f>IF(D77&gt;0,ROUND(D77,0),0)</f>
        <v>0</v>
      </c>
      <c r="Q734" s="277">
        <f>IF(D78&gt;0,ROUND(D78,0),0)</f>
        <v>0</v>
      </c>
      <c r="R734" s="277">
        <f>IF(D79&gt;0,ROUND(D79,0),0)</f>
        <v>0</v>
      </c>
      <c r="S734" s="277">
        <f>IF(D80&gt;0,ROUND(D80,0),0)</f>
        <v>0</v>
      </c>
      <c r="T734" s="280">
        <f>IF(D81&gt;0,ROUND(D81,2),0)</f>
        <v>0</v>
      </c>
      <c r="U734" s="277"/>
      <c r="X734" s="277"/>
      <c r="Y734" s="277"/>
      <c r="Z734" s="277">
        <f t="shared" ref="Z734:Z778" si="23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ter*158*6070*A</v>
      </c>
      <c r="B735" s="277">
        <f>ROUND(E59,0)</f>
        <v>192</v>
      </c>
      <c r="C735" s="280">
        <f>ROUND(E60,2)</f>
        <v>2.11</v>
      </c>
      <c r="D735" s="277">
        <f>ROUND(E61,0)</f>
        <v>185941</v>
      </c>
      <c r="E735" s="277">
        <f>ROUND(E62,0)</f>
        <v>40058</v>
      </c>
      <c r="F735" s="277">
        <f>ROUND(E63,0)</f>
        <v>0</v>
      </c>
      <c r="G735" s="277">
        <f>ROUND(E64,0)</f>
        <v>4815</v>
      </c>
      <c r="H735" s="277">
        <f>ROUND(E65,0)</f>
        <v>48</v>
      </c>
      <c r="I735" s="277">
        <f>ROUND(E66,0)</f>
        <v>22196</v>
      </c>
      <c r="J735" s="277">
        <f>ROUND(E67,0)</f>
        <v>17140</v>
      </c>
      <c r="K735" s="277">
        <f>ROUND(E68,0)</f>
        <v>156</v>
      </c>
      <c r="L735" s="277">
        <f>ROUND(E70,0)</f>
        <v>0</v>
      </c>
      <c r="M735" s="277">
        <f>ROUND(E71,0)</f>
        <v>271615</v>
      </c>
      <c r="N735" s="277">
        <f>ROUND(E76,0)</f>
        <v>436</v>
      </c>
      <c r="O735" s="277">
        <f>ROUND(E74,0)</f>
        <v>0</v>
      </c>
      <c r="P735" s="277">
        <f>IF(E77&gt;0,ROUND(E77,0),0)</f>
        <v>545</v>
      </c>
      <c r="Q735" s="277">
        <f>IF(E78&gt;0,ROUND(E78,0),0)</f>
        <v>192</v>
      </c>
      <c r="R735" s="277">
        <f>IF(E79&gt;0,ROUND(E79,0),0)</f>
        <v>3721</v>
      </c>
      <c r="S735" s="277">
        <f>IF(E80&gt;0,ROUND(E80,0),0)</f>
        <v>2</v>
      </c>
      <c r="T735" s="280">
        <f>IF(E81&gt;0,ROUND(E81,2),0)</f>
        <v>0</v>
      </c>
      <c r="U735" s="277"/>
      <c r="X735" s="277"/>
      <c r="Y735" s="277"/>
      <c r="Z735" s="277">
        <f t="shared" si="23"/>
        <v>0</v>
      </c>
    </row>
    <row r="736" spans="1:84" ht="12.65" customHeight="1" x14ac:dyDescent="0.3">
      <c r="A736" s="209" t="str">
        <f>RIGHT($C$84,3)&amp;"*"&amp;RIGHT($C$83,4)&amp;"*"&amp;F$55&amp;"*"&amp;"A"</f>
        <v>ter*158*6100*A</v>
      </c>
      <c r="B736" s="277">
        <f>ROUND(F59,0)</f>
        <v>0</v>
      </c>
      <c r="C736" s="280">
        <f>ROUND(F60,2)</f>
        <v>0</v>
      </c>
      <c r="D736" s="277">
        <f>ROUND(F61,0)</f>
        <v>0</v>
      </c>
      <c r="E736" s="277">
        <f>ROUND(F62,0)</f>
        <v>0</v>
      </c>
      <c r="F736" s="277">
        <f>ROUND(F63,0)</f>
        <v>0</v>
      </c>
      <c r="G736" s="277">
        <f>ROUND(F64,0)</f>
        <v>0</v>
      </c>
      <c r="H736" s="277">
        <f>ROUND(F65,0)</f>
        <v>0</v>
      </c>
      <c r="I736" s="277">
        <f>ROUND(F66,0)</f>
        <v>0</v>
      </c>
      <c r="J736" s="277">
        <f>ROUND(F67,0)</f>
        <v>0</v>
      </c>
      <c r="K736" s="277">
        <f>ROUND(F68,0)</f>
        <v>0</v>
      </c>
      <c r="L736" s="277">
        <f>ROUND(F70,0)</f>
        <v>0</v>
      </c>
      <c r="M736" s="277">
        <f>ROUND(F71,0)</f>
        <v>0</v>
      </c>
      <c r="N736" s="277">
        <f>ROUND(F76,0)</f>
        <v>0</v>
      </c>
      <c r="O736" s="277">
        <f>ROUND(F74,0)</f>
        <v>0</v>
      </c>
      <c r="P736" s="277">
        <f>IF(F77&gt;0,ROUND(F77,0),0)</f>
        <v>0</v>
      </c>
      <c r="Q736" s="277">
        <f>IF(F78&gt;0,ROUND(F78,0),0)</f>
        <v>0</v>
      </c>
      <c r="R736" s="277">
        <f>IF(F79&gt;0,ROUND(F79,0),0)</f>
        <v>0</v>
      </c>
      <c r="S736" s="277">
        <f>IF(F80&gt;0,ROUND(F80,0),0)</f>
        <v>0</v>
      </c>
      <c r="T736" s="280">
        <f>IF(F81&gt;0,ROUND(F81,2),0)</f>
        <v>0</v>
      </c>
      <c r="U736" s="277"/>
      <c r="X736" s="277"/>
      <c r="Y736" s="277"/>
      <c r="Z736" s="277">
        <f t="shared" si="23"/>
        <v>204503</v>
      </c>
    </row>
    <row r="737" spans="1:26" ht="12.65" customHeight="1" x14ac:dyDescent="0.3">
      <c r="A737" s="209" t="str">
        <f>RIGHT($C$84,3)&amp;"*"&amp;RIGHT($C$83,4)&amp;"*"&amp;G$55&amp;"*"&amp;"A"</f>
        <v>ter*158*6120*A</v>
      </c>
      <c r="B737" s="277">
        <f>ROUND(G59,0)</f>
        <v>0</v>
      </c>
      <c r="C737" s="280">
        <f>ROUND(G60,2)</f>
        <v>0</v>
      </c>
      <c r="D737" s="277">
        <f>ROUND(G61,0)</f>
        <v>0</v>
      </c>
      <c r="E737" s="277">
        <f>ROUND(G62,0)</f>
        <v>0</v>
      </c>
      <c r="F737" s="277">
        <f>ROUND(G63,0)</f>
        <v>0</v>
      </c>
      <c r="G737" s="277">
        <f>ROUND(G64,0)</f>
        <v>0</v>
      </c>
      <c r="H737" s="277">
        <f>ROUND(G65,0)</f>
        <v>0</v>
      </c>
      <c r="I737" s="277">
        <f>ROUND(G66,0)</f>
        <v>0</v>
      </c>
      <c r="J737" s="277">
        <f>ROUND(G67,0)</f>
        <v>0</v>
      </c>
      <c r="K737" s="277">
        <f>ROUND(G68,0)</f>
        <v>0</v>
      </c>
      <c r="L737" s="277">
        <f>ROUND(G70,0)</f>
        <v>0</v>
      </c>
      <c r="M737" s="277">
        <f>ROUND(G71,0)</f>
        <v>0</v>
      </c>
      <c r="N737" s="277">
        <f>ROUND(G76,0)</f>
        <v>0</v>
      </c>
      <c r="O737" s="277">
        <f>ROUND(G74,0)</f>
        <v>0</v>
      </c>
      <c r="P737" s="277">
        <f>IF(G77&gt;0,ROUND(G77,0),0)</f>
        <v>0</v>
      </c>
      <c r="Q737" s="277">
        <f>IF(G78&gt;0,ROUND(G78,0),0)</f>
        <v>0</v>
      </c>
      <c r="R737" s="277">
        <f>IF(G79&gt;0,ROUND(G79,0),0)</f>
        <v>0</v>
      </c>
      <c r="S737" s="277">
        <f>IF(G80&gt;0,ROUND(G80,0),0)</f>
        <v>0</v>
      </c>
      <c r="T737" s="280">
        <f>IF(G81&gt;0,ROUND(G81,2),0)</f>
        <v>0</v>
      </c>
      <c r="U737" s="277"/>
      <c r="X737" s="277"/>
      <c r="Y737" s="277"/>
      <c r="Z737" s="277">
        <f t="shared" si="23"/>
        <v>0</v>
      </c>
    </row>
    <row r="738" spans="1:26" ht="12.65" customHeight="1" x14ac:dyDescent="0.3">
      <c r="A738" s="209" t="str">
        <f>RIGHT($C$84,3)&amp;"*"&amp;RIGHT($C$83,4)&amp;"*"&amp;H$55&amp;"*"&amp;"A"</f>
        <v>ter*158*6140*A</v>
      </c>
      <c r="B738" s="277">
        <f>ROUND(H59,0)</f>
        <v>0</v>
      </c>
      <c r="C738" s="280">
        <f>ROUND(H60,2)</f>
        <v>0</v>
      </c>
      <c r="D738" s="277">
        <f>ROUND(H61,0)</f>
        <v>0</v>
      </c>
      <c r="E738" s="277">
        <f>ROUND(H62,0)</f>
        <v>0</v>
      </c>
      <c r="F738" s="277">
        <f>ROUND(H63,0)</f>
        <v>0</v>
      </c>
      <c r="G738" s="277">
        <f>ROUND(H64,0)</f>
        <v>0</v>
      </c>
      <c r="H738" s="277">
        <f>ROUND(H65,0)</f>
        <v>0</v>
      </c>
      <c r="I738" s="277">
        <f>ROUND(H66,0)</f>
        <v>0</v>
      </c>
      <c r="J738" s="277">
        <f>ROUND(H67,0)</f>
        <v>0</v>
      </c>
      <c r="K738" s="277">
        <f>ROUND(H68,0)</f>
        <v>0</v>
      </c>
      <c r="L738" s="277">
        <f>ROUND(H70,0)</f>
        <v>0</v>
      </c>
      <c r="M738" s="277">
        <f>ROUND(H71,0)</f>
        <v>0</v>
      </c>
      <c r="N738" s="277">
        <f>ROUND(H76,0)</f>
        <v>0</v>
      </c>
      <c r="O738" s="277">
        <f>ROUND(H74,0)</f>
        <v>0</v>
      </c>
      <c r="P738" s="277">
        <f>IF(H77&gt;0,ROUND(H77,0),0)</f>
        <v>0</v>
      </c>
      <c r="Q738" s="277">
        <f>IF(H78&gt;0,ROUND(H78,0),0)</f>
        <v>0</v>
      </c>
      <c r="R738" s="277">
        <f>IF(H79&gt;0,ROUND(H79,0),0)</f>
        <v>0</v>
      </c>
      <c r="S738" s="277">
        <f>IF(H80&gt;0,ROUND(H80,0),0)</f>
        <v>0</v>
      </c>
      <c r="T738" s="280">
        <f>IF(H81&gt;0,ROUND(H81,2),0)</f>
        <v>0</v>
      </c>
      <c r="U738" s="277"/>
      <c r="X738" s="277"/>
      <c r="Y738" s="277"/>
      <c r="Z738" s="277">
        <f t="shared" si="23"/>
        <v>0</v>
      </c>
    </row>
    <row r="739" spans="1:26" ht="12.65" customHeight="1" x14ac:dyDescent="0.3">
      <c r="A739" s="209" t="str">
        <f>RIGHT($C$84,3)&amp;"*"&amp;RIGHT($C$83,4)&amp;"*"&amp;I$55&amp;"*"&amp;"A"</f>
        <v>ter*158*6150*A</v>
      </c>
      <c r="B739" s="277">
        <f>ROUND(I59,0)</f>
        <v>0</v>
      </c>
      <c r="C739" s="280">
        <f>ROUND(I60,2)</f>
        <v>0</v>
      </c>
      <c r="D739" s="277">
        <f>ROUND(I61,0)</f>
        <v>0</v>
      </c>
      <c r="E739" s="277">
        <f>ROUND(I62,0)</f>
        <v>0</v>
      </c>
      <c r="F739" s="277">
        <f>ROUND(I63,0)</f>
        <v>0</v>
      </c>
      <c r="G739" s="277">
        <f>ROUND(I64,0)</f>
        <v>0</v>
      </c>
      <c r="H739" s="277">
        <f>ROUND(I65,0)</f>
        <v>0</v>
      </c>
      <c r="I739" s="277">
        <f>ROUND(I66,0)</f>
        <v>0</v>
      </c>
      <c r="J739" s="277">
        <f>ROUND(I67,0)</f>
        <v>0</v>
      </c>
      <c r="K739" s="277">
        <f>ROUND(I68,0)</f>
        <v>0</v>
      </c>
      <c r="L739" s="277">
        <f>ROUND(I70,0)</f>
        <v>0</v>
      </c>
      <c r="M739" s="277">
        <f>ROUND(I71,0)</f>
        <v>0</v>
      </c>
      <c r="N739" s="277">
        <f>ROUND(I76,0)</f>
        <v>0</v>
      </c>
      <c r="O739" s="277">
        <f>ROUND(I74,0)</f>
        <v>0</v>
      </c>
      <c r="P739" s="277">
        <f>IF(I77&gt;0,ROUND(I77,0),0)</f>
        <v>0</v>
      </c>
      <c r="Q739" s="277">
        <f>IF(I78&gt;0,ROUND(I78,0),0)</f>
        <v>0</v>
      </c>
      <c r="R739" s="277">
        <f>IF(I79&gt;0,ROUND(I79,0),0)</f>
        <v>0</v>
      </c>
      <c r="S739" s="277">
        <f>IF(I80&gt;0,ROUND(I80,0),0)</f>
        <v>0</v>
      </c>
      <c r="T739" s="280">
        <f>IF(I81&gt;0,ROUND(I81,2),0)</f>
        <v>0</v>
      </c>
      <c r="U739" s="277"/>
      <c r="X739" s="277"/>
      <c r="Y739" s="277"/>
      <c r="Z739" s="277">
        <f t="shared" si="23"/>
        <v>0</v>
      </c>
    </row>
    <row r="740" spans="1:26" ht="12.65" customHeight="1" x14ac:dyDescent="0.3">
      <c r="A740" s="209" t="str">
        <f>RIGHT($C$84,3)&amp;"*"&amp;RIGHT($C$83,4)&amp;"*"&amp;J$55&amp;"*"&amp;"A"</f>
        <v>ter*158*6170*A</v>
      </c>
      <c r="B740" s="277">
        <f>ROUND(J59,0)</f>
        <v>0</v>
      </c>
      <c r="C740" s="280">
        <f>ROUND(J60,2)</f>
        <v>0</v>
      </c>
      <c r="D740" s="277">
        <f>ROUND(J61,0)</f>
        <v>0</v>
      </c>
      <c r="E740" s="277">
        <f>ROUND(J62,0)</f>
        <v>0</v>
      </c>
      <c r="F740" s="277">
        <f>ROUND(J63,0)</f>
        <v>0</v>
      </c>
      <c r="G740" s="277">
        <f>ROUND(J64,0)</f>
        <v>0</v>
      </c>
      <c r="H740" s="277">
        <f>ROUND(J65,0)</f>
        <v>0</v>
      </c>
      <c r="I740" s="277">
        <f>ROUND(J66,0)</f>
        <v>0</v>
      </c>
      <c r="J740" s="277">
        <f>ROUND(J67,0)</f>
        <v>0</v>
      </c>
      <c r="K740" s="277">
        <f>ROUND(J68,0)</f>
        <v>0</v>
      </c>
      <c r="L740" s="277">
        <f>ROUND(J70,0)</f>
        <v>0</v>
      </c>
      <c r="M740" s="277">
        <f>ROUND(J71,0)</f>
        <v>0</v>
      </c>
      <c r="N740" s="277">
        <f>ROUND(J76,0)</f>
        <v>0</v>
      </c>
      <c r="O740" s="277">
        <f>ROUND(J74,0)</f>
        <v>0</v>
      </c>
      <c r="P740" s="277">
        <f>IF(J77&gt;0,ROUND(J77,0),0)</f>
        <v>0</v>
      </c>
      <c r="Q740" s="277">
        <f>IF(J78&gt;0,ROUND(J78,0),0)</f>
        <v>0</v>
      </c>
      <c r="R740" s="277">
        <f>IF(J79&gt;0,ROUND(J79,0),0)</f>
        <v>0</v>
      </c>
      <c r="S740" s="277">
        <f>IF(J80&gt;0,ROUND(J80,0),0)</f>
        <v>0</v>
      </c>
      <c r="T740" s="280">
        <f>IF(J81&gt;0,ROUND(J81,2),0)</f>
        <v>0</v>
      </c>
      <c r="U740" s="277"/>
      <c r="X740" s="277"/>
      <c r="Y740" s="277"/>
      <c r="Z740" s="277">
        <f t="shared" si="23"/>
        <v>0</v>
      </c>
    </row>
    <row r="741" spans="1:26" ht="12.65" customHeight="1" x14ac:dyDescent="0.3">
      <c r="A741" s="209" t="str">
        <f>RIGHT($C$84,3)&amp;"*"&amp;RIGHT($C$83,4)&amp;"*"&amp;K$55&amp;"*"&amp;"A"</f>
        <v>ter*158*6200*A</v>
      </c>
      <c r="B741" s="277">
        <f>ROUND(K59,0)</f>
        <v>0</v>
      </c>
      <c r="C741" s="280">
        <f>ROUND(K60,2)</f>
        <v>0</v>
      </c>
      <c r="D741" s="277">
        <f>ROUND(K61,0)</f>
        <v>0</v>
      </c>
      <c r="E741" s="277">
        <f>ROUND(K62,0)</f>
        <v>0</v>
      </c>
      <c r="F741" s="277">
        <f>ROUND(K63,0)</f>
        <v>0</v>
      </c>
      <c r="G741" s="277">
        <f>ROUND(K64,0)</f>
        <v>0</v>
      </c>
      <c r="H741" s="277">
        <f>ROUND(K65,0)</f>
        <v>0</v>
      </c>
      <c r="I741" s="277">
        <f>ROUND(K66,0)</f>
        <v>0</v>
      </c>
      <c r="J741" s="277">
        <f>ROUND(K67,0)</f>
        <v>0</v>
      </c>
      <c r="K741" s="277">
        <f>ROUND(K68,0)</f>
        <v>0</v>
      </c>
      <c r="L741" s="277">
        <f>ROUND(K70,0)</f>
        <v>0</v>
      </c>
      <c r="M741" s="277">
        <f>ROUND(K71,0)</f>
        <v>0</v>
      </c>
      <c r="N741" s="277">
        <f>ROUND(K76,0)</f>
        <v>0</v>
      </c>
      <c r="O741" s="277">
        <f>ROUND(K74,0)</f>
        <v>0</v>
      </c>
      <c r="P741" s="277">
        <f>IF(K77&gt;0,ROUND(K77,0),0)</f>
        <v>0</v>
      </c>
      <c r="Q741" s="277">
        <f>IF(K78&gt;0,ROUND(K78,0),0)</f>
        <v>0</v>
      </c>
      <c r="R741" s="277">
        <f>IF(K79&gt;0,ROUND(K79,0),0)</f>
        <v>0</v>
      </c>
      <c r="S741" s="277">
        <f>IF(K80&gt;0,ROUND(K80,0),0)</f>
        <v>0</v>
      </c>
      <c r="T741" s="280">
        <f>IF(K81&gt;0,ROUND(K81,2),0)</f>
        <v>0</v>
      </c>
      <c r="U741" s="277"/>
      <c r="X741" s="277"/>
      <c r="Y741" s="277"/>
      <c r="Z741" s="277">
        <f t="shared" si="23"/>
        <v>0</v>
      </c>
    </row>
    <row r="742" spans="1:26" ht="12.65" customHeight="1" x14ac:dyDescent="0.3">
      <c r="A742" s="209" t="str">
        <f>RIGHT($C$84,3)&amp;"*"&amp;RIGHT($C$83,4)&amp;"*"&amp;L$55&amp;"*"&amp;"A"</f>
        <v>ter*158*6210*A</v>
      </c>
      <c r="B742" s="277">
        <f>ROUND(L59,0)</f>
        <v>1373</v>
      </c>
      <c r="C742" s="280">
        <f>ROUND(L60,2)</f>
        <v>15.06</v>
      </c>
      <c r="D742" s="277">
        <f>ROUND(L61,0)</f>
        <v>1329673</v>
      </c>
      <c r="E742" s="277">
        <f>ROUND(L62,0)</f>
        <v>286455</v>
      </c>
      <c r="F742" s="277">
        <f>ROUND(L63,0)</f>
        <v>0</v>
      </c>
      <c r="G742" s="277">
        <f>ROUND(L64,0)</f>
        <v>34431</v>
      </c>
      <c r="H742" s="277">
        <f>ROUND(L65,0)</f>
        <v>343</v>
      </c>
      <c r="I742" s="277">
        <f>ROUND(L66,0)</f>
        <v>158721</v>
      </c>
      <c r="J742" s="277">
        <f>ROUND(L67,0)</f>
        <v>122458</v>
      </c>
      <c r="K742" s="277">
        <f>ROUND(L68,0)</f>
        <v>1116</v>
      </c>
      <c r="L742" s="277">
        <f>ROUND(L70,0)</f>
        <v>0</v>
      </c>
      <c r="M742" s="277">
        <f>ROUND(L71,0)</f>
        <v>1942213</v>
      </c>
      <c r="N742" s="277">
        <f>ROUND(L76,0)</f>
        <v>3115</v>
      </c>
      <c r="O742" s="277">
        <f>ROUND(L74,0)</f>
        <v>0</v>
      </c>
      <c r="P742" s="277">
        <f>IF(L77&gt;0,ROUND(L77,0),0)</f>
        <v>3900</v>
      </c>
      <c r="Q742" s="277">
        <f>IF(L78&gt;0,ROUND(L78,0),0)</f>
        <v>1376</v>
      </c>
      <c r="R742" s="277">
        <f>IF(L79&gt;0,ROUND(L79,0),0)</f>
        <v>26612</v>
      </c>
      <c r="S742" s="277">
        <f>IF(L80&gt;0,ROUND(L80,0),0)</f>
        <v>15</v>
      </c>
      <c r="T742" s="280">
        <f>IF(L81&gt;0,ROUND(L81,2),0)</f>
        <v>0</v>
      </c>
      <c r="U742" s="277"/>
      <c r="X742" s="277"/>
      <c r="Y742" s="277"/>
      <c r="Z742" s="277">
        <f t="shared" si="23"/>
        <v>0</v>
      </c>
    </row>
    <row r="743" spans="1:26" ht="12.65" customHeight="1" x14ac:dyDescent="0.3">
      <c r="A743" s="209" t="str">
        <f>RIGHT($C$84,3)&amp;"*"&amp;RIGHT($C$83,4)&amp;"*"&amp;M$55&amp;"*"&amp;"A"</f>
        <v>ter*158*6330*A</v>
      </c>
      <c r="B743" s="277">
        <f>ROUND(M59,0)</f>
        <v>0</v>
      </c>
      <c r="C743" s="280">
        <f>ROUND(M60,2)</f>
        <v>0</v>
      </c>
      <c r="D743" s="277">
        <f>ROUND(M61,0)</f>
        <v>0</v>
      </c>
      <c r="E743" s="277">
        <f>ROUND(M62,0)</f>
        <v>0</v>
      </c>
      <c r="F743" s="277">
        <f>ROUND(M63,0)</f>
        <v>0</v>
      </c>
      <c r="G743" s="277">
        <f>ROUND(M64,0)</f>
        <v>0</v>
      </c>
      <c r="H743" s="277">
        <f>ROUND(M65,0)</f>
        <v>0</v>
      </c>
      <c r="I743" s="277">
        <f>ROUND(M66,0)</f>
        <v>0</v>
      </c>
      <c r="J743" s="277">
        <f>ROUND(M67,0)</f>
        <v>0</v>
      </c>
      <c r="K743" s="277">
        <f>ROUND(M68,0)</f>
        <v>0</v>
      </c>
      <c r="L743" s="277">
        <f>ROUND(M70,0)</f>
        <v>0</v>
      </c>
      <c r="M743" s="277">
        <f>ROUND(M71,0)</f>
        <v>0</v>
      </c>
      <c r="N743" s="277">
        <f>ROUND(M76,0)</f>
        <v>0</v>
      </c>
      <c r="O743" s="277">
        <f>ROUND(M74,0)</f>
        <v>0</v>
      </c>
      <c r="P743" s="277">
        <f>IF(M77&gt;0,ROUND(M77,0),0)</f>
        <v>0</v>
      </c>
      <c r="Q743" s="277">
        <f>IF(M78&gt;0,ROUND(M78,0),0)</f>
        <v>0</v>
      </c>
      <c r="R743" s="277">
        <f>IF(M79&gt;0,ROUND(M79,0),0)</f>
        <v>0</v>
      </c>
      <c r="S743" s="277">
        <f>IF(M80&gt;0,ROUND(M80,0),0)</f>
        <v>0</v>
      </c>
      <c r="T743" s="280">
        <f>IF(M81&gt;0,ROUND(M81,2),0)</f>
        <v>0</v>
      </c>
      <c r="U743" s="277"/>
      <c r="X743" s="277"/>
      <c r="Y743" s="277"/>
      <c r="Z743" s="277">
        <f t="shared" si="23"/>
        <v>1415525</v>
      </c>
    </row>
    <row r="744" spans="1:26" ht="12.65" customHeight="1" x14ac:dyDescent="0.3">
      <c r="A744" s="209" t="str">
        <f>RIGHT($C$84,3)&amp;"*"&amp;RIGHT($C$83,4)&amp;"*"&amp;N$55&amp;"*"&amp;"A"</f>
        <v>ter*158*6400*A</v>
      </c>
      <c r="B744" s="277">
        <f>ROUND(N59,0)</f>
        <v>0</v>
      </c>
      <c r="C744" s="280">
        <f>ROUND(N60,2)</f>
        <v>0</v>
      </c>
      <c r="D744" s="277">
        <f>ROUND(N61,0)</f>
        <v>0</v>
      </c>
      <c r="E744" s="277">
        <f>ROUND(N62,0)</f>
        <v>0</v>
      </c>
      <c r="F744" s="277">
        <f>ROUND(N63,0)</f>
        <v>0</v>
      </c>
      <c r="G744" s="277">
        <f>ROUND(N64,0)</f>
        <v>0</v>
      </c>
      <c r="H744" s="277">
        <f>ROUND(N65,0)</f>
        <v>0</v>
      </c>
      <c r="I744" s="277">
        <f>ROUND(N66,0)</f>
        <v>0</v>
      </c>
      <c r="J744" s="277">
        <f>ROUND(N67,0)</f>
        <v>0</v>
      </c>
      <c r="K744" s="277">
        <f>ROUND(N68,0)</f>
        <v>0</v>
      </c>
      <c r="L744" s="277">
        <f>ROUND(N70,0)</f>
        <v>0</v>
      </c>
      <c r="M744" s="277">
        <f>ROUND(N71,0)</f>
        <v>0</v>
      </c>
      <c r="N744" s="277">
        <f>ROUND(N76,0)</f>
        <v>0</v>
      </c>
      <c r="O744" s="277">
        <f>ROUND(N74,0)</f>
        <v>0</v>
      </c>
      <c r="P744" s="277">
        <f>IF(N77&gt;0,ROUND(N77,0),0)</f>
        <v>0</v>
      </c>
      <c r="Q744" s="277">
        <f>IF(N78&gt;0,ROUND(N78,0),0)</f>
        <v>0</v>
      </c>
      <c r="R744" s="277">
        <f>IF(N79&gt;0,ROUND(N79,0),0)</f>
        <v>0</v>
      </c>
      <c r="S744" s="277">
        <f>IF(N80&gt;0,ROUND(N80,0),0)</f>
        <v>0</v>
      </c>
      <c r="T744" s="280">
        <f>IF(N81&gt;0,ROUND(N81,2),0)</f>
        <v>0</v>
      </c>
      <c r="U744" s="277"/>
      <c r="X744" s="277"/>
      <c r="Y744" s="277"/>
      <c r="Z744" s="277">
        <f t="shared" si="23"/>
        <v>0</v>
      </c>
    </row>
    <row r="745" spans="1:26" ht="12.65" customHeight="1" x14ac:dyDescent="0.3">
      <c r="A745" s="209" t="str">
        <f>RIGHT($C$84,3)&amp;"*"&amp;RIGHT($C$83,4)&amp;"*"&amp;O$55&amp;"*"&amp;"A"</f>
        <v>ter*158*7010*A</v>
      </c>
      <c r="B745" s="277">
        <f>ROUND(O59,0)</f>
        <v>0</v>
      </c>
      <c r="C745" s="280">
        <f>ROUND(O60,2)</f>
        <v>0</v>
      </c>
      <c r="D745" s="277">
        <f>ROUND(O61,0)</f>
        <v>0</v>
      </c>
      <c r="E745" s="277">
        <f>ROUND(O62,0)</f>
        <v>0</v>
      </c>
      <c r="F745" s="277">
        <f>ROUND(O63,0)</f>
        <v>0</v>
      </c>
      <c r="G745" s="277">
        <f>ROUND(O64,0)</f>
        <v>0</v>
      </c>
      <c r="H745" s="277">
        <f>ROUND(O65,0)</f>
        <v>0</v>
      </c>
      <c r="I745" s="277">
        <f>ROUND(O66,0)</f>
        <v>0</v>
      </c>
      <c r="J745" s="277">
        <f>ROUND(O67,0)</f>
        <v>0</v>
      </c>
      <c r="K745" s="277">
        <f>ROUND(O68,0)</f>
        <v>0</v>
      </c>
      <c r="L745" s="277">
        <f>ROUND(O70,0)</f>
        <v>0</v>
      </c>
      <c r="M745" s="277">
        <f>ROUND(O71,0)</f>
        <v>0</v>
      </c>
      <c r="N745" s="277">
        <f>ROUND(O76,0)</f>
        <v>0</v>
      </c>
      <c r="O745" s="277">
        <f>ROUND(O74,0)</f>
        <v>0</v>
      </c>
      <c r="P745" s="277">
        <f>IF(O77&gt;0,ROUND(O77,0),0)</f>
        <v>0</v>
      </c>
      <c r="Q745" s="277">
        <f>IF(O78&gt;0,ROUND(O78,0),0)</f>
        <v>0</v>
      </c>
      <c r="R745" s="277">
        <f>IF(O79&gt;0,ROUND(O79,0),0)</f>
        <v>0</v>
      </c>
      <c r="S745" s="277">
        <f>IF(O80&gt;0,ROUND(O80,0),0)</f>
        <v>0</v>
      </c>
      <c r="T745" s="280">
        <f>IF(O81&gt;0,ROUND(O81,2),0)</f>
        <v>0</v>
      </c>
      <c r="U745" s="277"/>
      <c r="X745" s="277"/>
      <c r="Y745" s="277"/>
      <c r="Z745" s="277">
        <f t="shared" si="23"/>
        <v>0</v>
      </c>
    </row>
    <row r="746" spans="1:26" ht="12.65" customHeight="1" x14ac:dyDescent="0.3">
      <c r="A746" s="209" t="str">
        <f>RIGHT($C$84,3)&amp;"*"&amp;RIGHT($C$83,4)&amp;"*"&amp;P$55&amp;"*"&amp;"A"</f>
        <v>ter*158*7020*A</v>
      </c>
      <c r="B746" s="277">
        <f>ROUND(P59,0)</f>
        <v>0</v>
      </c>
      <c r="C746" s="280">
        <f>ROUND(P60,2)</f>
        <v>0</v>
      </c>
      <c r="D746" s="277">
        <f>ROUND(P61,0)</f>
        <v>0</v>
      </c>
      <c r="E746" s="277">
        <f>ROUND(P62,0)</f>
        <v>0</v>
      </c>
      <c r="F746" s="277">
        <f>ROUND(P63,0)</f>
        <v>0</v>
      </c>
      <c r="G746" s="277">
        <f>ROUND(P64,0)</f>
        <v>0</v>
      </c>
      <c r="H746" s="277">
        <f>ROUND(P65,0)</f>
        <v>0</v>
      </c>
      <c r="I746" s="277">
        <f>ROUND(P66,0)</f>
        <v>0</v>
      </c>
      <c r="J746" s="277">
        <f>ROUND(P67,0)</f>
        <v>0</v>
      </c>
      <c r="K746" s="277">
        <f>ROUND(P68,0)</f>
        <v>0</v>
      </c>
      <c r="L746" s="277">
        <f>ROUND(P70,0)</f>
        <v>0</v>
      </c>
      <c r="M746" s="277">
        <f>ROUND(P71,0)</f>
        <v>0</v>
      </c>
      <c r="N746" s="277">
        <f>ROUND(P76,0)</f>
        <v>0</v>
      </c>
      <c r="O746" s="277">
        <f>ROUND(P74,0)</f>
        <v>0</v>
      </c>
      <c r="P746" s="277">
        <f>IF(P77&gt;0,ROUND(P77,0),0)</f>
        <v>0</v>
      </c>
      <c r="Q746" s="277">
        <f>IF(P78&gt;0,ROUND(P78,0),0)</f>
        <v>0</v>
      </c>
      <c r="R746" s="277">
        <f>IF(P79&gt;0,ROUND(P79,0),0)</f>
        <v>0</v>
      </c>
      <c r="S746" s="277">
        <f>IF(P80&gt;0,ROUND(P80,0),0)</f>
        <v>0</v>
      </c>
      <c r="T746" s="280">
        <f>IF(P81&gt;0,ROUND(P81,2),0)</f>
        <v>0</v>
      </c>
      <c r="U746" s="277"/>
      <c r="X746" s="277"/>
      <c r="Y746" s="277"/>
      <c r="Z746" s="277">
        <f t="shared" si="23"/>
        <v>0</v>
      </c>
    </row>
    <row r="747" spans="1:26" ht="12.65" customHeight="1" x14ac:dyDescent="0.3">
      <c r="A747" s="209" t="str">
        <f>RIGHT($C$84,3)&amp;"*"&amp;RIGHT($C$83,4)&amp;"*"&amp;Q$55&amp;"*"&amp;"A"</f>
        <v>ter*158*7030*A</v>
      </c>
      <c r="B747" s="277">
        <f>ROUND(Q59,0)</f>
        <v>0</v>
      </c>
      <c r="C747" s="280">
        <f>ROUND(Q60,2)</f>
        <v>0</v>
      </c>
      <c r="D747" s="277">
        <f>ROUND(Q61,0)</f>
        <v>0</v>
      </c>
      <c r="E747" s="277">
        <f>ROUND(Q62,0)</f>
        <v>0</v>
      </c>
      <c r="F747" s="277">
        <f>ROUND(Q63,0)</f>
        <v>0</v>
      </c>
      <c r="G747" s="277">
        <f>ROUND(Q64,0)</f>
        <v>0</v>
      </c>
      <c r="H747" s="277">
        <f>ROUND(Q65,0)</f>
        <v>0</v>
      </c>
      <c r="I747" s="277">
        <f>ROUND(Q66,0)</f>
        <v>0</v>
      </c>
      <c r="J747" s="277">
        <f>ROUND(Q67,0)</f>
        <v>0</v>
      </c>
      <c r="K747" s="277">
        <f>ROUND(Q68,0)</f>
        <v>0</v>
      </c>
      <c r="L747" s="277">
        <f>ROUND(Q70,0)</f>
        <v>0</v>
      </c>
      <c r="M747" s="277">
        <f>ROUND(Q71,0)</f>
        <v>0</v>
      </c>
      <c r="N747" s="277">
        <f>ROUND(Q76,0)</f>
        <v>0</v>
      </c>
      <c r="O747" s="277">
        <f>ROUND(Q74,0)</f>
        <v>0</v>
      </c>
      <c r="P747" s="277">
        <f>IF(Q77&gt;0,ROUND(Q77,0),0)</f>
        <v>0</v>
      </c>
      <c r="Q747" s="277">
        <f>IF(Q78&gt;0,ROUND(Q78,0),0)</f>
        <v>0</v>
      </c>
      <c r="R747" s="277">
        <f>IF(Q79&gt;0,ROUND(Q79,0),0)</f>
        <v>0</v>
      </c>
      <c r="S747" s="277">
        <f>IF(Q80&gt;0,ROUND(Q80,0),0)</f>
        <v>0</v>
      </c>
      <c r="T747" s="280">
        <f>IF(Q81&gt;0,ROUND(Q81,2),0)</f>
        <v>0</v>
      </c>
      <c r="U747" s="277"/>
      <c r="X747" s="277"/>
      <c r="Y747" s="277"/>
      <c r="Z747" s="277">
        <f t="shared" si="23"/>
        <v>0</v>
      </c>
    </row>
    <row r="748" spans="1:26" ht="12.65" customHeight="1" x14ac:dyDescent="0.3">
      <c r="A748" s="209" t="str">
        <f>RIGHT($C$84,3)&amp;"*"&amp;RIGHT($C$83,4)&amp;"*"&amp;R$55&amp;"*"&amp;"A"</f>
        <v>ter*158*7040*A</v>
      </c>
      <c r="B748" s="277">
        <f>ROUND(R59,0)</f>
        <v>0</v>
      </c>
      <c r="C748" s="280">
        <f>ROUND(R60,2)</f>
        <v>0</v>
      </c>
      <c r="D748" s="277">
        <f>ROUND(R61,0)</f>
        <v>0</v>
      </c>
      <c r="E748" s="277">
        <f>ROUND(R62,0)</f>
        <v>0</v>
      </c>
      <c r="F748" s="277">
        <f>ROUND(R63,0)</f>
        <v>0</v>
      </c>
      <c r="G748" s="277">
        <f>ROUND(R64,0)</f>
        <v>0</v>
      </c>
      <c r="H748" s="277">
        <f>ROUND(R65,0)</f>
        <v>0</v>
      </c>
      <c r="I748" s="277">
        <f>ROUND(R66,0)</f>
        <v>0</v>
      </c>
      <c r="J748" s="277">
        <f>ROUND(R67,0)</f>
        <v>0</v>
      </c>
      <c r="K748" s="277">
        <f>ROUND(R68,0)</f>
        <v>0</v>
      </c>
      <c r="L748" s="277">
        <f>ROUND(R70,0)</f>
        <v>0</v>
      </c>
      <c r="M748" s="277">
        <f>ROUND(R71,0)</f>
        <v>0</v>
      </c>
      <c r="N748" s="277">
        <f>ROUND(R76,0)</f>
        <v>0</v>
      </c>
      <c r="O748" s="277">
        <f>ROUND(R74,0)</f>
        <v>0</v>
      </c>
      <c r="P748" s="277">
        <f>IF(R77&gt;0,ROUND(R77,0),0)</f>
        <v>0</v>
      </c>
      <c r="Q748" s="277">
        <f>IF(R78&gt;0,ROUND(R78,0),0)</f>
        <v>0</v>
      </c>
      <c r="R748" s="277">
        <f>IF(R79&gt;0,ROUND(R79,0),0)</f>
        <v>0</v>
      </c>
      <c r="S748" s="277">
        <f>IF(R80&gt;0,ROUND(R80,0),0)</f>
        <v>0</v>
      </c>
      <c r="T748" s="280">
        <f>IF(R81&gt;0,ROUND(R81,2),0)</f>
        <v>0</v>
      </c>
      <c r="U748" s="277"/>
      <c r="X748" s="277"/>
      <c r="Y748" s="277"/>
      <c r="Z748" s="277">
        <f t="shared" si="23"/>
        <v>0</v>
      </c>
    </row>
    <row r="749" spans="1:26" ht="12.65" customHeight="1" x14ac:dyDescent="0.3">
      <c r="A749" s="209" t="str">
        <f>RIGHT($C$84,3)&amp;"*"&amp;RIGHT($C$83,4)&amp;"*"&amp;S$55&amp;"*"&amp;"A"</f>
        <v>ter*158*7050*A</v>
      </c>
      <c r="B749" s="277"/>
      <c r="C749" s="280">
        <f>ROUND(S60,2)</f>
        <v>1.1499999999999999</v>
      </c>
      <c r="D749" s="277">
        <f>ROUND(S61,0)</f>
        <v>43663</v>
      </c>
      <c r="E749" s="277">
        <f>ROUND(S62,0)</f>
        <v>9406</v>
      </c>
      <c r="F749" s="277">
        <f>ROUND(S63,0)</f>
        <v>0</v>
      </c>
      <c r="G749" s="277">
        <f>ROUND(S64,0)</f>
        <v>-17045</v>
      </c>
      <c r="H749" s="277">
        <f>ROUND(S65,0)</f>
        <v>0</v>
      </c>
      <c r="I749" s="277">
        <f>ROUND(S66,0)</f>
        <v>0</v>
      </c>
      <c r="J749" s="277">
        <f>ROUND(S67,0)</f>
        <v>76581</v>
      </c>
      <c r="K749" s="277">
        <f>ROUND(S68,0)</f>
        <v>18598</v>
      </c>
      <c r="L749" s="277">
        <f>ROUND(S70,0)</f>
        <v>0</v>
      </c>
      <c r="M749" s="277">
        <f>ROUND(S71,0)</f>
        <v>223739</v>
      </c>
      <c r="N749" s="277">
        <f>ROUND(S76,0)</f>
        <v>1948</v>
      </c>
      <c r="O749" s="277">
        <f>ROUND(S74,0)</f>
        <v>441966</v>
      </c>
      <c r="P749" s="277">
        <f>IF(S77&gt;0,ROUND(S77,0),0)</f>
        <v>0</v>
      </c>
      <c r="Q749" s="277">
        <f>IF(S78&gt;0,ROUND(S78,0),0)</f>
        <v>861</v>
      </c>
      <c r="R749" s="277">
        <f>IF(S79&gt;0,ROUND(S79,0),0)</f>
        <v>0</v>
      </c>
      <c r="S749" s="277">
        <f>IF(S80&gt;0,ROUND(S80,0),0)</f>
        <v>0</v>
      </c>
      <c r="T749" s="280">
        <f>IF(S81&gt;0,ROUND(S81,2),0)</f>
        <v>0</v>
      </c>
      <c r="U749" s="277"/>
      <c r="X749" s="277"/>
      <c r="Y749" s="277"/>
      <c r="Z749" s="277">
        <f t="shared" si="23"/>
        <v>0</v>
      </c>
    </row>
    <row r="750" spans="1:26" ht="12.65" customHeight="1" x14ac:dyDescent="0.3">
      <c r="A750" s="209" t="str">
        <f>RIGHT($C$84,3)&amp;"*"&amp;RIGHT($C$83,4)&amp;"*"&amp;T$55&amp;"*"&amp;"A"</f>
        <v>ter*158*7060*A</v>
      </c>
      <c r="B750" s="277"/>
      <c r="C750" s="280">
        <f>ROUND(T60,2)</f>
        <v>0</v>
      </c>
      <c r="D750" s="277">
        <f>ROUND(T61,0)</f>
        <v>0</v>
      </c>
      <c r="E750" s="277">
        <f>ROUND(T62,0)</f>
        <v>0</v>
      </c>
      <c r="F750" s="277">
        <f>ROUND(T63,0)</f>
        <v>0</v>
      </c>
      <c r="G750" s="277">
        <f>ROUND(T64,0)</f>
        <v>0</v>
      </c>
      <c r="H750" s="277">
        <f>ROUND(T65,0)</f>
        <v>0</v>
      </c>
      <c r="I750" s="277">
        <f>ROUND(T66,0)</f>
        <v>0</v>
      </c>
      <c r="J750" s="277">
        <f>ROUND(T67,0)</f>
        <v>0</v>
      </c>
      <c r="K750" s="277">
        <f>ROUND(T68,0)</f>
        <v>0</v>
      </c>
      <c r="L750" s="277">
        <f>ROUND(T70,0)</f>
        <v>0</v>
      </c>
      <c r="M750" s="277">
        <f>ROUND(T71,0)</f>
        <v>0</v>
      </c>
      <c r="N750" s="277">
        <f>ROUND(T76,0)</f>
        <v>0</v>
      </c>
      <c r="O750" s="277">
        <f>ROUND(T74,0)</f>
        <v>0</v>
      </c>
      <c r="P750" s="277">
        <f>IF(T77&gt;0,ROUND(T77,0),0)</f>
        <v>0</v>
      </c>
      <c r="Q750" s="277">
        <f>IF(T78&gt;0,ROUND(T78,0),0)</f>
        <v>0</v>
      </c>
      <c r="R750" s="277">
        <f>IF(T79&gt;0,ROUND(T79,0),0)</f>
        <v>0</v>
      </c>
      <c r="S750" s="277">
        <f>IF(T80&gt;0,ROUND(T80,0),0)</f>
        <v>0</v>
      </c>
      <c r="T750" s="280">
        <f>IF(T81&gt;0,ROUND(T81,2),0)</f>
        <v>0</v>
      </c>
      <c r="U750" s="277"/>
      <c r="X750" s="277"/>
      <c r="Y750" s="277"/>
      <c r="Z750" s="277">
        <f t="shared" si="23"/>
        <v>226854</v>
      </c>
    </row>
    <row r="751" spans="1:26" ht="12.65" customHeight="1" x14ac:dyDescent="0.3">
      <c r="A751" s="209" t="str">
        <f>RIGHT($C$84,3)&amp;"*"&amp;RIGHT($C$83,4)&amp;"*"&amp;U$55&amp;"*"&amp;"A"</f>
        <v>ter*158*7070*A</v>
      </c>
      <c r="B751" s="277">
        <f>ROUND(U59,0)</f>
        <v>38145</v>
      </c>
      <c r="C751" s="280">
        <f>ROUND(U60,2)</f>
        <v>6.66</v>
      </c>
      <c r="D751" s="277">
        <f>ROUND(U61,0)</f>
        <v>408445</v>
      </c>
      <c r="E751" s="277">
        <f>ROUND(U62,0)</f>
        <v>87992</v>
      </c>
      <c r="F751" s="277">
        <f>ROUND(U63,0)</f>
        <v>0</v>
      </c>
      <c r="G751" s="277">
        <f>ROUND(U64,0)</f>
        <v>309992</v>
      </c>
      <c r="H751" s="277">
        <f>ROUND(U65,0)</f>
        <v>0</v>
      </c>
      <c r="I751" s="277">
        <f>ROUND(U66,0)</f>
        <v>228541</v>
      </c>
      <c r="J751" s="277">
        <f>ROUND(U67,0)</f>
        <v>34280</v>
      </c>
      <c r="K751" s="277">
        <f>ROUND(U68,0)</f>
        <v>354</v>
      </c>
      <c r="L751" s="277">
        <f>ROUND(U70,0)</f>
        <v>0</v>
      </c>
      <c r="M751" s="277">
        <f>ROUND(U71,0)</f>
        <v>1100918</v>
      </c>
      <c r="N751" s="277">
        <f>ROUND(U76,0)</f>
        <v>872</v>
      </c>
      <c r="O751" s="277">
        <f>ROUND(U74,0)</f>
        <v>3678820</v>
      </c>
      <c r="P751" s="277">
        <f>IF(U77&gt;0,ROUND(U77,0),0)</f>
        <v>0</v>
      </c>
      <c r="Q751" s="277">
        <f>IF(U78&gt;0,ROUND(U78,0),0)</f>
        <v>385</v>
      </c>
      <c r="R751" s="277">
        <f>IF(U79&gt;0,ROUND(U79,0),0)</f>
        <v>866</v>
      </c>
      <c r="S751" s="277">
        <f>IF(U80&gt;0,ROUND(U80,0),0)</f>
        <v>0</v>
      </c>
      <c r="T751" s="280">
        <f>IF(U81&gt;0,ROUND(U81,2),0)</f>
        <v>0</v>
      </c>
      <c r="U751" s="277"/>
      <c r="X751" s="277"/>
      <c r="Y751" s="277"/>
      <c r="Z751" s="277">
        <f t="shared" si="23"/>
        <v>0</v>
      </c>
    </row>
    <row r="752" spans="1:26" ht="12.65" customHeight="1" x14ac:dyDescent="0.3">
      <c r="A752" s="209" t="str">
        <f>RIGHT($C$84,3)&amp;"*"&amp;RIGHT($C$83,4)&amp;"*"&amp;V$55&amp;"*"&amp;"A"</f>
        <v>ter*158*7110*A</v>
      </c>
      <c r="B752" s="277">
        <f>ROUND(V59,0)</f>
        <v>863</v>
      </c>
      <c r="C752" s="280">
        <f>ROUND(V60,2)</f>
        <v>0.27</v>
      </c>
      <c r="D752" s="277">
        <f>ROUND(V61,0)</f>
        <v>20527</v>
      </c>
      <c r="E752" s="277">
        <f>ROUND(V62,0)</f>
        <v>4422</v>
      </c>
      <c r="F752" s="277">
        <f>ROUND(V63,0)</f>
        <v>0</v>
      </c>
      <c r="G752" s="277">
        <f>ROUND(V64,0)</f>
        <v>976</v>
      </c>
      <c r="H752" s="277">
        <f>ROUND(V65,0)</f>
        <v>0</v>
      </c>
      <c r="I752" s="277">
        <f>ROUND(V66,0)</f>
        <v>0</v>
      </c>
      <c r="J752" s="277">
        <f>ROUND(V67,0)</f>
        <v>79</v>
      </c>
      <c r="K752" s="277">
        <f>ROUND(V68,0)</f>
        <v>0</v>
      </c>
      <c r="L752" s="277">
        <f>ROUND(V70,0)</f>
        <v>0</v>
      </c>
      <c r="M752" s="277">
        <f>ROUND(V71,0)</f>
        <v>26004</v>
      </c>
      <c r="N752" s="277">
        <f>ROUND(V76,0)</f>
        <v>2</v>
      </c>
      <c r="O752" s="277">
        <f>ROUND(V74,0)</f>
        <v>214823</v>
      </c>
      <c r="P752" s="277">
        <f>IF(V77&gt;0,ROUND(V77,0),0)</f>
        <v>0</v>
      </c>
      <c r="Q752" s="277">
        <f>IF(V78&gt;0,ROUND(V78,0),0)</f>
        <v>1</v>
      </c>
      <c r="R752" s="277">
        <f>IF(V79&gt;0,ROUND(V79,0),0)</f>
        <v>0</v>
      </c>
      <c r="S752" s="277">
        <f>IF(V80&gt;0,ROUND(V80,0),0)</f>
        <v>0</v>
      </c>
      <c r="T752" s="280">
        <f>IF(V81&gt;0,ROUND(V81,2),0)</f>
        <v>0</v>
      </c>
      <c r="U752" s="277"/>
      <c r="X752" s="277"/>
      <c r="Y752" s="277"/>
      <c r="Z752" s="277">
        <f t="shared" si="23"/>
        <v>528025</v>
      </c>
    </row>
    <row r="753" spans="1:26" ht="12.65" customHeight="1" x14ac:dyDescent="0.3">
      <c r="A753" s="209" t="str">
        <f>RIGHT($C$84,3)&amp;"*"&amp;RIGHT($C$83,4)&amp;"*"&amp;W$55&amp;"*"&amp;"A"</f>
        <v>ter*158*7120*A</v>
      </c>
      <c r="B753" s="277">
        <f>ROUND(W59,0)</f>
        <v>0</v>
      </c>
      <c r="C753" s="280">
        <f>ROUND(W60,2)</f>
        <v>0</v>
      </c>
      <c r="D753" s="277">
        <f>ROUND(W61,0)</f>
        <v>0</v>
      </c>
      <c r="E753" s="277">
        <f>ROUND(W62,0)</f>
        <v>0</v>
      </c>
      <c r="F753" s="277">
        <f>ROUND(W63,0)</f>
        <v>0</v>
      </c>
      <c r="G753" s="277">
        <f>ROUND(W64,0)</f>
        <v>0</v>
      </c>
      <c r="H753" s="277">
        <f>ROUND(W65,0)</f>
        <v>0</v>
      </c>
      <c r="I753" s="277">
        <f>ROUND(W66,0)</f>
        <v>0</v>
      </c>
      <c r="J753" s="277">
        <f>ROUND(W67,0)</f>
        <v>0</v>
      </c>
      <c r="K753" s="277">
        <f>ROUND(W68,0)</f>
        <v>0</v>
      </c>
      <c r="L753" s="277">
        <f>ROUND(W70,0)</f>
        <v>0</v>
      </c>
      <c r="M753" s="277">
        <f>ROUND(W71,0)</f>
        <v>0</v>
      </c>
      <c r="N753" s="277">
        <f>ROUND(W76,0)</f>
        <v>0</v>
      </c>
      <c r="O753" s="277">
        <f>ROUND(W74,0)</f>
        <v>0</v>
      </c>
      <c r="P753" s="277">
        <f>IF(W77&gt;0,ROUND(W77,0),0)</f>
        <v>0</v>
      </c>
      <c r="Q753" s="277">
        <f>IF(W78&gt;0,ROUND(W78,0),0)</f>
        <v>0</v>
      </c>
      <c r="R753" s="277">
        <f>IF(W79&gt;0,ROUND(W79,0),0)</f>
        <v>0</v>
      </c>
      <c r="S753" s="277">
        <f>IF(W80&gt;0,ROUND(W80,0),0)</f>
        <v>0</v>
      </c>
      <c r="T753" s="280">
        <f>IF(W81&gt;0,ROUND(W81,2),0)</f>
        <v>0</v>
      </c>
      <c r="U753" s="277"/>
      <c r="X753" s="277"/>
      <c r="Y753" s="277"/>
      <c r="Z753" s="277">
        <f t="shared" si="23"/>
        <v>22022</v>
      </c>
    </row>
    <row r="754" spans="1:26" ht="12.65" customHeight="1" x14ac:dyDescent="0.3">
      <c r="A754" s="209" t="str">
        <f>RIGHT($C$84,3)&amp;"*"&amp;RIGHT($C$83,4)&amp;"*"&amp;X$55&amp;"*"&amp;"A"</f>
        <v>ter*158*7130*A</v>
      </c>
      <c r="B754" s="277">
        <f>ROUND(X59,0)</f>
        <v>1208</v>
      </c>
      <c r="C754" s="280">
        <f>ROUND(X60,2)</f>
        <v>0.94</v>
      </c>
      <c r="D754" s="277">
        <f>ROUND(X61,0)</f>
        <v>74451</v>
      </c>
      <c r="E754" s="277">
        <f>ROUND(X62,0)</f>
        <v>16039</v>
      </c>
      <c r="F754" s="277">
        <f>ROUND(X63,0)</f>
        <v>36994</v>
      </c>
      <c r="G754" s="277">
        <f>ROUND(X64,0)</f>
        <v>3782</v>
      </c>
      <c r="H754" s="277">
        <f>ROUND(X65,0)</f>
        <v>0</v>
      </c>
      <c r="I754" s="277">
        <f>ROUND(X66,0)</f>
        <v>6586</v>
      </c>
      <c r="J754" s="277">
        <f>ROUND(X67,0)</f>
        <v>12580</v>
      </c>
      <c r="K754" s="277">
        <f>ROUND(X68,0)</f>
        <v>0</v>
      </c>
      <c r="L754" s="277">
        <f>ROUND(X70,0)</f>
        <v>0</v>
      </c>
      <c r="M754" s="277">
        <f>ROUND(X71,0)</f>
        <v>220079</v>
      </c>
      <c r="N754" s="277">
        <f>ROUND(X76,0)</f>
        <v>320</v>
      </c>
      <c r="O754" s="277">
        <f>ROUND(X74,0)</f>
        <v>1282631</v>
      </c>
      <c r="P754" s="277">
        <f>IF(X77&gt;0,ROUND(X77,0),0)</f>
        <v>0</v>
      </c>
      <c r="Q754" s="277">
        <f>IF(X78&gt;0,ROUND(X78,0),0)</f>
        <v>142</v>
      </c>
      <c r="R754" s="277">
        <f>IF(X79&gt;0,ROUND(X79,0),0)</f>
        <v>244</v>
      </c>
      <c r="S754" s="277">
        <f>IF(X80&gt;0,ROUND(X80,0),0)</f>
        <v>0</v>
      </c>
      <c r="T754" s="280">
        <f>IF(X81&gt;0,ROUND(X81,2),0)</f>
        <v>0</v>
      </c>
      <c r="U754" s="277"/>
      <c r="X754" s="277"/>
      <c r="Y754" s="277"/>
      <c r="Z754" s="277">
        <f t="shared" si="23"/>
        <v>0</v>
      </c>
    </row>
    <row r="755" spans="1:26" ht="12.65" customHeight="1" x14ac:dyDescent="0.3">
      <c r="A755" s="209" t="str">
        <f>RIGHT($C$84,3)&amp;"*"&amp;RIGHT($C$83,4)&amp;"*"&amp;Y$55&amp;"*"&amp;"A"</f>
        <v>ter*158*7140*A</v>
      </c>
      <c r="B755" s="277">
        <f>ROUND(Y59,0)</f>
        <v>3549</v>
      </c>
      <c r="C755" s="280">
        <f>ROUND(Y60,2)</f>
        <v>2.76</v>
      </c>
      <c r="D755" s="277">
        <f>ROUND(Y61,0)</f>
        <v>218731</v>
      </c>
      <c r="E755" s="277">
        <f>ROUND(Y62,0)</f>
        <v>47122</v>
      </c>
      <c r="F755" s="277">
        <f>ROUND(Y63,0)</f>
        <v>108685</v>
      </c>
      <c r="G755" s="277">
        <f>ROUND(Y64,0)</f>
        <v>11109</v>
      </c>
      <c r="H755" s="277">
        <f>ROUND(Y65,0)</f>
        <v>0</v>
      </c>
      <c r="I755" s="277">
        <f>ROUND(Y66,0)</f>
        <v>19349</v>
      </c>
      <c r="J755" s="277">
        <f>ROUND(Y67,0)</f>
        <v>37032</v>
      </c>
      <c r="K755" s="277">
        <f>ROUND(Y68,0)</f>
        <v>1062</v>
      </c>
      <c r="L755" s="277">
        <f>ROUND(Y70,0)</f>
        <v>0</v>
      </c>
      <c r="M755" s="277">
        <f>ROUND(Y71,0)</f>
        <v>527760</v>
      </c>
      <c r="N755" s="277">
        <f>ROUND(Y76,0)</f>
        <v>942</v>
      </c>
      <c r="O755" s="277">
        <f>ROUND(Y74,0)</f>
        <v>3768259</v>
      </c>
      <c r="P755" s="277">
        <f>IF(Y77&gt;0,ROUND(Y77,0),0)</f>
        <v>0</v>
      </c>
      <c r="Q755" s="277">
        <f>IF(Y78&gt;0,ROUND(Y78,0),0)</f>
        <v>416</v>
      </c>
      <c r="R755" s="277">
        <f>IF(Y79&gt;0,ROUND(Y79,0),0)</f>
        <v>716</v>
      </c>
      <c r="S755" s="277">
        <f>IF(Y80&gt;0,ROUND(Y80,0),0)</f>
        <v>0</v>
      </c>
      <c r="T755" s="280">
        <f>IF(Y81&gt;0,ROUND(Y81,2),0)</f>
        <v>0</v>
      </c>
      <c r="U755" s="277"/>
      <c r="X755" s="277"/>
      <c r="Y755" s="277"/>
      <c r="Z755" s="277">
        <f t="shared" si="23"/>
        <v>160139</v>
      </c>
    </row>
    <row r="756" spans="1:26" ht="12.65" customHeight="1" x14ac:dyDescent="0.3">
      <c r="A756" s="209" t="str">
        <f>RIGHT($C$84,3)&amp;"*"&amp;RIGHT($C$83,4)&amp;"*"&amp;Z$55&amp;"*"&amp;"A"</f>
        <v>ter*158*7150*A</v>
      </c>
      <c r="B756" s="277">
        <f>ROUND(Z59,0)</f>
        <v>0</v>
      </c>
      <c r="C756" s="280">
        <f>ROUND(Z60,2)</f>
        <v>0</v>
      </c>
      <c r="D756" s="277">
        <f>ROUND(Z61,0)</f>
        <v>0</v>
      </c>
      <c r="E756" s="277">
        <f>ROUND(Z62,0)</f>
        <v>0</v>
      </c>
      <c r="F756" s="277">
        <f>ROUND(Z63,0)</f>
        <v>0</v>
      </c>
      <c r="G756" s="277">
        <f>ROUND(Z64,0)</f>
        <v>0</v>
      </c>
      <c r="H756" s="277">
        <f>ROUND(Z65,0)</f>
        <v>0</v>
      </c>
      <c r="I756" s="277">
        <f>ROUND(Z66,0)</f>
        <v>0</v>
      </c>
      <c r="J756" s="277">
        <f>ROUND(Z67,0)</f>
        <v>0</v>
      </c>
      <c r="K756" s="277">
        <f>ROUND(Z68,0)</f>
        <v>0</v>
      </c>
      <c r="L756" s="277">
        <f>ROUND(Z70,0)</f>
        <v>0</v>
      </c>
      <c r="M756" s="277">
        <f>ROUND(Z71,0)</f>
        <v>0</v>
      </c>
      <c r="N756" s="277">
        <f>ROUND(Z76,0)</f>
        <v>0</v>
      </c>
      <c r="O756" s="277">
        <f>ROUND(Z74,0)</f>
        <v>0</v>
      </c>
      <c r="P756" s="277">
        <f>IF(Z77&gt;0,ROUND(Z77,0),0)</f>
        <v>0</v>
      </c>
      <c r="Q756" s="277">
        <f>IF(Z78&gt;0,ROUND(Z78,0),0)</f>
        <v>0</v>
      </c>
      <c r="R756" s="277">
        <f>IF(Z79&gt;0,ROUND(Z79,0),0)</f>
        <v>0</v>
      </c>
      <c r="S756" s="277">
        <f>IF(Z80&gt;0,ROUND(Z80,0),0)</f>
        <v>0</v>
      </c>
      <c r="T756" s="280">
        <f>IF(Z81&gt;0,ROUND(Z81,2),0)</f>
        <v>0</v>
      </c>
      <c r="U756" s="277"/>
      <c r="X756" s="277"/>
      <c r="Y756" s="277"/>
      <c r="Z756" s="277">
        <f t="shared" si="23"/>
        <v>458206</v>
      </c>
    </row>
    <row r="757" spans="1:26" ht="12.65" customHeight="1" x14ac:dyDescent="0.3">
      <c r="A757" s="209" t="str">
        <f>RIGHT($C$84,3)&amp;"*"&amp;RIGHT($C$83,4)&amp;"*"&amp;AA$55&amp;"*"&amp;"A"</f>
        <v>ter*158*7160*A</v>
      </c>
      <c r="B757" s="277">
        <f>ROUND(AA59,0)</f>
        <v>0</v>
      </c>
      <c r="C757" s="280">
        <f>ROUND(AA60,2)</f>
        <v>0</v>
      </c>
      <c r="D757" s="277">
        <f>ROUND(AA61,0)</f>
        <v>0</v>
      </c>
      <c r="E757" s="277">
        <f>ROUND(AA62,0)</f>
        <v>0</v>
      </c>
      <c r="F757" s="277">
        <f>ROUND(AA63,0)</f>
        <v>0</v>
      </c>
      <c r="G757" s="277">
        <f>ROUND(AA64,0)</f>
        <v>0</v>
      </c>
      <c r="H757" s="277">
        <f>ROUND(AA65,0)</f>
        <v>0</v>
      </c>
      <c r="I757" s="277">
        <f>ROUND(AA66,0)</f>
        <v>0</v>
      </c>
      <c r="J757" s="277">
        <f>ROUND(AA67,0)</f>
        <v>0</v>
      </c>
      <c r="K757" s="277">
        <f>ROUND(AA68,0)</f>
        <v>0</v>
      </c>
      <c r="L757" s="277">
        <f>ROUND(AA70,0)</f>
        <v>0</v>
      </c>
      <c r="M757" s="277">
        <f>ROUND(AA71,0)</f>
        <v>0</v>
      </c>
      <c r="N757" s="277">
        <f>ROUND(AA76,0)</f>
        <v>0</v>
      </c>
      <c r="O757" s="277">
        <f>ROUND(AA74,0)</f>
        <v>0</v>
      </c>
      <c r="P757" s="277">
        <f>IF(AA77&gt;0,ROUND(AA77,0),0)</f>
        <v>0</v>
      </c>
      <c r="Q757" s="277">
        <f>IF(AA78&gt;0,ROUND(AA78,0),0)</f>
        <v>0</v>
      </c>
      <c r="R757" s="277">
        <f>IF(AA79&gt;0,ROUND(AA79,0),0)</f>
        <v>0</v>
      </c>
      <c r="S757" s="277">
        <f>IF(AA80&gt;0,ROUND(AA80,0),0)</f>
        <v>0</v>
      </c>
      <c r="T757" s="280">
        <f>IF(AA81&gt;0,ROUND(AA81,2),0)</f>
        <v>0</v>
      </c>
      <c r="U757" s="277"/>
      <c r="X757" s="277"/>
      <c r="Y757" s="277"/>
      <c r="Z757" s="277">
        <f t="shared" si="23"/>
        <v>0</v>
      </c>
    </row>
    <row r="758" spans="1:26" ht="12.65" customHeight="1" x14ac:dyDescent="0.3">
      <c r="A758" s="209" t="str">
        <f>RIGHT($C$84,3)&amp;"*"&amp;RIGHT($C$83,4)&amp;"*"&amp;AB$55&amp;"*"&amp;"A"</f>
        <v>ter*158*7170*A</v>
      </c>
      <c r="B758" s="277"/>
      <c r="C758" s="280">
        <f>ROUND(AB60,2)</f>
        <v>1.54</v>
      </c>
      <c r="D758" s="277">
        <f>ROUND(AB61,0)</f>
        <v>249933</v>
      </c>
      <c r="E758" s="277">
        <f>ROUND(AB62,0)</f>
        <v>53844</v>
      </c>
      <c r="F758" s="277">
        <f>ROUND(AB63,0)</f>
        <v>0</v>
      </c>
      <c r="G758" s="277">
        <f>ROUND(AB64,0)</f>
        <v>616287</v>
      </c>
      <c r="H758" s="277">
        <f>ROUND(AB65,0)</f>
        <v>1442</v>
      </c>
      <c r="I758" s="277">
        <f>ROUND(AB66,0)</f>
        <v>277433</v>
      </c>
      <c r="J758" s="277">
        <f>ROUND(AB67,0)</f>
        <v>5858</v>
      </c>
      <c r="K758" s="277">
        <f>ROUND(AB68,0)</f>
        <v>32612</v>
      </c>
      <c r="L758" s="277">
        <f>ROUND(AB70,0)</f>
        <v>0</v>
      </c>
      <c r="M758" s="277">
        <f>ROUND(AB71,0)</f>
        <v>1266397</v>
      </c>
      <c r="N758" s="277">
        <f>ROUND(AB76,0)</f>
        <v>149</v>
      </c>
      <c r="O758" s="277">
        <f>ROUND(AB74,0)</f>
        <v>1013707</v>
      </c>
      <c r="P758" s="277">
        <f>IF(AB77&gt;0,ROUND(AB77,0),0)</f>
        <v>0</v>
      </c>
      <c r="Q758" s="277">
        <f>IF(AB78&gt;0,ROUND(AB78,0),0)</f>
        <v>66</v>
      </c>
      <c r="R758" s="277">
        <f>IF(AB79&gt;0,ROUND(AB79,0),0)</f>
        <v>0</v>
      </c>
      <c r="S758" s="277">
        <f>IF(AB80&gt;0,ROUND(AB80,0),0)</f>
        <v>0</v>
      </c>
      <c r="T758" s="280">
        <f>IF(AB81&gt;0,ROUND(AB81,2),0)</f>
        <v>0</v>
      </c>
      <c r="U758" s="277"/>
      <c r="X758" s="277"/>
      <c r="Y758" s="277"/>
      <c r="Z758" s="277">
        <f t="shared" si="23"/>
        <v>0</v>
      </c>
    </row>
    <row r="759" spans="1:26" ht="12.65" customHeight="1" x14ac:dyDescent="0.3">
      <c r="A759" s="209" t="str">
        <f>RIGHT($C$84,3)&amp;"*"&amp;RIGHT($C$83,4)&amp;"*"&amp;AC$55&amp;"*"&amp;"A"</f>
        <v>ter*158*7180*A</v>
      </c>
      <c r="B759" s="277">
        <f>ROUND(AC59,0)</f>
        <v>0</v>
      </c>
      <c r="C759" s="280">
        <f>ROUND(AC60,2)</f>
        <v>0</v>
      </c>
      <c r="D759" s="277">
        <f>ROUND(AC61,0)</f>
        <v>0</v>
      </c>
      <c r="E759" s="277">
        <f>ROUND(AC62,0)</f>
        <v>0</v>
      </c>
      <c r="F759" s="277">
        <f>ROUND(AC63,0)</f>
        <v>0</v>
      </c>
      <c r="G759" s="277">
        <f>ROUND(AC64,0)</f>
        <v>0</v>
      </c>
      <c r="H759" s="277">
        <f>ROUND(AC65,0)</f>
        <v>0</v>
      </c>
      <c r="I759" s="277">
        <f>ROUND(AC66,0)</f>
        <v>0</v>
      </c>
      <c r="J759" s="277">
        <f>ROUND(AC67,0)</f>
        <v>0</v>
      </c>
      <c r="K759" s="277">
        <f>ROUND(AC68,0)</f>
        <v>0</v>
      </c>
      <c r="L759" s="277">
        <f>ROUND(AC70,0)</f>
        <v>0</v>
      </c>
      <c r="M759" s="277">
        <f>ROUND(AC71,0)</f>
        <v>0</v>
      </c>
      <c r="N759" s="277">
        <f>ROUND(AC76,0)</f>
        <v>0</v>
      </c>
      <c r="O759" s="277">
        <f>ROUND(AC74,0)</f>
        <v>0</v>
      </c>
      <c r="P759" s="277">
        <f>IF(AC77&gt;0,ROUND(AC77,0),0)</f>
        <v>0</v>
      </c>
      <c r="Q759" s="277">
        <f>IF(AC78&gt;0,ROUND(AC78,0),0)</f>
        <v>0</v>
      </c>
      <c r="R759" s="277">
        <f>IF(AC79&gt;0,ROUND(AC79,0),0)</f>
        <v>0</v>
      </c>
      <c r="S759" s="277">
        <f>IF(AC80&gt;0,ROUND(AC80,0),0)</f>
        <v>0</v>
      </c>
      <c r="T759" s="280">
        <f>IF(AC81&gt;0,ROUND(AC81,2),0)</f>
        <v>0</v>
      </c>
      <c r="U759" s="277"/>
      <c r="X759" s="277"/>
      <c r="Y759" s="277"/>
      <c r="Z759" s="277">
        <f t="shared" si="23"/>
        <v>284086</v>
      </c>
    </row>
    <row r="760" spans="1:26" ht="12.65" customHeight="1" x14ac:dyDescent="0.3">
      <c r="A760" s="209" t="str">
        <f>RIGHT($C$84,3)&amp;"*"&amp;RIGHT($C$83,4)&amp;"*"&amp;AD$55&amp;"*"&amp;"A"</f>
        <v>ter*158*7190*A</v>
      </c>
      <c r="B760" s="277">
        <f>ROUND(AD59,0)</f>
        <v>0</v>
      </c>
      <c r="C760" s="280">
        <f>ROUND(AD60,2)</f>
        <v>0</v>
      </c>
      <c r="D760" s="277">
        <f>ROUND(AD61,0)</f>
        <v>0</v>
      </c>
      <c r="E760" s="277">
        <f>ROUND(AD62,0)</f>
        <v>0</v>
      </c>
      <c r="F760" s="277">
        <f>ROUND(AD63,0)</f>
        <v>0</v>
      </c>
      <c r="G760" s="277">
        <f>ROUND(AD64,0)</f>
        <v>0</v>
      </c>
      <c r="H760" s="277">
        <f>ROUND(AD65,0)</f>
        <v>0</v>
      </c>
      <c r="I760" s="277">
        <f>ROUND(AD66,0)</f>
        <v>0</v>
      </c>
      <c r="J760" s="277">
        <f>ROUND(AD67,0)</f>
        <v>0</v>
      </c>
      <c r="K760" s="277">
        <f>ROUND(AD68,0)</f>
        <v>0</v>
      </c>
      <c r="L760" s="277">
        <f>ROUND(AD70,0)</f>
        <v>0</v>
      </c>
      <c r="M760" s="277">
        <f>ROUND(AD71,0)</f>
        <v>0</v>
      </c>
      <c r="N760" s="277">
        <f>ROUND(AD76,0)</f>
        <v>0</v>
      </c>
      <c r="O760" s="277">
        <f>ROUND(AD74,0)</f>
        <v>0</v>
      </c>
      <c r="P760" s="277">
        <f>IF(AD77&gt;0,ROUND(AD77,0),0)</f>
        <v>0</v>
      </c>
      <c r="Q760" s="277">
        <f>IF(AD78&gt;0,ROUND(AD78,0),0)</f>
        <v>0</v>
      </c>
      <c r="R760" s="277">
        <f>IF(AD79&gt;0,ROUND(AD79,0),0)</f>
        <v>0</v>
      </c>
      <c r="S760" s="277">
        <f>IF(AD80&gt;0,ROUND(AD80,0),0)</f>
        <v>0</v>
      </c>
      <c r="T760" s="280">
        <f>IF(AD81&gt;0,ROUND(AD81,2),0)</f>
        <v>0</v>
      </c>
      <c r="U760" s="277"/>
      <c r="X760" s="277"/>
      <c r="Y760" s="277"/>
      <c r="Z760" s="277">
        <f t="shared" si="23"/>
        <v>0</v>
      </c>
    </row>
    <row r="761" spans="1:26" ht="12.65" customHeight="1" x14ac:dyDescent="0.3">
      <c r="A761" s="209" t="str">
        <f>RIGHT($C$84,3)&amp;"*"&amp;RIGHT($C$83,4)&amp;"*"&amp;AE$55&amp;"*"&amp;"A"</f>
        <v>ter*158*7200*A</v>
      </c>
      <c r="B761" s="277">
        <f>ROUND(AE59,0)</f>
        <v>15417</v>
      </c>
      <c r="C761" s="280">
        <f>ROUND(AE60,2)</f>
        <v>6.15</v>
      </c>
      <c r="D761" s="277">
        <f>ROUND(AE61,0)</f>
        <v>462108</v>
      </c>
      <c r="E761" s="277">
        <f>ROUND(AE62,0)</f>
        <v>99553</v>
      </c>
      <c r="F761" s="277">
        <f>ROUND(AE63,0)</f>
        <v>0</v>
      </c>
      <c r="G761" s="277">
        <f>ROUND(AE64,0)</f>
        <v>18541</v>
      </c>
      <c r="H761" s="277">
        <f>ROUND(AE65,0)</f>
        <v>0</v>
      </c>
      <c r="I761" s="277">
        <f>ROUND(AE66,0)</f>
        <v>13286</v>
      </c>
      <c r="J761" s="277">
        <f>ROUND(AE67,0)</f>
        <v>71313</v>
      </c>
      <c r="K761" s="277">
        <f>ROUND(AE68,0)</f>
        <v>0</v>
      </c>
      <c r="L761" s="277">
        <f>ROUND(AE70,0)</f>
        <v>0</v>
      </c>
      <c r="M761" s="277">
        <f>ROUND(AE71,0)</f>
        <v>676737</v>
      </c>
      <c r="N761" s="277">
        <f>ROUND(AE76,0)</f>
        <v>1814</v>
      </c>
      <c r="O761" s="277">
        <f>ROUND(AE74,0)</f>
        <v>1092683</v>
      </c>
      <c r="P761" s="277">
        <f>IF(AE77&gt;0,ROUND(AE77,0),0)</f>
        <v>0</v>
      </c>
      <c r="Q761" s="277">
        <f>IF(AE78&gt;0,ROUND(AE78,0),0)</f>
        <v>801</v>
      </c>
      <c r="R761" s="277">
        <f>IF(AE79&gt;0,ROUND(AE79,0),0)</f>
        <v>7054</v>
      </c>
      <c r="S761" s="277">
        <f>IF(AE80&gt;0,ROUND(AE80,0),0)</f>
        <v>0</v>
      </c>
      <c r="T761" s="280">
        <f>IF(AE81&gt;0,ROUND(AE81,2),0)</f>
        <v>0</v>
      </c>
      <c r="U761" s="277"/>
      <c r="X761" s="277"/>
      <c r="Y761" s="277"/>
      <c r="Z761" s="277">
        <f t="shared" si="23"/>
        <v>0</v>
      </c>
    </row>
    <row r="762" spans="1:26" ht="12.65" customHeight="1" x14ac:dyDescent="0.3">
      <c r="A762" s="209" t="str">
        <f>RIGHT($C$84,3)&amp;"*"&amp;RIGHT($C$83,4)&amp;"*"&amp;AF$55&amp;"*"&amp;"A"</f>
        <v>ter*158*7220*A</v>
      </c>
      <c r="B762" s="277">
        <f>ROUND(AF59,0)</f>
        <v>0</v>
      </c>
      <c r="C762" s="280">
        <f>ROUND(AF60,2)</f>
        <v>0</v>
      </c>
      <c r="D762" s="277">
        <f>ROUND(AF61,0)</f>
        <v>0</v>
      </c>
      <c r="E762" s="277">
        <f>ROUND(AF62,0)</f>
        <v>0</v>
      </c>
      <c r="F762" s="277">
        <f>ROUND(AF63,0)</f>
        <v>0</v>
      </c>
      <c r="G762" s="277">
        <f>ROUND(AF64,0)</f>
        <v>0</v>
      </c>
      <c r="H762" s="277">
        <f>ROUND(AF65,0)</f>
        <v>0</v>
      </c>
      <c r="I762" s="277">
        <f>ROUND(AF66,0)</f>
        <v>0</v>
      </c>
      <c r="J762" s="277">
        <f>ROUND(AF67,0)</f>
        <v>0</v>
      </c>
      <c r="K762" s="277">
        <f>ROUND(AF68,0)</f>
        <v>0</v>
      </c>
      <c r="L762" s="277">
        <f>ROUND(AF70,0)</f>
        <v>0</v>
      </c>
      <c r="M762" s="277">
        <f>ROUND(AF71,0)</f>
        <v>0</v>
      </c>
      <c r="N762" s="277">
        <f>ROUND(AF76,0)</f>
        <v>0</v>
      </c>
      <c r="O762" s="277">
        <f>ROUND(AF74,0)</f>
        <v>0</v>
      </c>
      <c r="P762" s="277">
        <f>IF(AF77&gt;0,ROUND(AF77,0),0)</f>
        <v>0</v>
      </c>
      <c r="Q762" s="277">
        <f>IF(AF78&gt;0,ROUND(AF78,0),0)</f>
        <v>0</v>
      </c>
      <c r="R762" s="277">
        <f>IF(AF79&gt;0,ROUND(AF79,0),0)</f>
        <v>0</v>
      </c>
      <c r="S762" s="277">
        <f>IF(AF80&gt;0,ROUND(AF80,0),0)</f>
        <v>0</v>
      </c>
      <c r="T762" s="280">
        <f>IF(AF81&gt;0,ROUND(AF81,2),0)</f>
        <v>0</v>
      </c>
      <c r="U762" s="277"/>
      <c r="X762" s="277"/>
      <c r="Y762" s="277"/>
      <c r="Z762" s="277">
        <f t="shared" si="23"/>
        <v>354583</v>
      </c>
    </row>
    <row r="763" spans="1:26" ht="12.65" customHeight="1" x14ac:dyDescent="0.3">
      <c r="A763" s="209" t="str">
        <f>RIGHT($C$84,3)&amp;"*"&amp;RIGHT($C$83,4)&amp;"*"&amp;AG$55&amp;"*"&amp;"A"</f>
        <v>ter*158*7230*A</v>
      </c>
      <c r="B763" s="277">
        <f>ROUND(AG59,0)</f>
        <v>3140</v>
      </c>
      <c r="C763" s="280">
        <f>ROUND(AG60,2)</f>
        <v>7.32</v>
      </c>
      <c r="D763" s="277">
        <f>ROUND(AG61,0)</f>
        <v>1237587</v>
      </c>
      <c r="E763" s="277">
        <f>ROUND(AG62,0)</f>
        <v>266617</v>
      </c>
      <c r="F763" s="277">
        <f>ROUND(AG63,0)</f>
        <v>23374</v>
      </c>
      <c r="G763" s="277">
        <f>ROUND(AG64,0)</f>
        <v>105780</v>
      </c>
      <c r="H763" s="277">
        <f>ROUND(AG65,0)</f>
        <v>1561</v>
      </c>
      <c r="I763" s="277">
        <f>ROUND(AG66,0)</f>
        <v>63242</v>
      </c>
      <c r="J763" s="277">
        <f>ROUND(AG67,0)</f>
        <v>86605</v>
      </c>
      <c r="K763" s="277">
        <f>ROUND(AG68,0)</f>
        <v>3664</v>
      </c>
      <c r="L763" s="277">
        <f>ROUND(AG70,0)</f>
        <v>0</v>
      </c>
      <c r="M763" s="277">
        <f>ROUND(AG71,0)</f>
        <v>1796346</v>
      </c>
      <c r="N763" s="277">
        <f>ROUND(AG76,0)</f>
        <v>2203</v>
      </c>
      <c r="O763" s="277">
        <f>ROUND(AG74,0)</f>
        <v>6157290</v>
      </c>
      <c r="P763" s="277">
        <f>IF(AG77&gt;0,ROUND(AG77,0),0)</f>
        <v>0</v>
      </c>
      <c r="Q763" s="277">
        <f>IF(AG78&gt;0,ROUND(AG78,0),0)</f>
        <v>973</v>
      </c>
      <c r="R763" s="277">
        <f>IF(AG79&gt;0,ROUND(AG79,0),0)</f>
        <v>30240</v>
      </c>
      <c r="S763" s="277">
        <f>IF(AG80&gt;0,ROUND(AG80,0),0)</f>
        <v>5</v>
      </c>
      <c r="T763" s="280">
        <f>IF(AG81&gt;0,ROUND(AG81,2),0)</f>
        <v>0</v>
      </c>
      <c r="U763" s="277"/>
      <c r="X763" s="277"/>
      <c r="Y763" s="277"/>
      <c r="Z763" s="277">
        <f t="shared" si="23"/>
        <v>0</v>
      </c>
    </row>
    <row r="764" spans="1:26" ht="12.65" customHeight="1" x14ac:dyDescent="0.3">
      <c r="A764" s="209" t="str">
        <f>RIGHT($C$84,3)&amp;"*"&amp;RIGHT($C$83,4)&amp;"*"&amp;AH$55&amp;"*"&amp;"A"</f>
        <v>ter*158*7240*A</v>
      </c>
      <c r="B764" s="277">
        <f>ROUND(AH59,0)</f>
        <v>765</v>
      </c>
      <c r="C764" s="280">
        <f>ROUND(AH60,2)</f>
        <v>17.45</v>
      </c>
      <c r="D764" s="277">
        <f>ROUND(AH61,0)</f>
        <v>988295</v>
      </c>
      <c r="E764" s="277">
        <f>ROUND(AH62,0)</f>
        <v>212911</v>
      </c>
      <c r="F764" s="277">
        <f>ROUND(AH63,0)</f>
        <v>0</v>
      </c>
      <c r="G764" s="277">
        <f>ROUND(AH64,0)</f>
        <v>100069</v>
      </c>
      <c r="H764" s="277">
        <f>ROUND(AH65,0)</f>
        <v>17617</v>
      </c>
      <c r="I764" s="277">
        <f>ROUND(AH66,0)</f>
        <v>184862</v>
      </c>
      <c r="J764" s="277">
        <f>ROUND(AH67,0)</f>
        <v>33651</v>
      </c>
      <c r="K764" s="277">
        <f>ROUND(AH68,0)</f>
        <v>19691</v>
      </c>
      <c r="L764" s="277">
        <f>ROUND(AH70,0)</f>
        <v>0</v>
      </c>
      <c r="M764" s="277">
        <f>ROUND(AH71,0)</f>
        <v>1600686</v>
      </c>
      <c r="N764" s="277">
        <f>ROUND(AH76,0)</f>
        <v>856</v>
      </c>
      <c r="O764" s="277">
        <f>ROUND(AH74,0)</f>
        <v>2360460</v>
      </c>
      <c r="P764" s="277">
        <f>IF(AH77&gt;0,ROUND(AH77,0),0)</f>
        <v>0</v>
      </c>
      <c r="Q764" s="277">
        <f>IF(AH78&gt;0,ROUND(AH78,0),0)</f>
        <v>0</v>
      </c>
      <c r="R764" s="277">
        <f>IF(AH79&gt;0,ROUND(AH79,0),0)</f>
        <v>403</v>
      </c>
      <c r="S764" s="277">
        <f>IF(AH80&gt;0,ROUND(AH80,0),0)</f>
        <v>0</v>
      </c>
      <c r="T764" s="280">
        <f>IF(AH81&gt;0,ROUND(AH81,2),0)</f>
        <v>0</v>
      </c>
      <c r="U764" s="277"/>
      <c r="X764" s="277"/>
      <c r="Y764" s="277"/>
      <c r="Z764" s="277">
        <f t="shared" si="23"/>
        <v>1012104</v>
      </c>
    </row>
    <row r="765" spans="1:26" ht="12.65" customHeight="1" x14ac:dyDescent="0.3">
      <c r="A765" s="209" t="str">
        <f>RIGHT($C$84,3)&amp;"*"&amp;RIGHT($C$83,4)&amp;"*"&amp;AI$55&amp;"*"&amp;"A"</f>
        <v>ter*158*7250*A</v>
      </c>
      <c r="B765" s="277">
        <f>ROUND(AI59,0)</f>
        <v>159</v>
      </c>
      <c r="C765" s="280">
        <f>ROUND(AI60,2)</f>
        <v>0.56999999999999995</v>
      </c>
      <c r="D765" s="277">
        <f>ROUND(AI61,0)</f>
        <v>59405</v>
      </c>
      <c r="E765" s="277">
        <f>ROUND(AI62,0)</f>
        <v>12798</v>
      </c>
      <c r="F765" s="277">
        <f>ROUND(AI63,0)</f>
        <v>0</v>
      </c>
      <c r="G765" s="277">
        <f>ROUND(AI64,0)</f>
        <v>26307</v>
      </c>
      <c r="H765" s="277">
        <f>ROUND(AI65,0)</f>
        <v>907</v>
      </c>
      <c r="I765" s="277">
        <f>ROUND(AI66,0)</f>
        <v>0</v>
      </c>
      <c r="J765" s="277">
        <f>ROUND(AI67,0)</f>
        <v>16708</v>
      </c>
      <c r="K765" s="277">
        <f>ROUND(AI68,0)</f>
        <v>3095</v>
      </c>
      <c r="L765" s="277">
        <f>ROUND(AI70,0)</f>
        <v>0</v>
      </c>
      <c r="M765" s="277">
        <f>ROUND(AI71,0)</f>
        <v>133313</v>
      </c>
      <c r="N765" s="277">
        <f>ROUND(AI76,0)</f>
        <v>425</v>
      </c>
      <c r="O765" s="277">
        <f>ROUND(AI74,0)</f>
        <v>487135</v>
      </c>
      <c r="P765" s="277">
        <f>IF(AI77&gt;0,ROUND(AI77,0),0)</f>
        <v>0</v>
      </c>
      <c r="Q765" s="277">
        <f>IF(AI78&gt;0,ROUND(AI78,0),0)</f>
        <v>188</v>
      </c>
      <c r="R765" s="277">
        <f>IF(AI79&gt;0,ROUND(AI79,0),0)</f>
        <v>2383</v>
      </c>
      <c r="S765" s="277">
        <f>IF(AI80&gt;0,ROUND(AI80,0),0)</f>
        <v>0</v>
      </c>
      <c r="T765" s="280">
        <f>IF(AI81&gt;0,ROUND(AI81,2),0)</f>
        <v>0</v>
      </c>
      <c r="U765" s="277"/>
      <c r="X765" s="277"/>
      <c r="Y765" s="277"/>
      <c r="Z765" s="277">
        <f t="shared" si="23"/>
        <v>457639</v>
      </c>
    </row>
    <row r="766" spans="1:26" ht="12.65" customHeight="1" x14ac:dyDescent="0.3">
      <c r="A766" s="209" t="str">
        <f>RIGHT($C$84,3)&amp;"*"&amp;RIGHT($C$83,4)&amp;"*"&amp;AJ$55&amp;"*"&amp;"A"</f>
        <v>ter*158*7260*A</v>
      </c>
      <c r="B766" s="277">
        <f>ROUND(AJ59,0)</f>
        <v>13480</v>
      </c>
      <c r="C766" s="280">
        <f>ROUND(AJ60,2)</f>
        <v>26.04</v>
      </c>
      <c r="D766" s="277">
        <f>ROUND(AJ61,0)</f>
        <v>3168126</v>
      </c>
      <c r="E766" s="277">
        <f>ROUND(AJ62,0)</f>
        <v>682518</v>
      </c>
      <c r="F766" s="277">
        <f>ROUND(AJ63,0)</f>
        <v>0</v>
      </c>
      <c r="G766" s="277">
        <f>ROUND(AJ64,0)</f>
        <v>249895</v>
      </c>
      <c r="H766" s="277">
        <f>ROUND(AJ65,0)</f>
        <v>3448</v>
      </c>
      <c r="I766" s="277">
        <f>ROUND(AJ66,0)</f>
        <v>1931</v>
      </c>
      <c r="J766" s="277">
        <f>ROUND(AJ67,0)</f>
        <v>206076</v>
      </c>
      <c r="K766" s="277">
        <f>ROUND(AJ68,0)</f>
        <v>6135</v>
      </c>
      <c r="L766" s="277">
        <f>ROUND(AJ70,0)</f>
        <v>0</v>
      </c>
      <c r="M766" s="277">
        <f>ROUND(AJ71,0)</f>
        <v>4377458</v>
      </c>
      <c r="N766" s="277">
        <f>ROUND(AJ76,0)</f>
        <v>5242</v>
      </c>
      <c r="O766" s="277">
        <f>ROUND(AJ74,0)</f>
        <v>2999429</v>
      </c>
      <c r="P766" s="277">
        <f>IF(AJ77&gt;0,ROUND(AJ77,0),0)</f>
        <v>0</v>
      </c>
      <c r="Q766" s="277">
        <f>IF(AJ78&gt;0,ROUND(AJ78,0),0)</f>
        <v>2316</v>
      </c>
      <c r="R766" s="277">
        <f>IF(AJ79&gt;0,ROUND(AJ79,0),0)</f>
        <v>3187</v>
      </c>
      <c r="S766" s="277">
        <f>IF(AJ80&gt;0,ROUND(AJ80,0),0)</f>
        <v>11</v>
      </c>
      <c r="T766" s="280">
        <f>IF(AJ81&gt;0,ROUND(AJ81,2),0)</f>
        <v>0</v>
      </c>
      <c r="U766" s="277"/>
      <c r="X766" s="277"/>
      <c r="Y766" s="277"/>
      <c r="Z766" s="277">
        <f t="shared" si="23"/>
        <v>99649</v>
      </c>
    </row>
    <row r="767" spans="1:26" ht="12.65" customHeight="1" x14ac:dyDescent="0.3">
      <c r="A767" s="209" t="str">
        <f>RIGHT($C$84,3)&amp;"*"&amp;RIGHT($C$83,4)&amp;"*"&amp;AK$55&amp;"*"&amp;"A"</f>
        <v>ter*158*7310*A</v>
      </c>
      <c r="B767" s="277">
        <f>ROUND(AK59,0)</f>
        <v>5429</v>
      </c>
      <c r="C767" s="280">
        <f>ROUND(AK60,2)</f>
        <v>1.5</v>
      </c>
      <c r="D767" s="277">
        <f>ROUND(AK61,0)</f>
        <v>142301</v>
      </c>
      <c r="E767" s="277">
        <f>ROUND(AK62,0)</f>
        <v>30656</v>
      </c>
      <c r="F767" s="277">
        <f>ROUND(AK63,0)</f>
        <v>0</v>
      </c>
      <c r="G767" s="277">
        <f>ROUND(AK64,0)</f>
        <v>1617</v>
      </c>
      <c r="H767" s="277">
        <f>ROUND(AK65,0)</f>
        <v>0</v>
      </c>
      <c r="I767" s="277">
        <f>ROUND(AK66,0)</f>
        <v>0</v>
      </c>
      <c r="J767" s="277">
        <f>ROUND(AK67,0)</f>
        <v>6290</v>
      </c>
      <c r="K767" s="277">
        <f>ROUND(AK68,0)</f>
        <v>0</v>
      </c>
      <c r="L767" s="277">
        <f>ROUND(AK70,0)</f>
        <v>0</v>
      </c>
      <c r="M767" s="277">
        <f>ROUND(AK71,0)</f>
        <v>181049</v>
      </c>
      <c r="N767" s="277">
        <f>ROUND(AK76,0)</f>
        <v>160</v>
      </c>
      <c r="O767" s="277">
        <f>ROUND(AK74,0)</f>
        <v>242487</v>
      </c>
      <c r="P767" s="277">
        <f>IF(AK77&gt;0,ROUND(AK77,0),0)</f>
        <v>0</v>
      </c>
      <c r="Q767" s="277">
        <f>IF(AK78&gt;0,ROUND(AK78,0),0)</f>
        <v>71</v>
      </c>
      <c r="R767" s="277">
        <f>IF(AK79&gt;0,ROUND(AK79,0),0)</f>
        <v>0</v>
      </c>
      <c r="S767" s="277">
        <f>IF(AK80&gt;0,ROUND(AK80,0),0)</f>
        <v>0</v>
      </c>
      <c r="T767" s="280">
        <f>IF(AK81&gt;0,ROUND(AK81,2),0)</f>
        <v>0</v>
      </c>
      <c r="U767" s="277"/>
      <c r="X767" s="277"/>
      <c r="Y767" s="277"/>
      <c r="Z767" s="277">
        <f t="shared" si="23"/>
        <v>1335877</v>
      </c>
    </row>
    <row r="768" spans="1:26" ht="12.65" customHeight="1" x14ac:dyDescent="0.3">
      <c r="A768" s="209" t="str">
        <f>RIGHT($C$84,3)&amp;"*"&amp;RIGHT($C$83,4)&amp;"*"&amp;AL$55&amp;"*"&amp;"A"</f>
        <v>ter*158*7320*A</v>
      </c>
      <c r="B768" s="277">
        <f>ROUND(AL59,0)</f>
        <v>868</v>
      </c>
      <c r="C768" s="280">
        <f>ROUND(AL60,2)</f>
        <v>0.74</v>
      </c>
      <c r="D768" s="277">
        <f>ROUND(AL61,0)</f>
        <v>75780</v>
      </c>
      <c r="E768" s="277">
        <f>ROUND(AL62,0)</f>
        <v>16325</v>
      </c>
      <c r="F768" s="277">
        <f>ROUND(AL63,0)</f>
        <v>0</v>
      </c>
      <c r="G768" s="277">
        <f>ROUND(AL64,0)</f>
        <v>4010</v>
      </c>
      <c r="H768" s="277">
        <f>ROUND(AL65,0)</f>
        <v>0</v>
      </c>
      <c r="I768" s="277">
        <f>ROUND(AL66,0)</f>
        <v>0</v>
      </c>
      <c r="J768" s="277">
        <f>ROUND(AL67,0)</f>
        <v>7155</v>
      </c>
      <c r="K768" s="277">
        <f>ROUND(AL68,0)</f>
        <v>0</v>
      </c>
      <c r="L768" s="277">
        <f>ROUND(AL70,0)</f>
        <v>0</v>
      </c>
      <c r="M768" s="277">
        <f>ROUND(AL71,0)</f>
        <v>103291</v>
      </c>
      <c r="N768" s="277">
        <f>ROUND(AL76,0)</f>
        <v>182</v>
      </c>
      <c r="O768" s="277">
        <f>ROUND(AL74,0)</f>
        <v>120496</v>
      </c>
      <c r="P768" s="277">
        <f>IF(AL77&gt;0,ROUND(AL77,0),0)</f>
        <v>0</v>
      </c>
      <c r="Q768" s="277">
        <f>IF(AL78&gt;0,ROUND(AL78,0),0)</f>
        <v>80</v>
      </c>
      <c r="R768" s="277">
        <f>IF(AL79&gt;0,ROUND(AL79,0),0)</f>
        <v>0</v>
      </c>
      <c r="S768" s="277">
        <f>IF(AL80&gt;0,ROUND(AL80,0),0)</f>
        <v>0</v>
      </c>
      <c r="T768" s="280">
        <f>IF(AL81&gt;0,ROUND(AL81,2),0)</f>
        <v>0</v>
      </c>
      <c r="U768" s="277"/>
      <c r="X768" s="277"/>
      <c r="Y768" s="277"/>
      <c r="Z768" s="277">
        <f t="shared" si="23"/>
        <v>82192</v>
      </c>
    </row>
    <row r="769" spans="1:26" ht="12.65" customHeight="1" x14ac:dyDescent="0.3">
      <c r="A769" s="209" t="str">
        <f>RIGHT($C$84,3)&amp;"*"&amp;RIGHT($C$83,4)&amp;"*"&amp;AM$55&amp;"*"&amp;"A"</f>
        <v>ter*158*7330*A</v>
      </c>
      <c r="B769" s="277">
        <f>ROUND(AM59,0)</f>
        <v>0</v>
      </c>
      <c r="C769" s="280">
        <f>ROUND(AM60,2)</f>
        <v>0</v>
      </c>
      <c r="D769" s="277">
        <f>ROUND(AM61,0)</f>
        <v>0</v>
      </c>
      <c r="E769" s="277">
        <f>ROUND(AM62,0)</f>
        <v>0</v>
      </c>
      <c r="F769" s="277">
        <f>ROUND(AM63,0)</f>
        <v>0</v>
      </c>
      <c r="G769" s="277">
        <f>ROUND(AM64,0)</f>
        <v>0</v>
      </c>
      <c r="H769" s="277">
        <f>ROUND(AM65,0)</f>
        <v>0</v>
      </c>
      <c r="I769" s="277">
        <f>ROUND(AM66,0)</f>
        <v>0</v>
      </c>
      <c r="J769" s="277">
        <f>ROUND(AM67,0)</f>
        <v>0</v>
      </c>
      <c r="K769" s="277">
        <f>ROUND(AM68,0)</f>
        <v>0</v>
      </c>
      <c r="L769" s="277">
        <f>ROUND(AM70,0)</f>
        <v>0</v>
      </c>
      <c r="M769" s="277">
        <f>ROUND(AM71,0)</f>
        <v>0</v>
      </c>
      <c r="N769" s="277">
        <f>ROUND(AM76,0)</f>
        <v>0</v>
      </c>
      <c r="O769" s="277">
        <f>ROUND(AM74,0)</f>
        <v>0</v>
      </c>
      <c r="P769" s="277">
        <f>IF(AM77&gt;0,ROUND(AM77,0),0)</f>
        <v>0</v>
      </c>
      <c r="Q769" s="277">
        <f>IF(AM78&gt;0,ROUND(AM78,0),0)</f>
        <v>0</v>
      </c>
      <c r="R769" s="277">
        <f>IF(AM79&gt;0,ROUND(AM79,0),0)</f>
        <v>0</v>
      </c>
      <c r="S769" s="277">
        <f>IF(AM80&gt;0,ROUND(AM80,0),0)</f>
        <v>0</v>
      </c>
      <c r="T769" s="280">
        <f>IF(AM81&gt;0,ROUND(AM81,2),0)</f>
        <v>0</v>
      </c>
      <c r="U769" s="277"/>
      <c r="X769" s="277"/>
      <c r="Y769" s="277"/>
      <c r="Z769" s="277">
        <f t="shared" si="23"/>
        <v>49965</v>
      </c>
    </row>
    <row r="770" spans="1:26" ht="12.65" customHeight="1" x14ac:dyDescent="0.3">
      <c r="A770" s="209" t="str">
        <f>RIGHT($C$84,3)&amp;"*"&amp;RIGHT($C$83,4)&amp;"*"&amp;AN$55&amp;"*"&amp;"A"</f>
        <v>ter*158*7340*A</v>
      </c>
      <c r="B770" s="277">
        <f>ROUND(AN59,0)</f>
        <v>0</v>
      </c>
      <c r="C770" s="280">
        <f>ROUND(AN60,2)</f>
        <v>0</v>
      </c>
      <c r="D770" s="277">
        <f>ROUND(AN61,0)</f>
        <v>0</v>
      </c>
      <c r="E770" s="277">
        <f>ROUND(AN62,0)</f>
        <v>0</v>
      </c>
      <c r="F770" s="277">
        <f>ROUND(AN63,0)</f>
        <v>0</v>
      </c>
      <c r="G770" s="277">
        <f>ROUND(AN64,0)</f>
        <v>0</v>
      </c>
      <c r="H770" s="277">
        <f>ROUND(AN65,0)</f>
        <v>0</v>
      </c>
      <c r="I770" s="277">
        <f>ROUND(AN66,0)</f>
        <v>0</v>
      </c>
      <c r="J770" s="277">
        <f>ROUND(AN67,0)</f>
        <v>0</v>
      </c>
      <c r="K770" s="277">
        <f>ROUND(AN68,0)</f>
        <v>0</v>
      </c>
      <c r="L770" s="277">
        <f>ROUND(AN70,0)</f>
        <v>0</v>
      </c>
      <c r="M770" s="277">
        <f>ROUND(AN71,0)</f>
        <v>0</v>
      </c>
      <c r="N770" s="277">
        <f>ROUND(AN76,0)</f>
        <v>0</v>
      </c>
      <c r="O770" s="277">
        <f>ROUND(AN74,0)</f>
        <v>0</v>
      </c>
      <c r="P770" s="277">
        <f>IF(AN77&gt;0,ROUND(AN77,0),0)</f>
        <v>0</v>
      </c>
      <c r="Q770" s="277">
        <f>IF(AN78&gt;0,ROUND(AN78,0),0)</f>
        <v>0</v>
      </c>
      <c r="R770" s="277">
        <f>IF(AN79&gt;0,ROUND(AN79,0),0)</f>
        <v>0</v>
      </c>
      <c r="S770" s="277">
        <f>IF(AN80&gt;0,ROUND(AN80,0),0)</f>
        <v>0</v>
      </c>
      <c r="T770" s="280">
        <f>IF(AN81&gt;0,ROUND(AN81,2),0)</f>
        <v>0</v>
      </c>
      <c r="U770" s="277"/>
      <c r="X770" s="277"/>
      <c r="Y770" s="277"/>
      <c r="Z770" s="277">
        <f t="shared" si="23"/>
        <v>0</v>
      </c>
    </row>
    <row r="771" spans="1:26" ht="12.65" customHeight="1" x14ac:dyDescent="0.3">
      <c r="A771" s="209" t="str">
        <f>RIGHT($C$84,3)&amp;"*"&amp;RIGHT($C$83,4)&amp;"*"&amp;AO$55&amp;"*"&amp;"A"</f>
        <v>ter*158*7350*A</v>
      </c>
      <c r="B771" s="277">
        <f>ROUND(AO59,0)</f>
        <v>1200</v>
      </c>
      <c r="C771" s="280">
        <f>ROUND(AO60,2)</f>
        <v>0.55000000000000004</v>
      </c>
      <c r="D771" s="277">
        <f>ROUND(AO61,0)</f>
        <v>48422</v>
      </c>
      <c r="E771" s="277">
        <f>ROUND(AO62,0)</f>
        <v>10432</v>
      </c>
      <c r="F771" s="277">
        <f>ROUND(AO63,0)</f>
        <v>0</v>
      </c>
      <c r="G771" s="277">
        <f>ROUND(AO64,0)</f>
        <v>1254</v>
      </c>
      <c r="H771" s="277">
        <f>ROUND(AO65,0)</f>
        <v>12</v>
      </c>
      <c r="I771" s="277">
        <f>ROUND(AO66,0)</f>
        <v>5780</v>
      </c>
      <c r="J771" s="277">
        <f>ROUND(AO67,0)</f>
        <v>4442</v>
      </c>
      <c r="K771" s="277">
        <f>ROUND(AO68,0)</f>
        <v>41</v>
      </c>
      <c r="L771" s="277">
        <f>ROUND(AO70,0)</f>
        <v>0</v>
      </c>
      <c r="M771" s="277">
        <f>ROUND(AO71,0)</f>
        <v>70711</v>
      </c>
      <c r="N771" s="277">
        <f>ROUND(AO76,0)</f>
        <v>113</v>
      </c>
      <c r="O771" s="277">
        <f>ROUND(AO74,0)</f>
        <v>133512</v>
      </c>
      <c r="P771" s="277">
        <f>IF(AO77&gt;0,ROUND(AO77,0),0)</f>
        <v>142</v>
      </c>
      <c r="Q771" s="277">
        <f>IF(AO78&gt;0,ROUND(AO78,0),0)</f>
        <v>51</v>
      </c>
      <c r="R771" s="277">
        <f>IF(AO79&gt;0,ROUND(AO79,0),0)</f>
        <v>969</v>
      </c>
      <c r="S771" s="277">
        <f>IF(AO80&gt;0,ROUND(AO80,0),0)</f>
        <v>1</v>
      </c>
      <c r="T771" s="280">
        <f>IF(AO81&gt;0,ROUND(AO81,2),0)</f>
        <v>0</v>
      </c>
      <c r="U771" s="277"/>
      <c r="X771" s="277"/>
      <c r="Y771" s="277"/>
      <c r="Z771" s="277">
        <f t="shared" si="23"/>
        <v>0</v>
      </c>
    </row>
    <row r="772" spans="1:26" ht="12.65" customHeight="1" x14ac:dyDescent="0.3">
      <c r="A772" s="209" t="str">
        <f>RIGHT($C$84,3)&amp;"*"&amp;RIGHT($C$83,4)&amp;"*"&amp;AP$55&amp;"*"&amp;"A"</f>
        <v>ter*158*7380*A</v>
      </c>
      <c r="B772" s="277">
        <f>ROUND(AP59,0)</f>
        <v>0</v>
      </c>
      <c r="C772" s="280">
        <f>ROUND(AP60,2)</f>
        <v>0</v>
      </c>
      <c r="D772" s="277">
        <f>ROUND(AP61,0)</f>
        <v>0</v>
      </c>
      <c r="E772" s="277">
        <f>ROUND(AP62,0)</f>
        <v>0</v>
      </c>
      <c r="F772" s="277">
        <f>ROUND(AP63,0)</f>
        <v>0</v>
      </c>
      <c r="G772" s="277">
        <f>ROUND(AP64,0)</f>
        <v>0</v>
      </c>
      <c r="H772" s="277">
        <f>ROUND(AP65,0)</f>
        <v>0</v>
      </c>
      <c r="I772" s="277">
        <f>ROUND(AP66,0)</f>
        <v>0</v>
      </c>
      <c r="J772" s="277">
        <f>ROUND(AP67,0)</f>
        <v>0</v>
      </c>
      <c r="K772" s="277">
        <f>ROUND(AP68,0)</f>
        <v>0</v>
      </c>
      <c r="L772" s="277">
        <f>ROUND(AP70,0)</f>
        <v>0</v>
      </c>
      <c r="M772" s="277">
        <f>ROUND(AP71,0)</f>
        <v>0</v>
      </c>
      <c r="N772" s="277">
        <f>ROUND(AP76,0)</f>
        <v>0</v>
      </c>
      <c r="O772" s="277">
        <f>ROUND(AP74,0)</f>
        <v>0</v>
      </c>
      <c r="P772" s="277">
        <f>IF(AP77&gt;0,ROUND(AP77,0),0)</f>
        <v>0</v>
      </c>
      <c r="Q772" s="277">
        <f>IF(AP78&gt;0,ROUND(AP78,0),0)</f>
        <v>0</v>
      </c>
      <c r="R772" s="277">
        <f>IF(AP79&gt;0,ROUND(AP79,0),0)</f>
        <v>0</v>
      </c>
      <c r="S772" s="277">
        <f>IF(AP80&gt;0,ROUND(AP80,0),0)</f>
        <v>0</v>
      </c>
      <c r="T772" s="280">
        <f>IF(AP81&gt;0,ROUND(AP81,2),0)</f>
        <v>0</v>
      </c>
      <c r="U772" s="277"/>
      <c r="X772" s="277"/>
      <c r="Y772" s="277"/>
      <c r="Z772" s="277">
        <f t="shared" si="23"/>
        <v>54355</v>
      </c>
    </row>
    <row r="773" spans="1:26" ht="12.65" customHeight="1" x14ac:dyDescent="0.3">
      <c r="A773" s="209" t="str">
        <f>RIGHT($C$84,3)&amp;"*"&amp;RIGHT($C$83,4)&amp;"*"&amp;AQ$55&amp;"*"&amp;"A"</f>
        <v>ter*158*7390*A</v>
      </c>
      <c r="B773" s="277">
        <f>ROUND(AQ59,0)</f>
        <v>0</v>
      </c>
      <c r="C773" s="280">
        <f>ROUND(AQ60,2)</f>
        <v>0</v>
      </c>
      <c r="D773" s="277">
        <f>ROUND(AQ61,0)</f>
        <v>0</v>
      </c>
      <c r="E773" s="277">
        <f>ROUND(AQ62,0)</f>
        <v>0</v>
      </c>
      <c r="F773" s="277">
        <f>ROUND(AQ63,0)</f>
        <v>0</v>
      </c>
      <c r="G773" s="277">
        <f>ROUND(AQ64,0)</f>
        <v>0</v>
      </c>
      <c r="H773" s="277">
        <f>ROUND(AQ65,0)</f>
        <v>0</v>
      </c>
      <c r="I773" s="277">
        <f>ROUND(AQ66,0)</f>
        <v>0</v>
      </c>
      <c r="J773" s="277">
        <f>ROUND(AQ67,0)</f>
        <v>0</v>
      </c>
      <c r="K773" s="277">
        <f>ROUND(AQ68,0)</f>
        <v>0</v>
      </c>
      <c r="L773" s="277">
        <f>ROUND(AQ70,0)</f>
        <v>0</v>
      </c>
      <c r="M773" s="277">
        <f>ROUND(AQ71,0)</f>
        <v>0</v>
      </c>
      <c r="N773" s="277">
        <f>ROUND(AQ76,0)</f>
        <v>0</v>
      </c>
      <c r="O773" s="277">
        <f>ROUND(AQ74,0)</f>
        <v>0</v>
      </c>
      <c r="P773" s="277">
        <f>IF(AQ77&gt;0,ROUND(AQ77,0),0)</f>
        <v>0</v>
      </c>
      <c r="Q773" s="277">
        <f>IF(AQ78&gt;0,ROUND(AQ78,0),0)</f>
        <v>0</v>
      </c>
      <c r="R773" s="277">
        <f>IF(AQ79&gt;0,ROUND(AQ79,0),0)</f>
        <v>0</v>
      </c>
      <c r="S773" s="277">
        <f>IF(AQ80&gt;0,ROUND(AQ80,0),0)</f>
        <v>0</v>
      </c>
      <c r="T773" s="280">
        <f>IF(AQ81&gt;0,ROUND(AQ81,2),0)</f>
        <v>0</v>
      </c>
      <c r="U773" s="277"/>
      <c r="X773" s="277"/>
      <c r="Y773" s="277"/>
      <c r="Z773" s="277">
        <f t="shared" si="23"/>
        <v>0</v>
      </c>
    </row>
    <row r="774" spans="1:26" ht="12.65" customHeight="1" x14ac:dyDescent="0.3">
      <c r="A774" s="209" t="str">
        <f>RIGHT($C$84,3)&amp;"*"&amp;RIGHT($C$83,4)&amp;"*"&amp;AR$55&amp;"*"&amp;"A"</f>
        <v>ter*158*7400*A</v>
      </c>
      <c r="B774" s="277">
        <f>ROUND(AR59,0)</f>
        <v>0</v>
      </c>
      <c r="C774" s="280">
        <f>ROUND(AR60,2)</f>
        <v>0</v>
      </c>
      <c r="D774" s="277">
        <f>ROUND(AR61,0)</f>
        <v>0</v>
      </c>
      <c r="E774" s="277">
        <f>ROUND(AR62,0)</f>
        <v>0</v>
      </c>
      <c r="F774" s="277">
        <f>ROUND(AR63,0)</f>
        <v>0</v>
      </c>
      <c r="G774" s="277">
        <f>ROUND(AR64,0)</f>
        <v>0</v>
      </c>
      <c r="H774" s="277">
        <f>ROUND(AR65,0)</f>
        <v>0</v>
      </c>
      <c r="I774" s="277">
        <f>ROUND(AR66,0)</f>
        <v>0</v>
      </c>
      <c r="J774" s="277">
        <f>ROUND(AR67,0)</f>
        <v>0</v>
      </c>
      <c r="K774" s="277">
        <f>ROUND(AR68,0)</f>
        <v>0</v>
      </c>
      <c r="L774" s="277">
        <f>ROUND(AR70,0)</f>
        <v>0</v>
      </c>
      <c r="M774" s="277">
        <f>ROUND(AR71,0)</f>
        <v>0</v>
      </c>
      <c r="N774" s="277">
        <f>ROUND(AR76,0)</f>
        <v>0</v>
      </c>
      <c r="O774" s="277">
        <f>ROUND(AR74,0)</f>
        <v>0</v>
      </c>
      <c r="P774" s="277">
        <f>IF(AR77&gt;0,ROUND(AR77,0),0)</f>
        <v>0</v>
      </c>
      <c r="Q774" s="277">
        <f>IF(AR78&gt;0,ROUND(AR78,0),0)</f>
        <v>0</v>
      </c>
      <c r="R774" s="277">
        <f>IF(AR79&gt;0,ROUND(AR79,0),0)</f>
        <v>0</v>
      </c>
      <c r="S774" s="277">
        <f>IF(AR80&gt;0,ROUND(AR80,0),0)</f>
        <v>0</v>
      </c>
      <c r="T774" s="280">
        <f>IF(AR81&gt;0,ROUND(AR81,2),0)</f>
        <v>0</v>
      </c>
      <c r="U774" s="277"/>
      <c r="X774" s="277"/>
      <c r="Y774" s="277"/>
      <c r="Z774" s="277">
        <f t="shared" si="23"/>
        <v>0</v>
      </c>
    </row>
    <row r="775" spans="1:26" ht="12.65" customHeight="1" x14ac:dyDescent="0.3">
      <c r="A775" s="209" t="str">
        <f>RIGHT($C$84,3)&amp;"*"&amp;RIGHT($C$83,4)&amp;"*"&amp;AS$55&amp;"*"&amp;"A"</f>
        <v>ter*158*7410*A</v>
      </c>
      <c r="B775" s="277">
        <f>ROUND(AS59,0)</f>
        <v>0</v>
      </c>
      <c r="C775" s="280">
        <f>ROUND(AS60,2)</f>
        <v>0</v>
      </c>
      <c r="D775" s="277">
        <f>ROUND(AS61,0)</f>
        <v>0</v>
      </c>
      <c r="E775" s="277">
        <f>ROUND(AS62,0)</f>
        <v>0</v>
      </c>
      <c r="F775" s="277">
        <f>ROUND(AS63,0)</f>
        <v>0</v>
      </c>
      <c r="G775" s="277">
        <f>ROUND(AS64,0)</f>
        <v>0</v>
      </c>
      <c r="H775" s="277">
        <f>ROUND(AS65,0)</f>
        <v>0</v>
      </c>
      <c r="I775" s="277">
        <f>ROUND(AS66,0)</f>
        <v>0</v>
      </c>
      <c r="J775" s="277">
        <f>ROUND(AS67,0)</f>
        <v>0</v>
      </c>
      <c r="K775" s="277">
        <f>ROUND(AS68,0)</f>
        <v>0</v>
      </c>
      <c r="L775" s="277">
        <f>ROUND(AS70,0)</f>
        <v>0</v>
      </c>
      <c r="M775" s="277">
        <f>ROUND(AS71,0)</f>
        <v>0</v>
      </c>
      <c r="N775" s="277">
        <f>ROUND(AS76,0)</f>
        <v>0</v>
      </c>
      <c r="O775" s="277">
        <f>ROUND(AS74,0)</f>
        <v>0</v>
      </c>
      <c r="P775" s="277">
        <f>IF(AS77&gt;0,ROUND(AS77,0),0)</f>
        <v>0</v>
      </c>
      <c r="Q775" s="277">
        <f>IF(AS78&gt;0,ROUND(AS78,0),0)</f>
        <v>0</v>
      </c>
      <c r="R775" s="277">
        <f>IF(AS79&gt;0,ROUND(AS79,0),0)</f>
        <v>0</v>
      </c>
      <c r="S775" s="277">
        <f>IF(AS80&gt;0,ROUND(AS80,0),0)</f>
        <v>0</v>
      </c>
      <c r="T775" s="280">
        <f>IF(AS81&gt;0,ROUND(AS81,2),0)</f>
        <v>0</v>
      </c>
      <c r="U775" s="277"/>
      <c r="X775" s="277"/>
      <c r="Y775" s="277"/>
      <c r="Z775" s="277">
        <f t="shared" si="23"/>
        <v>0</v>
      </c>
    </row>
    <row r="776" spans="1:26" ht="12.65" customHeight="1" x14ac:dyDescent="0.3">
      <c r="A776" s="209" t="str">
        <f>RIGHT($C$84,3)&amp;"*"&amp;RIGHT($C$83,4)&amp;"*"&amp;AT$55&amp;"*"&amp;"A"</f>
        <v>ter*158*7420*A</v>
      </c>
      <c r="B776" s="277">
        <f>ROUND(AT59,0)</f>
        <v>0</v>
      </c>
      <c r="C776" s="280">
        <f>ROUND(AT60,2)</f>
        <v>0</v>
      </c>
      <c r="D776" s="277">
        <f>ROUND(AT61,0)</f>
        <v>0</v>
      </c>
      <c r="E776" s="277">
        <f>ROUND(AT62,0)</f>
        <v>0</v>
      </c>
      <c r="F776" s="277">
        <f>ROUND(AT63,0)</f>
        <v>0</v>
      </c>
      <c r="G776" s="277">
        <f>ROUND(AT64,0)</f>
        <v>0</v>
      </c>
      <c r="H776" s="277">
        <f>ROUND(AT65,0)</f>
        <v>0</v>
      </c>
      <c r="I776" s="277">
        <f>ROUND(AT66,0)</f>
        <v>0</v>
      </c>
      <c r="J776" s="277">
        <f>ROUND(AT67,0)</f>
        <v>0</v>
      </c>
      <c r="K776" s="277">
        <f>ROUND(AT68,0)</f>
        <v>0</v>
      </c>
      <c r="L776" s="277">
        <f>ROUND(AT70,0)</f>
        <v>0</v>
      </c>
      <c r="M776" s="277">
        <f>ROUND(AT71,0)</f>
        <v>0</v>
      </c>
      <c r="N776" s="277">
        <f>ROUND(AT76,0)</f>
        <v>0</v>
      </c>
      <c r="O776" s="277">
        <f>ROUND(AT74,0)</f>
        <v>0</v>
      </c>
      <c r="P776" s="277">
        <f>IF(AT77&gt;0,ROUND(AT77,0),0)</f>
        <v>0</v>
      </c>
      <c r="Q776" s="277">
        <f>IF(AT78&gt;0,ROUND(AT78,0),0)</f>
        <v>0</v>
      </c>
      <c r="R776" s="277">
        <f>IF(AT79&gt;0,ROUND(AT79,0),0)</f>
        <v>0</v>
      </c>
      <c r="S776" s="277">
        <f>IF(AT80&gt;0,ROUND(AT80,0),0)</f>
        <v>0</v>
      </c>
      <c r="T776" s="280">
        <f>IF(AT81&gt;0,ROUND(AT81,2),0)</f>
        <v>0</v>
      </c>
      <c r="U776" s="277"/>
      <c r="X776" s="277"/>
      <c r="Y776" s="277"/>
      <c r="Z776" s="277">
        <f t="shared" si="23"/>
        <v>0</v>
      </c>
    </row>
    <row r="777" spans="1:26" ht="12.65" customHeight="1" x14ac:dyDescent="0.3">
      <c r="A777" s="209" t="str">
        <f>RIGHT($C$84,3)&amp;"*"&amp;RIGHT($C$83,4)&amp;"*"&amp;AU$55&amp;"*"&amp;"A"</f>
        <v>ter*158*7430*A</v>
      </c>
      <c r="B777" s="277">
        <f>ROUND(AU59,0)</f>
        <v>0</v>
      </c>
      <c r="C777" s="280">
        <f>ROUND(AU60,2)</f>
        <v>0</v>
      </c>
      <c r="D777" s="277">
        <f>ROUND(AU61,0)</f>
        <v>0</v>
      </c>
      <c r="E777" s="277">
        <f>ROUND(AU62,0)</f>
        <v>0</v>
      </c>
      <c r="F777" s="277">
        <f>ROUND(AU63,0)</f>
        <v>0</v>
      </c>
      <c r="G777" s="277">
        <f>ROUND(AU64,0)</f>
        <v>0</v>
      </c>
      <c r="H777" s="277">
        <f>ROUND(AU65,0)</f>
        <v>0</v>
      </c>
      <c r="I777" s="277">
        <f>ROUND(AU66,0)</f>
        <v>0</v>
      </c>
      <c r="J777" s="277">
        <f>ROUND(AU67,0)</f>
        <v>0</v>
      </c>
      <c r="K777" s="277">
        <f>ROUND(AU68,0)</f>
        <v>0</v>
      </c>
      <c r="L777" s="277">
        <f>ROUND(AU70,0)</f>
        <v>0</v>
      </c>
      <c r="M777" s="277">
        <f>ROUND(AU71,0)</f>
        <v>0</v>
      </c>
      <c r="N777" s="277">
        <f>ROUND(AU76,0)</f>
        <v>0</v>
      </c>
      <c r="O777" s="277">
        <f>ROUND(AU74,0)</f>
        <v>0</v>
      </c>
      <c r="P777" s="277">
        <f>IF(AU77&gt;0,ROUND(AU77,0),0)</f>
        <v>0</v>
      </c>
      <c r="Q777" s="277">
        <f>IF(AU78&gt;0,ROUND(AU78,0),0)</f>
        <v>0</v>
      </c>
      <c r="R777" s="277">
        <f>IF(AU79&gt;0,ROUND(AU79,0),0)</f>
        <v>0</v>
      </c>
      <c r="S777" s="277">
        <f>IF(AU80&gt;0,ROUND(AU80,0),0)</f>
        <v>0</v>
      </c>
      <c r="T777" s="280">
        <f>IF(AU81&gt;0,ROUND(AU81,2),0)</f>
        <v>0</v>
      </c>
      <c r="U777" s="277"/>
      <c r="X777" s="277"/>
      <c r="Y777" s="277"/>
      <c r="Z777" s="277">
        <f t="shared" si="23"/>
        <v>0</v>
      </c>
    </row>
    <row r="778" spans="1:26" ht="12.65" customHeight="1" x14ac:dyDescent="0.3">
      <c r="A778" s="209" t="str">
        <f>RIGHT($C$84,3)&amp;"*"&amp;RIGHT($C$83,4)&amp;"*"&amp;AV$55&amp;"*"&amp;"A"</f>
        <v>ter*158*7490*A</v>
      </c>
      <c r="B778" s="277"/>
      <c r="C778" s="280">
        <f>ROUND(AV60,2)</f>
        <v>0</v>
      </c>
      <c r="D778" s="277">
        <f>ROUND(AV61,0)</f>
        <v>0</v>
      </c>
      <c r="E778" s="277">
        <f>ROUND(AV62,0)</f>
        <v>0</v>
      </c>
      <c r="F778" s="277">
        <f>ROUND(AV63,0)</f>
        <v>0</v>
      </c>
      <c r="G778" s="277">
        <f>ROUND(AV64,0)</f>
        <v>0</v>
      </c>
      <c r="H778" s="277">
        <f>ROUND(AV65,0)</f>
        <v>0</v>
      </c>
      <c r="I778" s="277">
        <f>ROUND(AV66,0)</f>
        <v>0</v>
      </c>
      <c r="J778" s="277">
        <f>ROUND(AV67,0)</f>
        <v>0</v>
      </c>
      <c r="K778" s="277">
        <f>ROUND(AV68,0)</f>
        <v>0</v>
      </c>
      <c r="L778" s="277">
        <f>ROUND(AV70,0)</f>
        <v>0</v>
      </c>
      <c r="M778" s="277">
        <f>ROUND(AV71,0)</f>
        <v>0</v>
      </c>
      <c r="N778" s="277">
        <f>ROUND(AV76,0)</f>
        <v>0</v>
      </c>
      <c r="O778" s="277">
        <f>ROUND(AV74,0)</f>
        <v>0</v>
      </c>
      <c r="P778" s="277">
        <f>IF(AV77&gt;0,ROUND(AV77,0),0)</f>
        <v>0</v>
      </c>
      <c r="Q778" s="277">
        <f>IF(AV78&gt;0,ROUND(AV78,0),0)</f>
        <v>0</v>
      </c>
      <c r="R778" s="277">
        <f>IF(AV79&gt;0,ROUND(AV79,0),0)</f>
        <v>0</v>
      </c>
      <c r="S778" s="277">
        <f>IF(AV80&gt;0,ROUND(AV80,0),0)</f>
        <v>0</v>
      </c>
      <c r="T778" s="280">
        <f>IF(AV81&gt;0,ROUND(AV81,2),0)</f>
        <v>0</v>
      </c>
      <c r="U778" s="277"/>
      <c r="X778" s="277"/>
      <c r="Y778" s="277"/>
      <c r="Z778" s="277">
        <f t="shared" si="23"/>
        <v>0</v>
      </c>
    </row>
    <row r="779" spans="1:26" ht="12.65" customHeight="1" x14ac:dyDescent="0.3">
      <c r="A779" s="209" t="str">
        <f>RIGHT($C$84,3)&amp;"*"&amp;RIGHT($C$83,4)&amp;"*"&amp;AW$55&amp;"*"&amp;"A"</f>
        <v>ter*158*8200*A</v>
      </c>
      <c r="B779" s="277"/>
      <c r="C779" s="280">
        <f>ROUND(AW60,2)</f>
        <v>0</v>
      </c>
      <c r="D779" s="277">
        <f>ROUND(AW61,0)</f>
        <v>0</v>
      </c>
      <c r="E779" s="277">
        <f>ROUND(AW62,0)</f>
        <v>0</v>
      </c>
      <c r="F779" s="277">
        <f>ROUND(AW63,0)</f>
        <v>0</v>
      </c>
      <c r="G779" s="277">
        <f>ROUND(AW64,0)</f>
        <v>0</v>
      </c>
      <c r="H779" s="277">
        <f>ROUND(AW65,0)</f>
        <v>0</v>
      </c>
      <c r="I779" s="277">
        <f>ROUND(AW66,0)</f>
        <v>0</v>
      </c>
      <c r="J779" s="277">
        <f>ROUND(AW67,0)</f>
        <v>0</v>
      </c>
      <c r="K779" s="277">
        <f>ROUND(AW68,0)</f>
        <v>0</v>
      </c>
      <c r="L779" s="277">
        <f>ROUND(AW70,0)</f>
        <v>0</v>
      </c>
      <c r="M779" s="277">
        <f>ROUND(AW71,0)</f>
        <v>0</v>
      </c>
      <c r="N779" s="277"/>
      <c r="O779" s="277"/>
      <c r="P779" s="277">
        <f>IF(AW77&gt;0,ROUND(AW77,0),0)</f>
        <v>0</v>
      </c>
      <c r="Q779" s="277">
        <f>IF(AW78&gt;0,ROUND(AW78,0),0)</f>
        <v>0</v>
      </c>
      <c r="R779" s="277">
        <f>IF(AW79&gt;0,ROUND(AW79,0),0)</f>
        <v>0</v>
      </c>
      <c r="S779" s="277">
        <f>IF(AW80&gt;0,ROUND(AW80,0),0)</f>
        <v>0</v>
      </c>
      <c r="T779" s="280">
        <f>IF(AW81&gt;0,ROUND(AW81,2),0)</f>
        <v>0</v>
      </c>
      <c r="U779" s="277"/>
      <c r="X779" s="277"/>
      <c r="Y779" s="277"/>
      <c r="Z779" s="277"/>
    </row>
    <row r="780" spans="1:26" ht="12.65" customHeight="1" x14ac:dyDescent="0.3">
      <c r="A780" s="209" t="str">
        <f>RIGHT($C$84,3)&amp;"*"&amp;RIGHT($C$83,4)&amp;"*"&amp;AX$55&amp;"*"&amp;"A"</f>
        <v>ter*158*8310*A</v>
      </c>
      <c r="B780" s="277"/>
      <c r="C780" s="280">
        <f>ROUND(AX60,2)</f>
        <v>0</v>
      </c>
      <c r="D780" s="277">
        <f>ROUND(AX61,0)</f>
        <v>0</v>
      </c>
      <c r="E780" s="277">
        <f>ROUND(AX62,0)</f>
        <v>0</v>
      </c>
      <c r="F780" s="277">
        <f>ROUND(AX63,0)</f>
        <v>0</v>
      </c>
      <c r="G780" s="277">
        <f>ROUND(AX64,0)</f>
        <v>0</v>
      </c>
      <c r="H780" s="277">
        <f>ROUND(AX65,0)</f>
        <v>0</v>
      </c>
      <c r="I780" s="277">
        <f>ROUND(AX66,0)</f>
        <v>0</v>
      </c>
      <c r="J780" s="277">
        <f>ROUND(AX67,0)</f>
        <v>0</v>
      </c>
      <c r="K780" s="277">
        <f>ROUND(AX68,0)</f>
        <v>0</v>
      </c>
      <c r="L780" s="277">
        <f>ROUND(AX70,0)</f>
        <v>0</v>
      </c>
      <c r="M780" s="277">
        <f>ROUND(AX71,0)</f>
        <v>0</v>
      </c>
      <c r="N780" s="277"/>
      <c r="O780" s="277"/>
      <c r="P780" s="277">
        <f>IF(AX77&gt;0,ROUND(AX77,0),0)</f>
        <v>0</v>
      </c>
      <c r="Q780" s="277">
        <f>IF(AX78&gt;0,ROUND(AX78,0),0)</f>
        <v>0</v>
      </c>
      <c r="R780" s="277">
        <f>IF(AX79&gt;0,ROUND(AX79,0),0)</f>
        <v>0</v>
      </c>
      <c r="S780" s="277">
        <f>IF(AX80&gt;0,ROUND(AX80,0),0)</f>
        <v>0</v>
      </c>
      <c r="T780" s="280">
        <f>IF(AX81&gt;0,ROUND(AX81,2),0)</f>
        <v>0</v>
      </c>
      <c r="U780" s="277"/>
      <c r="X780" s="277"/>
      <c r="Y780" s="277"/>
      <c r="Z780" s="277"/>
    </row>
    <row r="781" spans="1:26" ht="12.65" customHeight="1" x14ac:dyDescent="0.3">
      <c r="A781" s="209" t="str">
        <f>RIGHT($C$84,3)&amp;"*"&amp;RIGHT($C$83,4)&amp;"*"&amp;AY$55&amp;"*"&amp;"A"</f>
        <v>ter*158*8320*A</v>
      </c>
      <c r="B781" s="277">
        <f>ROUND(AY59,0)</f>
        <v>4587</v>
      </c>
      <c r="C781" s="280">
        <f>ROUND(AY60,2)</f>
        <v>5.28</v>
      </c>
      <c r="D781" s="277">
        <f>ROUND(AY61,0)</f>
        <v>228236</v>
      </c>
      <c r="E781" s="277">
        <f>ROUND(AY62,0)</f>
        <v>49169</v>
      </c>
      <c r="F781" s="277">
        <f>ROUND(AY63,0)</f>
        <v>0</v>
      </c>
      <c r="G781" s="277">
        <f>ROUND(AY64,0)</f>
        <v>87268</v>
      </c>
      <c r="H781" s="277">
        <f>ROUND(AY65,0)</f>
        <v>0</v>
      </c>
      <c r="I781" s="277">
        <f>ROUND(AY66,0)</f>
        <v>1300</v>
      </c>
      <c r="J781" s="277">
        <f>ROUND(AY67,0)</f>
        <v>51145</v>
      </c>
      <c r="K781" s="277">
        <f>ROUND(AY68,0)</f>
        <v>0</v>
      </c>
      <c r="L781" s="277">
        <f>ROUND(AY70,0)</f>
        <v>0</v>
      </c>
      <c r="M781" s="277">
        <f>ROUND(AY71,0)</f>
        <v>421494</v>
      </c>
      <c r="N781" s="277"/>
      <c r="O781" s="277"/>
      <c r="P781" s="277">
        <f>IF(AY77&gt;0,ROUND(AY77,0),0)</f>
        <v>0</v>
      </c>
      <c r="Q781" s="277">
        <f>IF(AY78&gt;0,ROUND(AY78,0),0)</f>
        <v>0</v>
      </c>
      <c r="R781" s="277">
        <f>IF(AY79&gt;0,ROUND(AY79,0),0)</f>
        <v>0</v>
      </c>
      <c r="S781" s="277">
        <f>IF(AY80&gt;0,ROUND(AY80,0),0)</f>
        <v>0</v>
      </c>
      <c r="T781" s="280">
        <f>IF(AY81&gt;0,ROUND(AY81,2),0)</f>
        <v>0</v>
      </c>
      <c r="U781" s="277"/>
      <c r="X781" s="277"/>
      <c r="Y781" s="277"/>
      <c r="Z781" s="277"/>
    </row>
    <row r="782" spans="1:26" ht="12.65" customHeight="1" x14ac:dyDescent="0.3">
      <c r="A782" s="209" t="str">
        <f>RIGHT($C$84,3)&amp;"*"&amp;RIGHT($C$83,4)&amp;"*"&amp;AZ$55&amp;"*"&amp;"A"</f>
        <v>ter*158*8330*A</v>
      </c>
      <c r="B782" s="277">
        <f>ROUND(AZ59,0)</f>
        <v>0</v>
      </c>
      <c r="C782" s="280">
        <f>ROUND(AZ60,2)</f>
        <v>0</v>
      </c>
      <c r="D782" s="277">
        <f>ROUND(AZ61,0)</f>
        <v>0</v>
      </c>
      <c r="E782" s="277">
        <f>ROUND(AZ62,0)</f>
        <v>0</v>
      </c>
      <c r="F782" s="277">
        <f>ROUND(AZ63,0)</f>
        <v>0</v>
      </c>
      <c r="G782" s="277">
        <f>ROUND(AZ64,0)</f>
        <v>0</v>
      </c>
      <c r="H782" s="277">
        <f>ROUND(AZ65,0)</f>
        <v>0</v>
      </c>
      <c r="I782" s="277">
        <f>ROUND(AZ66,0)</f>
        <v>0</v>
      </c>
      <c r="J782" s="277">
        <f>ROUND(AZ67,0)</f>
        <v>0</v>
      </c>
      <c r="K782" s="277">
        <f>ROUND(AZ68,0)</f>
        <v>0</v>
      </c>
      <c r="L782" s="277">
        <f>ROUND(AZ70,0)</f>
        <v>0</v>
      </c>
      <c r="M782" s="277">
        <f>ROUND(AZ71,0)</f>
        <v>0</v>
      </c>
      <c r="N782" s="277"/>
      <c r="O782" s="277"/>
      <c r="P782" s="277">
        <f>IF(AZ77&gt;0,ROUND(AZ77,0),0)</f>
        <v>0</v>
      </c>
      <c r="Q782" s="277">
        <f>IF(AZ78&gt;0,ROUND(AZ78,0),0)</f>
        <v>0</v>
      </c>
      <c r="R782" s="277">
        <f>IF(AZ79&gt;0,ROUND(AZ79,0),0)</f>
        <v>0</v>
      </c>
      <c r="S782" s="277">
        <f>IF(AZ80&gt;0,ROUND(AZ80,0),0)</f>
        <v>0</v>
      </c>
      <c r="T782" s="280">
        <f>IF(AZ81&gt;0,ROUND(AZ81,2),0)</f>
        <v>0</v>
      </c>
      <c r="U782" s="277"/>
      <c r="X782" s="277"/>
      <c r="Y782" s="277"/>
      <c r="Z782" s="277"/>
    </row>
    <row r="783" spans="1:26" ht="12.65" customHeight="1" x14ac:dyDescent="0.3">
      <c r="A783" s="209" t="str">
        <f>RIGHT($C$84,3)&amp;"*"&amp;RIGHT($C$83,4)&amp;"*"&amp;BA$55&amp;"*"&amp;"A"</f>
        <v>ter*158*8350*A</v>
      </c>
      <c r="B783" s="277">
        <f>ROUND(BA59,0)</f>
        <v>0</v>
      </c>
      <c r="C783" s="280">
        <f>ROUND(BA60,2)</f>
        <v>0.99</v>
      </c>
      <c r="D783" s="277">
        <f>ROUND(BA61,0)</f>
        <v>42954</v>
      </c>
      <c r="E783" s="277">
        <f>ROUND(BA62,0)</f>
        <v>9254</v>
      </c>
      <c r="F783" s="277">
        <f>ROUND(BA63,0)</f>
        <v>0</v>
      </c>
      <c r="G783" s="277">
        <f>ROUND(BA64,0)</f>
        <v>9654</v>
      </c>
      <c r="H783" s="277">
        <f>ROUND(BA65,0)</f>
        <v>0</v>
      </c>
      <c r="I783" s="277">
        <f>ROUND(BA66,0)</f>
        <v>0</v>
      </c>
      <c r="J783" s="277">
        <f>ROUND(BA67,0)</f>
        <v>17101</v>
      </c>
      <c r="K783" s="277">
        <f>ROUND(BA68,0)</f>
        <v>0</v>
      </c>
      <c r="L783" s="277">
        <f>ROUND(BA70,0)</f>
        <v>0</v>
      </c>
      <c r="M783" s="277">
        <f>ROUND(BA71,0)</f>
        <v>79450</v>
      </c>
      <c r="N783" s="277"/>
      <c r="O783" s="277"/>
      <c r="P783" s="277">
        <f>IF(BA77&gt;0,ROUND(BA77,0),0)</f>
        <v>0</v>
      </c>
      <c r="Q783" s="277">
        <f>IF(BA78&gt;0,ROUND(BA78,0),0)</f>
        <v>0</v>
      </c>
      <c r="R783" s="277">
        <f>IF(BA79&gt;0,ROUND(BA79,0),0)</f>
        <v>0</v>
      </c>
      <c r="S783" s="277">
        <f>IF(BA80&gt;0,ROUND(BA80,0),0)</f>
        <v>0</v>
      </c>
      <c r="T783" s="280">
        <f>IF(BA81&gt;0,ROUND(BA81,2),0)</f>
        <v>0</v>
      </c>
      <c r="U783" s="277"/>
      <c r="X783" s="277"/>
      <c r="Y783" s="277"/>
      <c r="Z783" s="277"/>
    </row>
    <row r="784" spans="1:26" ht="12.65" customHeight="1" x14ac:dyDescent="0.3">
      <c r="A784" s="209" t="str">
        <f>RIGHT($C$84,3)&amp;"*"&amp;RIGHT($C$83,4)&amp;"*"&amp;BB$55&amp;"*"&amp;"A"</f>
        <v>ter*158*8360*A</v>
      </c>
      <c r="B784" s="277"/>
      <c r="C784" s="280">
        <f>ROUND(BB60,2)</f>
        <v>0</v>
      </c>
      <c r="D784" s="277">
        <f>ROUND(BB61,0)</f>
        <v>0</v>
      </c>
      <c r="E784" s="277">
        <f>ROUND(BB62,0)</f>
        <v>0</v>
      </c>
      <c r="F784" s="277">
        <f>ROUND(BB63,0)</f>
        <v>0</v>
      </c>
      <c r="G784" s="277">
        <f>ROUND(BB64,0)</f>
        <v>0</v>
      </c>
      <c r="H784" s="277">
        <f>ROUND(BB65,0)</f>
        <v>0</v>
      </c>
      <c r="I784" s="277">
        <f>ROUND(BB66,0)</f>
        <v>0</v>
      </c>
      <c r="J784" s="277">
        <f>ROUND(BB67,0)</f>
        <v>0</v>
      </c>
      <c r="K784" s="277">
        <f>ROUND(BB68,0)</f>
        <v>0</v>
      </c>
      <c r="L784" s="277">
        <f>ROUND(BB70,0)</f>
        <v>0</v>
      </c>
      <c r="M784" s="277">
        <f>ROUND(BB71,0)</f>
        <v>0</v>
      </c>
      <c r="N784" s="277"/>
      <c r="O784" s="277"/>
      <c r="P784" s="277">
        <f>IF(BB77&gt;0,ROUND(BB77,0),0)</f>
        <v>0</v>
      </c>
      <c r="Q784" s="277">
        <f>IF(BB78&gt;0,ROUND(BB78,0),0)</f>
        <v>0</v>
      </c>
      <c r="R784" s="277">
        <f>IF(BB79&gt;0,ROUND(BB79,0),0)</f>
        <v>0</v>
      </c>
      <c r="S784" s="277">
        <f>IF(BB80&gt;0,ROUND(BB80,0),0)</f>
        <v>0</v>
      </c>
      <c r="T784" s="280">
        <f>IF(BB81&gt;0,ROUND(BB81,2),0)</f>
        <v>0</v>
      </c>
      <c r="U784" s="277"/>
      <c r="X784" s="277"/>
      <c r="Y784" s="277"/>
      <c r="Z784" s="277"/>
    </row>
    <row r="785" spans="1:26" ht="12.65" customHeight="1" x14ac:dyDescent="0.3">
      <c r="A785" s="209" t="str">
        <f>RIGHT($C$84,3)&amp;"*"&amp;RIGHT($C$83,4)&amp;"*"&amp;BC$55&amp;"*"&amp;"A"</f>
        <v>ter*158*8370*A</v>
      </c>
      <c r="B785" s="277"/>
      <c r="C785" s="280">
        <f>ROUND(BC60,2)</f>
        <v>0</v>
      </c>
      <c r="D785" s="277">
        <f>ROUND(BC61,0)</f>
        <v>0</v>
      </c>
      <c r="E785" s="277">
        <f>ROUND(BC62,0)</f>
        <v>0</v>
      </c>
      <c r="F785" s="277">
        <f>ROUND(BC63,0)</f>
        <v>0</v>
      </c>
      <c r="G785" s="277">
        <f>ROUND(BC64,0)</f>
        <v>0</v>
      </c>
      <c r="H785" s="277">
        <f>ROUND(BC65,0)</f>
        <v>0</v>
      </c>
      <c r="I785" s="277">
        <f>ROUND(BC66,0)</f>
        <v>0</v>
      </c>
      <c r="J785" s="277">
        <f>ROUND(BC67,0)</f>
        <v>0</v>
      </c>
      <c r="K785" s="277">
        <f>ROUND(BC68,0)</f>
        <v>0</v>
      </c>
      <c r="L785" s="277">
        <f>ROUND(BC70,0)</f>
        <v>0</v>
      </c>
      <c r="M785" s="277">
        <f>ROUND(BC71,0)</f>
        <v>0</v>
      </c>
      <c r="N785" s="277"/>
      <c r="O785" s="277"/>
      <c r="P785" s="277">
        <f>IF(BC77&gt;0,ROUND(BC77,0),0)</f>
        <v>0</v>
      </c>
      <c r="Q785" s="277">
        <f>IF(BC78&gt;0,ROUND(BC78,0),0)</f>
        <v>0</v>
      </c>
      <c r="R785" s="277">
        <f>IF(BC79&gt;0,ROUND(BC79,0),0)</f>
        <v>0</v>
      </c>
      <c r="S785" s="277">
        <f>IF(BC80&gt;0,ROUND(BC80,0),0)</f>
        <v>0</v>
      </c>
      <c r="T785" s="280">
        <f>IF(BC81&gt;0,ROUND(BC81,2),0)</f>
        <v>0</v>
      </c>
      <c r="U785" s="277"/>
      <c r="X785" s="277"/>
      <c r="Y785" s="277"/>
      <c r="Z785" s="277"/>
    </row>
    <row r="786" spans="1:26" ht="12.65" customHeight="1" x14ac:dyDescent="0.3">
      <c r="A786" s="209" t="str">
        <f>RIGHT($C$84,3)&amp;"*"&amp;RIGHT($C$83,4)&amp;"*"&amp;BD$55&amp;"*"&amp;"A"</f>
        <v>ter*158*8420*A</v>
      </c>
      <c r="B786" s="277"/>
      <c r="C786" s="280">
        <f>ROUND(BD60,2)</f>
        <v>0.69</v>
      </c>
      <c r="D786" s="277">
        <f>ROUND(BD61,0)</f>
        <v>31917</v>
      </c>
      <c r="E786" s="277">
        <f>ROUND(BD62,0)</f>
        <v>6876</v>
      </c>
      <c r="F786" s="277">
        <f>ROUND(BD63,0)</f>
        <v>0</v>
      </c>
      <c r="G786" s="277">
        <f>ROUND(BD64,0)</f>
        <v>515</v>
      </c>
      <c r="H786" s="277">
        <f>ROUND(BD65,0)</f>
        <v>0</v>
      </c>
      <c r="I786" s="277">
        <f>ROUND(BD66,0)</f>
        <v>0</v>
      </c>
      <c r="J786" s="277">
        <f>ROUND(BD67,0)</f>
        <v>0</v>
      </c>
      <c r="K786" s="277">
        <f>ROUND(BD68,0)</f>
        <v>0</v>
      </c>
      <c r="L786" s="277">
        <f>ROUND(BD70,0)</f>
        <v>0</v>
      </c>
      <c r="M786" s="277">
        <f>ROUND(BD71,0)</f>
        <v>39308</v>
      </c>
      <c r="N786" s="277"/>
      <c r="O786" s="277"/>
      <c r="P786" s="277">
        <f>IF(BD77&gt;0,ROUND(BD77,0),0)</f>
        <v>0</v>
      </c>
      <c r="Q786" s="277">
        <f>IF(BD78&gt;0,ROUND(BD78,0),0)</f>
        <v>0</v>
      </c>
      <c r="R786" s="277">
        <f>IF(BD79&gt;0,ROUND(BD79,0),0)</f>
        <v>0</v>
      </c>
      <c r="S786" s="277">
        <f>IF(BD80&gt;0,ROUND(BD80,0),0)</f>
        <v>0</v>
      </c>
      <c r="T786" s="280">
        <f>IF(BD81&gt;0,ROUND(BD81,2),0)</f>
        <v>0</v>
      </c>
      <c r="U786" s="277"/>
      <c r="X786" s="277"/>
      <c r="Y786" s="277"/>
      <c r="Z786" s="277"/>
    </row>
    <row r="787" spans="1:26" ht="12.65" customHeight="1" x14ac:dyDescent="0.3">
      <c r="A787" s="209" t="str">
        <f>RIGHT($C$84,3)&amp;"*"&amp;RIGHT($C$83,4)&amp;"*"&amp;BE$55&amp;"*"&amp;"A"</f>
        <v>ter*158*8430*A</v>
      </c>
      <c r="B787" s="277">
        <f>ROUND(BE59,0)</f>
        <v>35420</v>
      </c>
      <c r="C787" s="280">
        <f>ROUND(BE60,2)</f>
        <v>3.08</v>
      </c>
      <c r="D787" s="277">
        <f>ROUND(BE61,0)</f>
        <v>203564</v>
      </c>
      <c r="E787" s="277">
        <f>ROUND(BE62,0)</f>
        <v>43854</v>
      </c>
      <c r="F787" s="277">
        <f>ROUND(BE63,0)</f>
        <v>0</v>
      </c>
      <c r="G787" s="277">
        <f>ROUND(BE64,0)</f>
        <v>19429</v>
      </c>
      <c r="H787" s="277">
        <f>ROUND(BE65,0)</f>
        <v>206530</v>
      </c>
      <c r="I787" s="277">
        <f>ROUND(BE66,0)</f>
        <v>24954</v>
      </c>
      <c r="J787" s="277">
        <f>ROUND(BE67,0)</f>
        <v>318155</v>
      </c>
      <c r="K787" s="277">
        <f>ROUND(BE68,0)</f>
        <v>0</v>
      </c>
      <c r="L787" s="277">
        <f>ROUND(BE70,0)</f>
        <v>0</v>
      </c>
      <c r="M787" s="277">
        <f>ROUND(BE71,0)</f>
        <v>865082</v>
      </c>
      <c r="N787" s="277"/>
      <c r="O787" s="277"/>
      <c r="P787" s="277">
        <f>IF(BE77&gt;0,ROUND(BE77,0),0)</f>
        <v>0</v>
      </c>
      <c r="Q787" s="277">
        <f>IF(BE78&gt;0,ROUND(BE78,0),0)</f>
        <v>0</v>
      </c>
      <c r="R787" s="277">
        <f>IF(BE79&gt;0,ROUND(BE79,0),0)</f>
        <v>0</v>
      </c>
      <c r="S787" s="277">
        <f>IF(BE80&gt;0,ROUND(BE80,0),0)</f>
        <v>0</v>
      </c>
      <c r="T787" s="280">
        <f>IF(BE81&gt;0,ROUND(BE81,2),0)</f>
        <v>0</v>
      </c>
      <c r="U787" s="277"/>
      <c r="X787" s="277"/>
      <c r="Y787" s="277"/>
      <c r="Z787" s="277"/>
    </row>
    <row r="788" spans="1:26" ht="12.65" customHeight="1" x14ac:dyDescent="0.3">
      <c r="A788" s="209" t="str">
        <f>RIGHT($C$84,3)&amp;"*"&amp;RIGHT($C$83,4)&amp;"*"&amp;BF$55&amp;"*"&amp;"A"</f>
        <v>ter*158*8460*A</v>
      </c>
      <c r="B788" s="277"/>
      <c r="C788" s="280">
        <f>ROUND(BF60,2)</f>
        <v>4.33</v>
      </c>
      <c r="D788" s="277">
        <f>ROUND(BF61,0)</f>
        <v>163009</v>
      </c>
      <c r="E788" s="277">
        <f>ROUND(BF62,0)</f>
        <v>35117</v>
      </c>
      <c r="F788" s="277">
        <f>ROUND(BF63,0)</f>
        <v>0</v>
      </c>
      <c r="G788" s="277">
        <f>ROUND(BF64,0)</f>
        <v>25477</v>
      </c>
      <c r="H788" s="277">
        <f>ROUND(BF65,0)</f>
        <v>0</v>
      </c>
      <c r="I788" s="277">
        <f>ROUND(BF66,0)</f>
        <v>0</v>
      </c>
      <c r="J788" s="277">
        <f>ROUND(BF67,0)</f>
        <v>11086</v>
      </c>
      <c r="K788" s="277">
        <f>ROUND(BF68,0)</f>
        <v>0</v>
      </c>
      <c r="L788" s="277">
        <f>ROUND(BF70,0)</f>
        <v>0</v>
      </c>
      <c r="M788" s="277">
        <f>ROUND(BF71,0)</f>
        <v>234689</v>
      </c>
      <c r="N788" s="277"/>
      <c r="O788" s="277"/>
      <c r="P788" s="277">
        <f>IF(BF77&gt;0,ROUND(BF77,0),0)</f>
        <v>0</v>
      </c>
      <c r="Q788" s="277">
        <f>IF(BF78&gt;0,ROUND(BF78,0),0)</f>
        <v>0</v>
      </c>
      <c r="R788" s="277">
        <f>IF(BF79&gt;0,ROUND(BF79,0),0)</f>
        <v>0</v>
      </c>
      <c r="S788" s="277">
        <f>IF(BF80&gt;0,ROUND(BF80,0),0)</f>
        <v>0</v>
      </c>
      <c r="T788" s="280">
        <f>IF(BF81&gt;0,ROUND(BF81,2),0)</f>
        <v>0</v>
      </c>
      <c r="U788" s="277"/>
      <c r="X788" s="277"/>
      <c r="Y788" s="277"/>
      <c r="Z788" s="277"/>
    </row>
    <row r="789" spans="1:26" ht="12.65" customHeight="1" x14ac:dyDescent="0.3">
      <c r="A789" s="209" t="str">
        <f>RIGHT($C$84,3)&amp;"*"&amp;RIGHT($C$83,4)&amp;"*"&amp;BG$55&amp;"*"&amp;"A"</f>
        <v>ter*158*8470*A</v>
      </c>
      <c r="B789" s="277"/>
      <c r="C789" s="280">
        <f>ROUND(BG60,2)</f>
        <v>0</v>
      </c>
      <c r="D789" s="277">
        <f>ROUND(BG61,0)</f>
        <v>0</v>
      </c>
      <c r="E789" s="277">
        <f>ROUND(BG62,0)</f>
        <v>0</v>
      </c>
      <c r="F789" s="277">
        <f>ROUND(BG63,0)</f>
        <v>0</v>
      </c>
      <c r="G789" s="277">
        <f>ROUND(BG64,0)</f>
        <v>0</v>
      </c>
      <c r="H789" s="277">
        <f>ROUND(BG65,0)</f>
        <v>0</v>
      </c>
      <c r="I789" s="277">
        <f>ROUND(BG66,0)</f>
        <v>0</v>
      </c>
      <c r="J789" s="277">
        <f>ROUND(BG67,0)</f>
        <v>0</v>
      </c>
      <c r="K789" s="277">
        <f>ROUND(BG68,0)</f>
        <v>0</v>
      </c>
      <c r="L789" s="277">
        <f>ROUND(BG70,0)</f>
        <v>0</v>
      </c>
      <c r="M789" s="277">
        <f>ROUND(BG71,0)</f>
        <v>0</v>
      </c>
      <c r="N789" s="277"/>
      <c r="O789" s="277"/>
      <c r="P789" s="277">
        <f>IF(BG77&gt;0,ROUND(BG77,0),0)</f>
        <v>0</v>
      </c>
      <c r="Q789" s="277">
        <f>IF(BG78&gt;0,ROUND(BG78,0),0)</f>
        <v>0</v>
      </c>
      <c r="R789" s="277">
        <f>IF(BG79&gt;0,ROUND(BG79,0),0)</f>
        <v>0</v>
      </c>
      <c r="S789" s="277">
        <f>IF(BG80&gt;0,ROUND(BG80,0),0)</f>
        <v>0</v>
      </c>
      <c r="T789" s="280">
        <f>IF(BG81&gt;0,ROUND(BG81,2),0)</f>
        <v>0</v>
      </c>
      <c r="U789" s="277"/>
      <c r="X789" s="277"/>
      <c r="Y789" s="277"/>
      <c r="Z789" s="277"/>
    </row>
    <row r="790" spans="1:26" ht="12.65" customHeight="1" x14ac:dyDescent="0.3">
      <c r="A790" s="209" t="str">
        <f>RIGHT($C$84,3)&amp;"*"&amp;RIGHT($C$83,4)&amp;"*"&amp;BH$55&amp;"*"&amp;"A"</f>
        <v>ter*158*8480*A</v>
      </c>
      <c r="B790" s="277"/>
      <c r="C790" s="280">
        <f>ROUND(BH60,2)</f>
        <v>1.61</v>
      </c>
      <c r="D790" s="277">
        <f>ROUND(BH61,0)</f>
        <v>93598</v>
      </c>
      <c r="E790" s="277">
        <f>ROUND(BH62,0)</f>
        <v>20164</v>
      </c>
      <c r="F790" s="277">
        <f>ROUND(BH63,0)</f>
        <v>0</v>
      </c>
      <c r="G790" s="277">
        <f>ROUND(BH64,0)</f>
        <v>34604</v>
      </c>
      <c r="H790" s="277">
        <f>ROUND(BH65,0)</f>
        <v>-794</v>
      </c>
      <c r="I790" s="277">
        <f>ROUND(BH66,0)</f>
        <v>56991</v>
      </c>
      <c r="J790" s="277">
        <f>ROUND(BH67,0)</f>
        <v>0</v>
      </c>
      <c r="K790" s="277">
        <f>ROUND(BH68,0)</f>
        <v>0</v>
      </c>
      <c r="L790" s="277">
        <f>ROUND(BH70,0)</f>
        <v>0</v>
      </c>
      <c r="M790" s="277">
        <f>ROUND(BH71,0)</f>
        <v>525700</v>
      </c>
      <c r="N790" s="277"/>
      <c r="O790" s="277"/>
      <c r="P790" s="277">
        <f>IF(BH77&gt;0,ROUND(BH77,0),0)</f>
        <v>0</v>
      </c>
      <c r="Q790" s="277">
        <f>IF(BH78&gt;0,ROUND(BH78,0),0)</f>
        <v>0</v>
      </c>
      <c r="R790" s="277">
        <f>IF(BH79&gt;0,ROUND(BH79,0),0)</f>
        <v>0</v>
      </c>
      <c r="S790" s="277">
        <f>IF(BH80&gt;0,ROUND(BH80,0),0)</f>
        <v>0</v>
      </c>
      <c r="T790" s="280">
        <f>IF(BH81&gt;0,ROUND(BH81,2),0)</f>
        <v>0</v>
      </c>
      <c r="U790" s="277"/>
      <c r="X790" s="277"/>
      <c r="Y790" s="277"/>
      <c r="Z790" s="277"/>
    </row>
    <row r="791" spans="1:26" ht="12.65" customHeight="1" x14ac:dyDescent="0.3">
      <c r="A791" s="209" t="str">
        <f>RIGHT($C$84,3)&amp;"*"&amp;RIGHT($C$83,4)&amp;"*"&amp;BI$55&amp;"*"&amp;"A"</f>
        <v>ter*158*8490*A</v>
      </c>
      <c r="B791" s="277"/>
      <c r="C791" s="280">
        <f>ROUND(BI60,2)</f>
        <v>0</v>
      </c>
      <c r="D791" s="277">
        <f>ROUND(BI61,0)</f>
        <v>0</v>
      </c>
      <c r="E791" s="277">
        <f>ROUND(BI62,0)</f>
        <v>0</v>
      </c>
      <c r="F791" s="277">
        <f>ROUND(BI63,0)</f>
        <v>0</v>
      </c>
      <c r="G791" s="277">
        <f>ROUND(BI64,0)</f>
        <v>0</v>
      </c>
      <c r="H791" s="277">
        <f>ROUND(BI65,0)</f>
        <v>0</v>
      </c>
      <c r="I791" s="277">
        <f>ROUND(BI66,0)</f>
        <v>0</v>
      </c>
      <c r="J791" s="277">
        <f>ROUND(BI67,0)</f>
        <v>0</v>
      </c>
      <c r="K791" s="277">
        <f>ROUND(BI68,0)</f>
        <v>0</v>
      </c>
      <c r="L791" s="277">
        <f>ROUND(BI70,0)</f>
        <v>0</v>
      </c>
      <c r="M791" s="277">
        <f>ROUND(BI71,0)</f>
        <v>0</v>
      </c>
      <c r="N791" s="277"/>
      <c r="O791" s="277"/>
      <c r="P791" s="277">
        <f>IF(BI77&gt;0,ROUND(BI77,0),0)</f>
        <v>0</v>
      </c>
      <c r="Q791" s="277">
        <f>IF(BI78&gt;0,ROUND(BI78,0),0)</f>
        <v>0</v>
      </c>
      <c r="R791" s="277">
        <f>IF(BI79&gt;0,ROUND(BI79,0),0)</f>
        <v>0</v>
      </c>
      <c r="S791" s="277">
        <f>IF(BI80&gt;0,ROUND(BI80,0),0)</f>
        <v>0</v>
      </c>
      <c r="T791" s="280">
        <f>IF(BI81&gt;0,ROUND(BI81,2),0)</f>
        <v>0</v>
      </c>
      <c r="U791" s="277"/>
      <c r="X791" s="277"/>
      <c r="Y791" s="277"/>
      <c r="Z791" s="277"/>
    </row>
    <row r="792" spans="1:26" ht="12.65" customHeight="1" x14ac:dyDescent="0.3">
      <c r="A792" s="209" t="str">
        <f>RIGHT($C$84,3)&amp;"*"&amp;RIGHT($C$83,4)&amp;"*"&amp;BJ$55&amp;"*"&amp;"A"</f>
        <v>ter*158*8510*A</v>
      </c>
      <c r="B792" s="277"/>
      <c r="C792" s="280">
        <f>ROUND(BJ60,2)</f>
        <v>2.19</v>
      </c>
      <c r="D792" s="277">
        <f>ROUND(BJ61,0)</f>
        <v>149814</v>
      </c>
      <c r="E792" s="277">
        <f>ROUND(BJ62,0)</f>
        <v>32275</v>
      </c>
      <c r="F792" s="277">
        <f>ROUND(BJ63,0)</f>
        <v>0</v>
      </c>
      <c r="G792" s="277">
        <f>ROUND(BJ64,0)</f>
        <v>2332</v>
      </c>
      <c r="H792" s="277">
        <f>ROUND(BJ65,0)</f>
        <v>0</v>
      </c>
      <c r="I792" s="277">
        <f>ROUND(BJ66,0)</f>
        <v>68182</v>
      </c>
      <c r="J792" s="277">
        <f>ROUND(BJ67,0)</f>
        <v>0</v>
      </c>
      <c r="K792" s="277">
        <f>ROUND(BJ68,0)</f>
        <v>1545</v>
      </c>
      <c r="L792" s="277">
        <f>ROUND(BJ70,0)</f>
        <v>0</v>
      </c>
      <c r="M792" s="277">
        <f>ROUND(BJ71,0)</f>
        <v>256433</v>
      </c>
      <c r="N792" s="277"/>
      <c r="O792" s="277"/>
      <c r="P792" s="277">
        <f>IF(BJ77&gt;0,ROUND(BJ77,0),0)</f>
        <v>0</v>
      </c>
      <c r="Q792" s="277">
        <f>IF(BJ78&gt;0,ROUND(BJ78,0),0)</f>
        <v>0</v>
      </c>
      <c r="R792" s="277">
        <f>IF(BJ79&gt;0,ROUND(BJ79,0),0)</f>
        <v>0</v>
      </c>
      <c r="S792" s="277">
        <f>IF(BJ80&gt;0,ROUND(BJ80,0),0)</f>
        <v>0</v>
      </c>
      <c r="T792" s="280">
        <f>IF(BJ81&gt;0,ROUND(BJ81,2),0)</f>
        <v>0</v>
      </c>
      <c r="U792" s="277"/>
      <c r="X792" s="277"/>
      <c r="Y792" s="277"/>
      <c r="Z792" s="277"/>
    </row>
    <row r="793" spans="1:26" ht="12.65" customHeight="1" x14ac:dyDescent="0.3">
      <c r="A793" s="209" t="str">
        <f>RIGHT($C$84,3)&amp;"*"&amp;RIGHT($C$83,4)&amp;"*"&amp;BK$55&amp;"*"&amp;"A"</f>
        <v>ter*158*8530*A</v>
      </c>
      <c r="B793" s="277"/>
      <c r="C793" s="280">
        <f>ROUND(BK60,2)</f>
        <v>6.1</v>
      </c>
      <c r="D793" s="277">
        <f>ROUND(BK61,0)</f>
        <v>299415</v>
      </c>
      <c r="E793" s="277">
        <f>ROUND(BK62,0)</f>
        <v>64504</v>
      </c>
      <c r="F793" s="277">
        <f>ROUND(BK63,0)</f>
        <v>0</v>
      </c>
      <c r="G793" s="277">
        <f>ROUND(BK64,0)</f>
        <v>4150</v>
      </c>
      <c r="H793" s="277">
        <f>ROUND(BK65,0)</f>
        <v>0</v>
      </c>
      <c r="I793" s="277">
        <f>ROUND(BK66,0)</f>
        <v>7646</v>
      </c>
      <c r="J793" s="277">
        <f>ROUND(BK67,0)</f>
        <v>0</v>
      </c>
      <c r="K793" s="277">
        <f>ROUND(BK68,0)</f>
        <v>9145</v>
      </c>
      <c r="L793" s="277">
        <f>ROUND(BK70,0)</f>
        <v>0</v>
      </c>
      <c r="M793" s="277">
        <f>ROUND(BK71,0)</f>
        <v>498165</v>
      </c>
      <c r="N793" s="277"/>
      <c r="O793" s="277"/>
      <c r="P793" s="277">
        <f>IF(BK77&gt;0,ROUND(BK77,0),0)</f>
        <v>0</v>
      </c>
      <c r="Q793" s="277">
        <f>IF(BK78&gt;0,ROUND(BK78,0),0)</f>
        <v>0</v>
      </c>
      <c r="R793" s="277">
        <f>IF(BK79&gt;0,ROUND(BK79,0),0)</f>
        <v>0</v>
      </c>
      <c r="S793" s="277">
        <f>IF(BK80&gt;0,ROUND(BK80,0),0)</f>
        <v>0</v>
      </c>
      <c r="T793" s="280">
        <f>IF(BK81&gt;0,ROUND(BK81,2),0)</f>
        <v>0</v>
      </c>
      <c r="U793" s="277"/>
      <c r="X793" s="277"/>
      <c r="Y793" s="277"/>
      <c r="Z793" s="277"/>
    </row>
    <row r="794" spans="1:26" ht="12.65" customHeight="1" x14ac:dyDescent="0.3">
      <c r="A794" s="209" t="str">
        <f>RIGHT($C$84,3)&amp;"*"&amp;RIGHT($C$83,4)&amp;"*"&amp;BL$55&amp;"*"&amp;"A"</f>
        <v>ter*158*8560*A</v>
      </c>
      <c r="B794" s="277"/>
      <c r="C794" s="280">
        <f>ROUND(BL60,2)</f>
        <v>8.64</v>
      </c>
      <c r="D794" s="277">
        <f>ROUND(BL61,0)</f>
        <v>325690</v>
      </c>
      <c r="E794" s="277">
        <f>ROUND(BL62,0)</f>
        <v>70164</v>
      </c>
      <c r="F794" s="277">
        <f>ROUND(BL63,0)</f>
        <v>0</v>
      </c>
      <c r="G794" s="277">
        <f>ROUND(BL64,0)</f>
        <v>5905</v>
      </c>
      <c r="H794" s="277">
        <f>ROUND(BL65,0)</f>
        <v>0</v>
      </c>
      <c r="I794" s="277">
        <f>ROUND(BL66,0)</f>
        <v>0</v>
      </c>
      <c r="J794" s="277">
        <f>ROUND(BL67,0)</f>
        <v>0</v>
      </c>
      <c r="K794" s="277">
        <f>ROUND(BL68,0)</f>
        <v>10770</v>
      </c>
      <c r="L794" s="277">
        <f>ROUND(BL70,0)</f>
        <v>0</v>
      </c>
      <c r="M794" s="277">
        <f>ROUND(BL71,0)</f>
        <v>412529</v>
      </c>
      <c r="N794" s="277"/>
      <c r="O794" s="277"/>
      <c r="P794" s="277">
        <f>IF(BL77&gt;0,ROUND(BL77,0),0)</f>
        <v>0</v>
      </c>
      <c r="Q794" s="277">
        <f>IF(BL78&gt;0,ROUND(BL78,0),0)</f>
        <v>0</v>
      </c>
      <c r="R794" s="277">
        <f>IF(BL79&gt;0,ROUND(BL79,0),0)</f>
        <v>0</v>
      </c>
      <c r="S794" s="277">
        <f>IF(BL80&gt;0,ROUND(BL80,0),0)</f>
        <v>0</v>
      </c>
      <c r="T794" s="280">
        <f>IF(BL81&gt;0,ROUND(BL81,2),0)</f>
        <v>0</v>
      </c>
      <c r="U794" s="277"/>
      <c r="X794" s="277"/>
      <c r="Y794" s="277"/>
      <c r="Z794" s="277"/>
    </row>
    <row r="795" spans="1:26" ht="12.65" customHeight="1" x14ac:dyDescent="0.3">
      <c r="A795" s="209" t="str">
        <f>RIGHT($C$84,3)&amp;"*"&amp;RIGHT($C$83,4)&amp;"*"&amp;BM$55&amp;"*"&amp;"A"</f>
        <v>ter*158*8590*A</v>
      </c>
      <c r="B795" s="277"/>
      <c r="C795" s="280">
        <f>ROUND(BM60,2)</f>
        <v>0</v>
      </c>
      <c r="D795" s="277">
        <f>ROUND(BM61,0)</f>
        <v>0</v>
      </c>
      <c r="E795" s="277">
        <f>ROUND(BM62,0)</f>
        <v>0</v>
      </c>
      <c r="F795" s="277">
        <f>ROUND(BM63,0)</f>
        <v>0</v>
      </c>
      <c r="G795" s="277">
        <f>ROUND(BM64,0)</f>
        <v>0</v>
      </c>
      <c r="H795" s="277">
        <f>ROUND(BM65,0)</f>
        <v>0</v>
      </c>
      <c r="I795" s="277">
        <f>ROUND(BM66,0)</f>
        <v>0</v>
      </c>
      <c r="J795" s="277">
        <f>ROUND(BM67,0)</f>
        <v>0</v>
      </c>
      <c r="K795" s="277">
        <f>ROUND(BM68,0)</f>
        <v>0</v>
      </c>
      <c r="L795" s="277">
        <f>ROUND(BM70,0)</f>
        <v>0</v>
      </c>
      <c r="M795" s="277">
        <f>ROUND(BM71,0)</f>
        <v>0</v>
      </c>
      <c r="N795" s="277"/>
      <c r="O795" s="277"/>
      <c r="P795" s="277">
        <f>IF(BM77&gt;0,ROUND(BM77,0),0)</f>
        <v>0</v>
      </c>
      <c r="Q795" s="277">
        <f>IF(BM78&gt;0,ROUND(BM78,0),0)</f>
        <v>0</v>
      </c>
      <c r="R795" s="277">
        <f>IF(BM79&gt;0,ROUND(BM79,0),0)</f>
        <v>0</v>
      </c>
      <c r="S795" s="277">
        <f>IF(BM80&gt;0,ROUND(BM80,0),0)</f>
        <v>0</v>
      </c>
      <c r="T795" s="280">
        <f>IF(BM81&gt;0,ROUND(BM81,2),0)</f>
        <v>0</v>
      </c>
      <c r="U795" s="277"/>
      <c r="X795" s="277"/>
      <c r="Y795" s="277"/>
      <c r="Z795" s="277"/>
    </row>
    <row r="796" spans="1:26" ht="12.65" customHeight="1" x14ac:dyDescent="0.3">
      <c r="A796" s="209" t="str">
        <f>RIGHT($C$84,3)&amp;"*"&amp;RIGHT($C$83,4)&amp;"*"&amp;BN$55&amp;"*"&amp;"A"</f>
        <v>ter*158*8610*A</v>
      </c>
      <c r="B796" s="277"/>
      <c r="C796" s="280">
        <f>ROUND(BN60,2)</f>
        <v>11.3</v>
      </c>
      <c r="D796" s="277">
        <f>ROUND(BN61,0)</f>
        <v>726900</v>
      </c>
      <c r="E796" s="277">
        <f>ROUND(BN62,0)</f>
        <v>156598</v>
      </c>
      <c r="F796" s="277">
        <f>ROUND(BN63,0)</f>
        <v>0</v>
      </c>
      <c r="G796" s="277">
        <f>ROUND(BN64,0)</f>
        <v>11001</v>
      </c>
      <c r="H796" s="277">
        <f>ROUND(BN65,0)</f>
        <v>2031</v>
      </c>
      <c r="I796" s="277">
        <f>ROUND(BN66,0)</f>
        <v>144978</v>
      </c>
      <c r="J796" s="277">
        <f>ROUND(BN67,0)</f>
        <v>205958</v>
      </c>
      <c r="K796" s="277">
        <f>ROUND(BN68,0)</f>
        <v>0</v>
      </c>
      <c r="L796" s="277">
        <f>ROUND(BN70,0)</f>
        <v>0</v>
      </c>
      <c r="M796" s="277">
        <f>ROUND(BN71,0)</f>
        <v>1356477</v>
      </c>
      <c r="N796" s="277"/>
      <c r="O796" s="277"/>
      <c r="P796" s="277">
        <f>IF(BN77&gt;0,ROUND(BN77,0),0)</f>
        <v>0</v>
      </c>
      <c r="Q796" s="277">
        <f>IF(BN78&gt;0,ROUND(BN78,0),0)</f>
        <v>0</v>
      </c>
      <c r="R796" s="277">
        <f>IF(BN79&gt;0,ROUND(BN79,0),0)</f>
        <v>0</v>
      </c>
      <c r="S796" s="277">
        <f>IF(BN80&gt;0,ROUND(BN80,0),0)</f>
        <v>0</v>
      </c>
      <c r="T796" s="280">
        <f>IF(BN81&gt;0,ROUND(BN81,2),0)</f>
        <v>0</v>
      </c>
      <c r="U796" s="277"/>
      <c r="X796" s="277"/>
      <c r="Y796" s="277"/>
      <c r="Z796" s="277"/>
    </row>
    <row r="797" spans="1:26" ht="12.65" customHeight="1" x14ac:dyDescent="0.3">
      <c r="A797" s="209" t="str">
        <f>RIGHT($C$84,3)&amp;"*"&amp;RIGHT($C$83,4)&amp;"*"&amp;BO$55&amp;"*"&amp;"A"</f>
        <v>ter*158*8620*A</v>
      </c>
      <c r="B797" s="277"/>
      <c r="C797" s="280">
        <f>ROUND(BO60,2)</f>
        <v>0</v>
      </c>
      <c r="D797" s="277">
        <f>ROUND(BO61,0)</f>
        <v>0</v>
      </c>
      <c r="E797" s="277">
        <f>ROUND(BO62,0)</f>
        <v>0</v>
      </c>
      <c r="F797" s="277">
        <f>ROUND(BO63,0)</f>
        <v>0</v>
      </c>
      <c r="G797" s="277">
        <f>ROUND(BO64,0)</f>
        <v>0</v>
      </c>
      <c r="H797" s="277">
        <f>ROUND(BO65,0)</f>
        <v>0</v>
      </c>
      <c r="I797" s="277">
        <f>ROUND(BO66,0)</f>
        <v>0</v>
      </c>
      <c r="J797" s="277">
        <f>ROUND(BO67,0)</f>
        <v>0</v>
      </c>
      <c r="K797" s="277">
        <f>ROUND(BO68,0)</f>
        <v>0</v>
      </c>
      <c r="L797" s="277">
        <f>ROUND(BO70,0)</f>
        <v>0</v>
      </c>
      <c r="M797" s="277">
        <f>ROUND(BO71,0)</f>
        <v>0</v>
      </c>
      <c r="N797" s="277"/>
      <c r="O797" s="277"/>
      <c r="P797" s="277">
        <f>IF(BO77&gt;0,ROUND(BO77,0),0)</f>
        <v>0</v>
      </c>
      <c r="Q797" s="277">
        <f>IF(BO78&gt;0,ROUND(BO78,0),0)</f>
        <v>0</v>
      </c>
      <c r="R797" s="277">
        <f>IF(BO79&gt;0,ROUND(BO79,0),0)</f>
        <v>0</v>
      </c>
      <c r="S797" s="277">
        <f>IF(BO80&gt;0,ROUND(BO80,0),0)</f>
        <v>0</v>
      </c>
      <c r="T797" s="280">
        <f>IF(BO81&gt;0,ROUND(BO81,2),0)</f>
        <v>0</v>
      </c>
      <c r="U797" s="277"/>
      <c r="X797" s="277"/>
      <c r="Y797" s="277"/>
      <c r="Z797" s="277"/>
    </row>
    <row r="798" spans="1:26" ht="12.65" customHeight="1" x14ac:dyDescent="0.3">
      <c r="A798" s="209" t="str">
        <f>RIGHT($C$84,3)&amp;"*"&amp;RIGHT($C$83,4)&amp;"*"&amp;BP$55&amp;"*"&amp;"A"</f>
        <v>ter*158*8630*A</v>
      </c>
      <c r="B798" s="277"/>
      <c r="C798" s="280">
        <f>ROUND(BP60,2)</f>
        <v>0.76</v>
      </c>
      <c r="D798" s="277">
        <f>ROUND(BP61,0)</f>
        <v>53328</v>
      </c>
      <c r="E798" s="277">
        <f>ROUND(BP62,0)</f>
        <v>11489</v>
      </c>
      <c r="F798" s="277">
        <f>ROUND(BP63,0)</f>
        <v>0</v>
      </c>
      <c r="G798" s="277">
        <f>ROUND(BP64,0)</f>
        <v>1449</v>
      </c>
      <c r="H798" s="277">
        <f>ROUND(BP65,0)</f>
        <v>0</v>
      </c>
      <c r="I798" s="277">
        <f>ROUND(BP66,0)</f>
        <v>21580</v>
      </c>
      <c r="J798" s="277">
        <f>ROUND(BP67,0)</f>
        <v>0</v>
      </c>
      <c r="K798" s="277">
        <f>ROUND(BP68,0)</f>
        <v>0</v>
      </c>
      <c r="L798" s="277">
        <f>ROUND(BP70,0)</f>
        <v>0</v>
      </c>
      <c r="M798" s="277">
        <f>ROUND(BP71,0)</f>
        <v>95101</v>
      </c>
      <c r="N798" s="277"/>
      <c r="O798" s="277"/>
      <c r="P798" s="277">
        <f>IF(BP77&gt;0,ROUND(BP77,0),0)</f>
        <v>0</v>
      </c>
      <c r="Q798" s="277">
        <f>IF(BP78&gt;0,ROUND(BP78,0),0)</f>
        <v>0</v>
      </c>
      <c r="R798" s="277">
        <f>IF(BP79&gt;0,ROUND(BP79,0),0)</f>
        <v>0</v>
      </c>
      <c r="S798" s="277">
        <f>IF(BP80&gt;0,ROUND(BP80,0),0)</f>
        <v>0</v>
      </c>
      <c r="T798" s="280">
        <f>IF(BP81&gt;0,ROUND(BP81,2),0)</f>
        <v>0</v>
      </c>
      <c r="U798" s="277"/>
      <c r="X798" s="277"/>
      <c r="Y798" s="277"/>
      <c r="Z798" s="277"/>
    </row>
    <row r="799" spans="1:26" ht="12.65" customHeight="1" x14ac:dyDescent="0.3">
      <c r="A799" s="209" t="str">
        <f>RIGHT($C$84,3)&amp;"*"&amp;RIGHT($C$83,4)&amp;"*"&amp;BQ$55&amp;"*"&amp;"A"</f>
        <v>ter*158*8640*A</v>
      </c>
      <c r="B799" s="277"/>
      <c r="C799" s="280">
        <f>ROUND(BQ60,2)</f>
        <v>0</v>
      </c>
      <c r="D799" s="277">
        <f>ROUND(BQ61,0)</f>
        <v>0</v>
      </c>
      <c r="E799" s="277">
        <f>ROUND(BQ62,0)</f>
        <v>0</v>
      </c>
      <c r="F799" s="277">
        <f>ROUND(BQ63,0)</f>
        <v>0</v>
      </c>
      <c r="G799" s="277">
        <f>ROUND(BQ64,0)</f>
        <v>0</v>
      </c>
      <c r="H799" s="277">
        <f>ROUND(BQ65,0)</f>
        <v>0</v>
      </c>
      <c r="I799" s="277">
        <f>ROUND(BQ66,0)</f>
        <v>0</v>
      </c>
      <c r="J799" s="277">
        <f>ROUND(BQ67,0)</f>
        <v>0</v>
      </c>
      <c r="K799" s="277">
        <f>ROUND(BQ68,0)</f>
        <v>0</v>
      </c>
      <c r="L799" s="277">
        <f>ROUND(BQ70,0)</f>
        <v>0</v>
      </c>
      <c r="M799" s="277">
        <f>ROUND(BQ71,0)</f>
        <v>0</v>
      </c>
      <c r="N799" s="277"/>
      <c r="O799" s="277"/>
      <c r="P799" s="277">
        <f>IF(BQ77&gt;0,ROUND(BQ77,0),0)</f>
        <v>0</v>
      </c>
      <c r="Q799" s="277">
        <f>IF(BQ78&gt;0,ROUND(BQ78,0),0)</f>
        <v>0</v>
      </c>
      <c r="R799" s="277">
        <f>IF(BQ79&gt;0,ROUND(BQ79,0),0)</f>
        <v>0</v>
      </c>
      <c r="S799" s="277">
        <f>IF(BQ80&gt;0,ROUND(BQ80,0),0)</f>
        <v>0</v>
      </c>
      <c r="T799" s="280">
        <f>IF(BQ81&gt;0,ROUND(BQ81,2),0)</f>
        <v>0</v>
      </c>
      <c r="U799" s="277"/>
      <c r="X799" s="277"/>
      <c r="Y799" s="277"/>
      <c r="Z799" s="277"/>
    </row>
    <row r="800" spans="1:26" ht="12.65" customHeight="1" x14ac:dyDescent="0.3">
      <c r="A800" s="209" t="str">
        <f>RIGHT($C$84,3)&amp;"*"&amp;RIGHT($C$83,4)&amp;"*"&amp;BR$55&amp;"*"&amp;"A"</f>
        <v>ter*158*8650*A</v>
      </c>
      <c r="B800" s="277"/>
      <c r="C800" s="280">
        <f>ROUND(BR60,2)</f>
        <v>1.74</v>
      </c>
      <c r="D800" s="277">
        <f>ROUND(BR61,0)</f>
        <v>132516</v>
      </c>
      <c r="E800" s="277">
        <f>ROUND(BR62,0)</f>
        <v>28548</v>
      </c>
      <c r="F800" s="277">
        <f>ROUND(BR63,0)</f>
        <v>0</v>
      </c>
      <c r="G800" s="277">
        <f>ROUND(BR64,0)</f>
        <v>3790</v>
      </c>
      <c r="H800" s="277">
        <f>ROUND(BR65,0)</f>
        <v>0</v>
      </c>
      <c r="I800" s="277">
        <f>ROUND(BR66,0)</f>
        <v>43860</v>
      </c>
      <c r="J800" s="277">
        <f>ROUND(BR67,0)</f>
        <v>4442</v>
      </c>
      <c r="K800" s="277">
        <f>ROUND(BR68,0)</f>
        <v>0</v>
      </c>
      <c r="L800" s="277">
        <f>ROUND(BR70,0)</f>
        <v>0</v>
      </c>
      <c r="M800" s="277">
        <f>ROUND(BR71,0)</f>
        <v>226422</v>
      </c>
      <c r="N800" s="277"/>
      <c r="O800" s="277"/>
      <c r="P800" s="277">
        <f>IF(BR77&gt;0,ROUND(BR77,0),0)</f>
        <v>0</v>
      </c>
      <c r="Q800" s="277">
        <f>IF(BR78&gt;0,ROUND(BR78,0),0)</f>
        <v>0</v>
      </c>
      <c r="R800" s="277">
        <f>IF(BR79&gt;0,ROUND(BR79,0),0)</f>
        <v>0</v>
      </c>
      <c r="S800" s="277">
        <f>IF(BR80&gt;0,ROUND(BR80,0),0)</f>
        <v>0</v>
      </c>
      <c r="T800" s="280">
        <f>IF(BR81&gt;0,ROUND(BR81,2),0)</f>
        <v>0</v>
      </c>
      <c r="U800" s="277"/>
      <c r="X800" s="277"/>
      <c r="Y800" s="277"/>
      <c r="Z800" s="277"/>
    </row>
    <row r="801" spans="1:26" ht="12.65" customHeight="1" x14ac:dyDescent="0.3">
      <c r="A801" s="209" t="str">
        <f>RIGHT($C$84,3)&amp;"*"&amp;RIGHT($C$83,4)&amp;"*"&amp;BS$55&amp;"*"&amp;"A"</f>
        <v>ter*158*8660*A</v>
      </c>
      <c r="B801" s="277"/>
      <c r="C801" s="280">
        <f>ROUND(BS60,2)</f>
        <v>0.63</v>
      </c>
      <c r="D801" s="277">
        <f>ROUND(BS61,0)</f>
        <v>29587</v>
      </c>
      <c r="E801" s="277">
        <f>ROUND(BS62,0)</f>
        <v>6374</v>
      </c>
      <c r="F801" s="277">
        <f>ROUND(BS63,0)</f>
        <v>27780</v>
      </c>
      <c r="G801" s="277">
        <f>ROUND(BS64,0)</f>
        <v>251</v>
      </c>
      <c r="H801" s="277">
        <f>ROUND(BS65,0)</f>
        <v>0</v>
      </c>
      <c r="I801" s="277">
        <f>ROUND(BS66,0)</f>
        <v>0</v>
      </c>
      <c r="J801" s="277">
        <f>ROUND(BS67,0)</f>
        <v>3263</v>
      </c>
      <c r="K801" s="277">
        <f>ROUND(BS68,0)</f>
        <v>0</v>
      </c>
      <c r="L801" s="277">
        <f>ROUND(BS70,0)</f>
        <v>0</v>
      </c>
      <c r="M801" s="277">
        <f>ROUND(BS71,0)</f>
        <v>68836</v>
      </c>
      <c r="N801" s="277"/>
      <c r="O801" s="277"/>
      <c r="P801" s="277">
        <f>IF(BS77&gt;0,ROUND(BS77,0),0)</f>
        <v>0</v>
      </c>
      <c r="Q801" s="277">
        <f>IF(BS78&gt;0,ROUND(BS78,0),0)</f>
        <v>37</v>
      </c>
      <c r="R801" s="277">
        <f>IF(BS79&gt;0,ROUND(BS79,0),0)</f>
        <v>0</v>
      </c>
      <c r="S801" s="277">
        <f>IF(BS80&gt;0,ROUND(BS80,0),0)</f>
        <v>0</v>
      </c>
      <c r="T801" s="280">
        <f>IF(BS81&gt;0,ROUND(BS81,2),0)</f>
        <v>0</v>
      </c>
      <c r="U801" s="277"/>
      <c r="X801" s="277"/>
      <c r="Y801" s="277"/>
      <c r="Z801" s="277"/>
    </row>
    <row r="802" spans="1:26" ht="12.65" customHeight="1" x14ac:dyDescent="0.3">
      <c r="A802" s="209" t="str">
        <f>RIGHT($C$84,3)&amp;"*"&amp;RIGHT($C$83,4)&amp;"*"&amp;BT$55&amp;"*"&amp;"A"</f>
        <v>ter*158*8670*A</v>
      </c>
      <c r="B802" s="277"/>
      <c r="C802" s="280">
        <f>ROUND(BT60,2)</f>
        <v>0</v>
      </c>
      <c r="D802" s="277">
        <f>ROUND(BT61,0)</f>
        <v>0</v>
      </c>
      <c r="E802" s="277">
        <f>ROUND(BT62,0)</f>
        <v>0</v>
      </c>
      <c r="F802" s="277">
        <f>ROUND(BT63,0)</f>
        <v>0</v>
      </c>
      <c r="G802" s="277">
        <f>ROUND(BT64,0)</f>
        <v>0</v>
      </c>
      <c r="H802" s="277">
        <f>ROUND(BT65,0)</f>
        <v>0</v>
      </c>
      <c r="I802" s="277">
        <f>ROUND(BT66,0)</f>
        <v>0</v>
      </c>
      <c r="J802" s="277">
        <f>ROUND(BT67,0)</f>
        <v>0</v>
      </c>
      <c r="K802" s="277">
        <f>ROUND(BT68,0)</f>
        <v>0</v>
      </c>
      <c r="L802" s="277">
        <f>ROUND(BT70,0)</f>
        <v>0</v>
      </c>
      <c r="M802" s="277">
        <f>ROUND(BT71,0)</f>
        <v>0</v>
      </c>
      <c r="N802" s="277"/>
      <c r="O802" s="277"/>
      <c r="P802" s="277">
        <f>IF(BT77&gt;0,ROUND(BT77,0),0)</f>
        <v>0</v>
      </c>
      <c r="Q802" s="277">
        <f>IF(BT78&gt;0,ROUND(BT78,0),0)</f>
        <v>0</v>
      </c>
      <c r="R802" s="277">
        <f>IF(BT79&gt;0,ROUND(BT79,0),0)</f>
        <v>0</v>
      </c>
      <c r="S802" s="277">
        <f>IF(BT80&gt;0,ROUND(BT80,0),0)</f>
        <v>0</v>
      </c>
      <c r="T802" s="280">
        <f>IF(BT81&gt;0,ROUND(BT81,2),0)</f>
        <v>0</v>
      </c>
      <c r="U802" s="277"/>
      <c r="X802" s="277"/>
      <c r="Y802" s="277"/>
      <c r="Z802" s="277"/>
    </row>
    <row r="803" spans="1:26" ht="12.65" customHeight="1" x14ac:dyDescent="0.3">
      <c r="A803" s="209" t="str">
        <f>RIGHT($C$84,3)&amp;"*"&amp;RIGHT($C$83,4)&amp;"*"&amp;BU$55&amp;"*"&amp;"A"</f>
        <v>ter*158*8680*A</v>
      </c>
      <c r="B803" s="277"/>
      <c r="C803" s="280">
        <f>ROUND(BU60,2)</f>
        <v>0</v>
      </c>
      <c r="D803" s="277">
        <f>ROUND(BU61,0)</f>
        <v>0</v>
      </c>
      <c r="E803" s="277">
        <f>ROUND(BU62,0)</f>
        <v>0</v>
      </c>
      <c r="F803" s="277">
        <f>ROUND(BU63,0)</f>
        <v>0</v>
      </c>
      <c r="G803" s="277">
        <f>ROUND(BU64,0)</f>
        <v>0</v>
      </c>
      <c r="H803" s="277">
        <f>ROUND(BU65,0)</f>
        <v>0</v>
      </c>
      <c r="I803" s="277">
        <f>ROUND(BU66,0)</f>
        <v>0</v>
      </c>
      <c r="J803" s="277">
        <f>ROUND(BU67,0)</f>
        <v>0</v>
      </c>
      <c r="K803" s="277">
        <f>ROUND(BU68,0)</f>
        <v>0</v>
      </c>
      <c r="L803" s="277">
        <f>ROUND(BU70,0)</f>
        <v>0</v>
      </c>
      <c r="M803" s="277">
        <f>ROUND(BU71,0)</f>
        <v>0</v>
      </c>
      <c r="N803" s="277"/>
      <c r="O803" s="277"/>
      <c r="P803" s="277">
        <f>IF(BU77&gt;0,ROUND(BU77,0),0)</f>
        <v>0</v>
      </c>
      <c r="Q803" s="277">
        <f>IF(BU78&gt;0,ROUND(BU78,0),0)</f>
        <v>0</v>
      </c>
      <c r="R803" s="277">
        <f>IF(BU79&gt;0,ROUND(BU79,0),0)</f>
        <v>0</v>
      </c>
      <c r="S803" s="277">
        <f>IF(BU80&gt;0,ROUND(BU80,0),0)</f>
        <v>0</v>
      </c>
      <c r="T803" s="280">
        <f>IF(BU81&gt;0,ROUND(BU81,2),0)</f>
        <v>0</v>
      </c>
      <c r="U803" s="277"/>
      <c r="X803" s="277"/>
      <c r="Y803" s="277"/>
      <c r="Z803" s="277"/>
    </row>
    <row r="804" spans="1:26" ht="12.65" customHeight="1" x14ac:dyDescent="0.3">
      <c r="A804" s="209" t="str">
        <f>RIGHT($C$84,3)&amp;"*"&amp;RIGHT($C$83,4)&amp;"*"&amp;BV$55&amp;"*"&amp;"A"</f>
        <v>ter*158*8690*A</v>
      </c>
      <c r="B804" s="277"/>
      <c r="C804" s="280">
        <f>ROUND(BV60,2)</f>
        <v>5.56</v>
      </c>
      <c r="D804" s="277">
        <f>ROUND(BV61,0)</f>
        <v>243883</v>
      </c>
      <c r="E804" s="277">
        <f>ROUND(BV62,0)</f>
        <v>52540</v>
      </c>
      <c r="F804" s="277">
        <f>ROUND(BV63,0)</f>
        <v>0</v>
      </c>
      <c r="G804" s="277">
        <f>ROUND(BV64,0)</f>
        <v>8399</v>
      </c>
      <c r="H804" s="277">
        <f>ROUND(BV65,0)</f>
        <v>0</v>
      </c>
      <c r="I804" s="277">
        <f>ROUND(BV66,0)</f>
        <v>14298</v>
      </c>
      <c r="J804" s="277">
        <f>ROUND(BV67,0)</f>
        <v>36049</v>
      </c>
      <c r="K804" s="277">
        <f>ROUND(BV68,0)</f>
        <v>2467</v>
      </c>
      <c r="L804" s="277">
        <f>ROUND(BV70,0)</f>
        <v>0</v>
      </c>
      <c r="M804" s="277">
        <f>ROUND(BV71,0)</f>
        <v>359427</v>
      </c>
      <c r="N804" s="277"/>
      <c r="O804" s="277"/>
      <c r="P804" s="277">
        <f>IF(BV77&gt;0,ROUND(BV77,0),0)</f>
        <v>0</v>
      </c>
      <c r="Q804" s="277">
        <f>IF(BV78&gt;0,ROUND(BV78,0),0)</f>
        <v>405</v>
      </c>
      <c r="R804" s="277">
        <f>IF(BV79&gt;0,ROUND(BV79,0),0)</f>
        <v>0</v>
      </c>
      <c r="S804" s="277">
        <f>IF(BV80&gt;0,ROUND(BV80,0),0)</f>
        <v>0</v>
      </c>
      <c r="T804" s="280">
        <f>IF(BV81&gt;0,ROUND(BV81,2),0)</f>
        <v>0</v>
      </c>
      <c r="U804" s="277"/>
      <c r="X804" s="277"/>
      <c r="Y804" s="277"/>
      <c r="Z804" s="277"/>
    </row>
    <row r="805" spans="1:26" ht="12.65" customHeight="1" x14ac:dyDescent="0.3">
      <c r="A805" s="209" t="str">
        <f>RIGHT($C$84,3)&amp;"*"&amp;RIGHT($C$83,4)&amp;"*"&amp;BW$55&amp;"*"&amp;"A"</f>
        <v>ter*158*8700*A</v>
      </c>
      <c r="B805" s="277"/>
      <c r="C805" s="280">
        <f>ROUND(BW60,2)</f>
        <v>0</v>
      </c>
      <c r="D805" s="277">
        <f>ROUND(BW61,0)</f>
        <v>0</v>
      </c>
      <c r="E805" s="277">
        <f>ROUND(BW62,0)</f>
        <v>0</v>
      </c>
      <c r="F805" s="277">
        <f>ROUND(BW63,0)</f>
        <v>0</v>
      </c>
      <c r="G805" s="277">
        <f>ROUND(BW64,0)</f>
        <v>0</v>
      </c>
      <c r="H805" s="277">
        <f>ROUND(BW65,0)</f>
        <v>0</v>
      </c>
      <c r="I805" s="277">
        <f>ROUND(BW66,0)</f>
        <v>0</v>
      </c>
      <c r="J805" s="277">
        <f>ROUND(BW67,0)</f>
        <v>0</v>
      </c>
      <c r="K805" s="277">
        <f>ROUND(BW68,0)</f>
        <v>0</v>
      </c>
      <c r="L805" s="277">
        <f>ROUND(BW70,0)</f>
        <v>0</v>
      </c>
      <c r="M805" s="277">
        <f>ROUND(BW71,0)</f>
        <v>0</v>
      </c>
      <c r="N805" s="277"/>
      <c r="O805" s="277"/>
      <c r="P805" s="277">
        <f>IF(BW77&gt;0,ROUND(BW77,0),0)</f>
        <v>0</v>
      </c>
      <c r="Q805" s="277">
        <f>IF(BW78&gt;0,ROUND(BW78,0),0)</f>
        <v>0</v>
      </c>
      <c r="R805" s="277">
        <f>IF(BW79&gt;0,ROUND(BW79,0),0)</f>
        <v>0</v>
      </c>
      <c r="S805" s="277">
        <f>IF(BW80&gt;0,ROUND(BW80,0),0)</f>
        <v>0</v>
      </c>
      <c r="T805" s="280">
        <f>IF(BW81&gt;0,ROUND(BW81,2),0)</f>
        <v>0</v>
      </c>
      <c r="U805" s="277"/>
      <c r="X805" s="277"/>
      <c r="Y805" s="277"/>
      <c r="Z805" s="277"/>
    </row>
    <row r="806" spans="1:26" ht="12.65" customHeight="1" x14ac:dyDescent="0.3">
      <c r="A806" s="209" t="str">
        <f>RIGHT($C$84,3)&amp;"*"&amp;RIGHT($C$83,4)&amp;"*"&amp;BX$55&amp;"*"&amp;"A"</f>
        <v>ter*158*8710*A</v>
      </c>
      <c r="B806" s="277"/>
      <c r="C806" s="280">
        <f>ROUND(BX60,2)</f>
        <v>2.84</v>
      </c>
      <c r="D806" s="277">
        <f>ROUND(BX61,0)</f>
        <v>186082</v>
      </c>
      <c r="E806" s="277">
        <f>ROUND(BX62,0)</f>
        <v>40088</v>
      </c>
      <c r="F806" s="277">
        <f>ROUND(BX63,0)</f>
        <v>0</v>
      </c>
      <c r="G806" s="277">
        <f>ROUND(BX64,0)</f>
        <v>2946</v>
      </c>
      <c r="H806" s="277">
        <f>ROUND(BX65,0)</f>
        <v>720</v>
      </c>
      <c r="I806" s="277">
        <f>ROUND(BX66,0)</f>
        <v>0</v>
      </c>
      <c r="J806" s="277">
        <f>ROUND(BX67,0)</f>
        <v>0</v>
      </c>
      <c r="K806" s="277">
        <f>ROUND(BX68,0)</f>
        <v>298</v>
      </c>
      <c r="L806" s="277">
        <f>ROUND(BX70,0)</f>
        <v>0</v>
      </c>
      <c r="M806" s="277">
        <f>ROUND(BX71,0)</f>
        <v>232445</v>
      </c>
      <c r="N806" s="277"/>
      <c r="O806" s="277"/>
      <c r="P806" s="277">
        <f>IF(BX77&gt;0,ROUND(BX77,0),0)</f>
        <v>0</v>
      </c>
      <c r="Q806" s="277">
        <f>IF(BX78&gt;0,ROUND(BX78,0),0)</f>
        <v>0</v>
      </c>
      <c r="R806" s="277">
        <f>IF(BX79&gt;0,ROUND(BX79,0),0)</f>
        <v>0</v>
      </c>
      <c r="S806" s="277">
        <f>IF(BX80&gt;0,ROUND(BX80,0),0)</f>
        <v>0</v>
      </c>
      <c r="T806" s="280">
        <f>IF(BX81&gt;0,ROUND(BX81,2),0)</f>
        <v>0</v>
      </c>
      <c r="U806" s="277"/>
      <c r="X806" s="277"/>
      <c r="Y806" s="277"/>
      <c r="Z806" s="277"/>
    </row>
    <row r="807" spans="1:26" ht="12.65" customHeight="1" x14ac:dyDescent="0.3">
      <c r="A807" s="209" t="str">
        <f>RIGHT($C$84,3)&amp;"*"&amp;RIGHT($C$83,4)&amp;"*"&amp;BY$55&amp;"*"&amp;"A"</f>
        <v>ter*158*8720*A</v>
      </c>
      <c r="B807" s="277"/>
      <c r="C807" s="280">
        <f>ROUND(BY60,2)</f>
        <v>3.27</v>
      </c>
      <c r="D807" s="277">
        <f>ROUND(BY61,0)</f>
        <v>306335</v>
      </c>
      <c r="E807" s="277">
        <f>ROUND(BY62,0)</f>
        <v>65995</v>
      </c>
      <c r="F807" s="277">
        <f>ROUND(BY63,0)</f>
        <v>0</v>
      </c>
      <c r="G807" s="277">
        <f>ROUND(BY64,0)</f>
        <v>1597</v>
      </c>
      <c r="H807" s="277">
        <f>ROUND(BY65,0)</f>
        <v>0</v>
      </c>
      <c r="I807" s="277">
        <f>ROUND(BY66,0)</f>
        <v>219</v>
      </c>
      <c r="J807" s="277">
        <f>ROUND(BY67,0)</f>
        <v>6998</v>
      </c>
      <c r="K807" s="277">
        <f>ROUND(BY68,0)</f>
        <v>0</v>
      </c>
      <c r="L807" s="277">
        <f>ROUND(BY70,0)</f>
        <v>0</v>
      </c>
      <c r="M807" s="277">
        <f>ROUND(BY71,0)</f>
        <v>384610</v>
      </c>
      <c r="N807" s="277"/>
      <c r="O807" s="277"/>
      <c r="P807" s="277">
        <f>IF(BY77&gt;0,ROUND(BY77,0),0)</f>
        <v>0</v>
      </c>
      <c r="Q807" s="277">
        <f>IF(BY78&gt;0,ROUND(BY78,0),0)</f>
        <v>79</v>
      </c>
      <c r="R807" s="277">
        <f>IF(BY79&gt;0,ROUND(BY79,0),0)</f>
        <v>0</v>
      </c>
      <c r="S807" s="277">
        <f>IF(BY80&gt;0,ROUND(BY80,0),0)</f>
        <v>0</v>
      </c>
      <c r="T807" s="280">
        <f>IF(BY81&gt;0,ROUND(BY81,2),0)</f>
        <v>0</v>
      </c>
      <c r="U807" s="277"/>
      <c r="X807" s="277"/>
      <c r="Y807" s="277"/>
      <c r="Z807" s="277"/>
    </row>
    <row r="808" spans="1:26" ht="12.65" customHeight="1" x14ac:dyDescent="0.3">
      <c r="A808" s="209" t="str">
        <f>RIGHT($C$84,3)&amp;"*"&amp;RIGHT($C$83,4)&amp;"*"&amp;BZ$55&amp;"*"&amp;"A"</f>
        <v>ter*158*8730*A</v>
      </c>
      <c r="B808" s="277"/>
      <c r="C808" s="280">
        <f>ROUND(BZ60,2)</f>
        <v>0</v>
      </c>
      <c r="D808" s="277">
        <f>ROUND(BZ61,0)</f>
        <v>0</v>
      </c>
      <c r="E808" s="277">
        <f>ROUND(BZ62,0)</f>
        <v>0</v>
      </c>
      <c r="F808" s="277">
        <f>ROUND(BZ63,0)</f>
        <v>0</v>
      </c>
      <c r="G808" s="277">
        <f>ROUND(BZ64,0)</f>
        <v>0</v>
      </c>
      <c r="H808" s="277">
        <f>ROUND(BZ65,0)</f>
        <v>0</v>
      </c>
      <c r="I808" s="277">
        <f>ROUND(BZ66,0)</f>
        <v>0</v>
      </c>
      <c r="J808" s="277">
        <f>ROUND(BZ67,0)</f>
        <v>0</v>
      </c>
      <c r="K808" s="277">
        <f>ROUND(BZ68,0)</f>
        <v>0</v>
      </c>
      <c r="L808" s="277">
        <f>ROUND(BZ70,0)</f>
        <v>0</v>
      </c>
      <c r="M808" s="277">
        <f>ROUND(BZ71,0)</f>
        <v>0</v>
      </c>
      <c r="N808" s="277"/>
      <c r="O808" s="277"/>
      <c r="P808" s="277">
        <f>IF(BZ77&gt;0,ROUND(BZ77,0),0)</f>
        <v>0</v>
      </c>
      <c r="Q808" s="277">
        <f>IF(BZ78&gt;0,ROUND(BZ78,0),0)</f>
        <v>0</v>
      </c>
      <c r="R808" s="277">
        <f>IF(BZ79&gt;0,ROUND(BZ79,0),0)</f>
        <v>0</v>
      </c>
      <c r="S808" s="277">
        <f>IF(BZ80&gt;0,ROUND(BZ80,0),0)</f>
        <v>0</v>
      </c>
      <c r="T808" s="280">
        <f>IF(BZ81&gt;0,ROUND(BZ81,2),0)</f>
        <v>0</v>
      </c>
      <c r="U808" s="277"/>
      <c r="X808" s="277"/>
      <c r="Y808" s="277"/>
      <c r="Z808" s="277"/>
    </row>
    <row r="809" spans="1:26" ht="12.65" customHeight="1" x14ac:dyDescent="0.3">
      <c r="A809" s="209" t="str">
        <f>RIGHT($C$84,3)&amp;"*"&amp;RIGHT($C$83,4)&amp;"*"&amp;CA$55&amp;"*"&amp;"A"</f>
        <v>ter*158*8740*A</v>
      </c>
      <c r="B809" s="277"/>
      <c r="C809" s="280">
        <f>ROUND(CA60,2)</f>
        <v>0</v>
      </c>
      <c r="D809" s="277">
        <f>ROUND(CA61,0)</f>
        <v>11411</v>
      </c>
      <c r="E809" s="277">
        <f>ROUND(CA62,0)</f>
        <v>2458</v>
      </c>
      <c r="F809" s="277">
        <f>ROUND(CA63,0)</f>
        <v>0</v>
      </c>
      <c r="G809" s="277">
        <f>ROUND(CA64,0)</f>
        <v>0</v>
      </c>
      <c r="H809" s="277">
        <f>ROUND(CA65,0)</f>
        <v>0</v>
      </c>
      <c r="I809" s="277">
        <f>ROUND(CA66,0)</f>
        <v>0</v>
      </c>
      <c r="J809" s="277">
        <f>ROUND(CA67,0)</f>
        <v>0</v>
      </c>
      <c r="K809" s="277">
        <f>ROUND(CA68,0)</f>
        <v>0</v>
      </c>
      <c r="L809" s="277">
        <f>ROUND(CA70,0)</f>
        <v>0</v>
      </c>
      <c r="M809" s="277">
        <f>ROUND(CA71,0)</f>
        <v>32477</v>
      </c>
      <c r="N809" s="277"/>
      <c r="O809" s="277"/>
      <c r="P809" s="277">
        <f>IF(CA77&gt;0,ROUND(CA77,0),0)</f>
        <v>0</v>
      </c>
      <c r="Q809" s="277">
        <f>IF(CA78&gt;0,ROUND(CA78,0),0)</f>
        <v>0</v>
      </c>
      <c r="R809" s="277">
        <f>IF(CA79&gt;0,ROUND(CA79,0),0)</f>
        <v>0</v>
      </c>
      <c r="S809" s="277">
        <f>IF(CA80&gt;0,ROUND(CA80,0),0)</f>
        <v>0</v>
      </c>
      <c r="T809" s="280">
        <f>IF(CA81&gt;0,ROUND(CA81,2),0)</f>
        <v>0</v>
      </c>
      <c r="U809" s="277"/>
      <c r="X809" s="277"/>
      <c r="Y809" s="277"/>
      <c r="Z809" s="277"/>
    </row>
    <row r="810" spans="1:26" ht="12.65" customHeight="1" x14ac:dyDescent="0.3">
      <c r="A810" s="209" t="str">
        <f>RIGHT($C$84,3)&amp;"*"&amp;RIGHT($C$83,4)&amp;"*"&amp;CB$55&amp;"*"&amp;"A"</f>
        <v>ter*158*8770*A</v>
      </c>
      <c r="B810" s="277"/>
      <c r="C810" s="280">
        <f>ROUND(CB60,2)</f>
        <v>0</v>
      </c>
      <c r="D810" s="277">
        <f>ROUND(CB61,0)</f>
        <v>0</v>
      </c>
      <c r="E810" s="277">
        <f>ROUND(CB62,0)</f>
        <v>0</v>
      </c>
      <c r="F810" s="277">
        <f>ROUND(CB63,0)</f>
        <v>0</v>
      </c>
      <c r="G810" s="277">
        <f>ROUND(CB64,0)</f>
        <v>0</v>
      </c>
      <c r="H810" s="277">
        <f>ROUND(CB65,0)</f>
        <v>0</v>
      </c>
      <c r="I810" s="277">
        <f>ROUND(CB66,0)</f>
        <v>0</v>
      </c>
      <c r="J810" s="277">
        <f>ROUND(CB67,0)</f>
        <v>0</v>
      </c>
      <c r="K810" s="277">
        <f>ROUND(CB68,0)</f>
        <v>0</v>
      </c>
      <c r="L810" s="277">
        <f>ROUND(CB70,0)</f>
        <v>0</v>
      </c>
      <c r="M810" s="277">
        <f>ROUND(CB71,0)</f>
        <v>0</v>
      </c>
      <c r="N810" s="277"/>
      <c r="O810" s="277"/>
      <c r="P810" s="277">
        <f>IF(CB77&gt;0,ROUND(CB77,0),0)</f>
        <v>0</v>
      </c>
      <c r="Q810" s="277">
        <f>IF(CB78&gt;0,ROUND(CB78,0),0)</f>
        <v>0</v>
      </c>
      <c r="R810" s="277">
        <f>IF(CB79&gt;0,ROUND(CB79,0),0)</f>
        <v>0</v>
      </c>
      <c r="S810" s="277">
        <f>IF(CB80&gt;0,ROUND(CB80,0),0)</f>
        <v>0</v>
      </c>
      <c r="T810" s="280">
        <f>IF(CB81&gt;0,ROUND(CB81,2),0)</f>
        <v>0</v>
      </c>
      <c r="U810" s="277"/>
      <c r="X810" s="277"/>
      <c r="Y810" s="277"/>
      <c r="Z810" s="277"/>
    </row>
    <row r="811" spans="1:26" ht="12.65" customHeight="1" x14ac:dyDescent="0.3">
      <c r="A811" s="209" t="str">
        <f>RIGHT($C$84,3)&amp;"*"&amp;RIGHT($C$83,4)&amp;"*"&amp;CC$55&amp;"*"&amp;"A"</f>
        <v>ter*158*8790*A</v>
      </c>
      <c r="B811" s="277"/>
      <c r="C811" s="280">
        <f>ROUND(CC60,2)</f>
        <v>0</v>
      </c>
      <c r="D811" s="277">
        <f>ROUND(CC61,0)</f>
        <v>0</v>
      </c>
      <c r="E811" s="277">
        <f>ROUND(CC62,0)</f>
        <v>0</v>
      </c>
      <c r="F811" s="277">
        <f>ROUND(CC63,0)</f>
        <v>0</v>
      </c>
      <c r="G811" s="277">
        <f>ROUND(CC64,0)</f>
        <v>0</v>
      </c>
      <c r="H811" s="277">
        <f>ROUND(CC65,0)</f>
        <v>0</v>
      </c>
      <c r="I811" s="277">
        <f>ROUND(CC66,0)</f>
        <v>0</v>
      </c>
      <c r="J811" s="277">
        <f>ROUND(CC67,0)</f>
        <v>0</v>
      </c>
      <c r="K811" s="277">
        <f>ROUND(CC68,0)</f>
        <v>0</v>
      </c>
      <c r="L811" s="277">
        <f>ROUND(CC70,0)</f>
        <v>0</v>
      </c>
      <c r="M811" s="277">
        <f>ROUND(CC71,0)</f>
        <v>470</v>
      </c>
      <c r="N811" s="277"/>
      <c r="O811" s="277"/>
      <c r="P811" s="277">
        <f>IF(CC77&gt;0,ROUND(CC77,0),0)</f>
        <v>0</v>
      </c>
      <c r="Q811" s="277">
        <f>IF(CC78&gt;0,ROUND(CC78,0),0)</f>
        <v>0</v>
      </c>
      <c r="R811" s="277">
        <f>IF(CC79&gt;0,ROUND(CC79,0),0)</f>
        <v>0</v>
      </c>
      <c r="S811" s="277">
        <f>IF(CC80&gt;0,ROUND(CC80,0),0)</f>
        <v>0</v>
      </c>
      <c r="T811" s="280">
        <f>IF(CC81&gt;0,ROUND(CC81,2),0)</f>
        <v>0</v>
      </c>
      <c r="U811" s="277"/>
      <c r="X811" s="277"/>
      <c r="Y811" s="277"/>
      <c r="Z811" s="277"/>
    </row>
    <row r="812" spans="1:26" ht="12.65" customHeight="1" x14ac:dyDescent="0.3">
      <c r="A812" s="209" t="str">
        <f>RIGHT($C$84,3)&amp;"*"&amp;RIGHT($C$83,4)&amp;"*"&amp;"9000"&amp;"*"&amp;"A"</f>
        <v>ter*158*9000*A</v>
      </c>
      <c r="B812" s="277"/>
      <c r="C812" s="281"/>
      <c r="D812" s="277"/>
      <c r="E812" s="277"/>
      <c r="F812" s="277"/>
      <c r="G812" s="277"/>
      <c r="H812" s="277"/>
      <c r="I812" s="277"/>
      <c r="J812" s="277"/>
      <c r="K812" s="277"/>
      <c r="L812" s="277"/>
      <c r="M812" s="277"/>
      <c r="N812" s="277"/>
      <c r="O812" s="277"/>
      <c r="P812" s="277"/>
      <c r="Q812" s="277"/>
      <c r="R812" s="277"/>
      <c r="S812" s="277"/>
      <c r="T812" s="281"/>
      <c r="U812" s="277">
        <f>ROUND(CD70,0)</f>
        <v>115800</v>
      </c>
      <c r="V812" s="180">
        <f>ROUND(CD69,0)</f>
        <v>772409</v>
      </c>
      <c r="W812" s="180">
        <f>ROUND(CD71,0)</f>
        <v>656609</v>
      </c>
      <c r="X812" s="277">
        <f>ROUND(CE73,0)</f>
        <v>4914541</v>
      </c>
      <c r="Y812" s="277">
        <f>ROUND(C132,0)</f>
        <v>0</v>
      </c>
      <c r="Z812" s="277"/>
    </row>
    <row r="814" spans="1:26" ht="12.65" customHeight="1" x14ac:dyDescent="0.3">
      <c r="B814" s="199" t="s">
        <v>1004</v>
      </c>
      <c r="C814" s="260">
        <f t="shared" ref="C814:K814" si="24">SUM(C733:C812)</f>
        <v>149.82</v>
      </c>
      <c r="D814" s="180">
        <f t="shared" si="24"/>
        <v>11941627</v>
      </c>
      <c r="E814" s="180">
        <f t="shared" si="24"/>
        <v>2572615</v>
      </c>
      <c r="F814" s="180">
        <f t="shared" si="24"/>
        <v>196833</v>
      </c>
      <c r="G814" s="180">
        <f t="shared" si="24"/>
        <v>1690587</v>
      </c>
      <c r="H814" s="180">
        <f t="shared" si="24"/>
        <v>233865</v>
      </c>
      <c r="I814" s="180">
        <f t="shared" si="24"/>
        <v>1365935</v>
      </c>
      <c r="J814" s="180">
        <f t="shared" si="24"/>
        <v>1392445</v>
      </c>
      <c r="K814" s="180">
        <f t="shared" si="24"/>
        <v>110749</v>
      </c>
      <c r="L814" s="180">
        <f>SUM(L733:L812)+SUM(U733:U812)</f>
        <v>115800</v>
      </c>
      <c r="M814" s="180">
        <f>SUM(M733:M812)+SUM(W733:W812)</f>
        <v>21264040</v>
      </c>
      <c r="N814" s="180">
        <f t="shared" ref="N814:Z814" si="25">SUM(N733:N812)</f>
        <v>18779</v>
      </c>
      <c r="O814" s="180">
        <f t="shared" si="25"/>
        <v>23993698</v>
      </c>
      <c r="P814" s="180">
        <f t="shared" si="25"/>
        <v>4587</v>
      </c>
      <c r="Q814" s="180">
        <f t="shared" si="25"/>
        <v>8440</v>
      </c>
      <c r="R814" s="180">
        <f t="shared" si="25"/>
        <v>76395</v>
      </c>
      <c r="S814" s="180">
        <f t="shared" si="25"/>
        <v>34</v>
      </c>
      <c r="T814" s="260">
        <f t="shared" si="25"/>
        <v>0</v>
      </c>
      <c r="U814" s="180">
        <f t="shared" si="25"/>
        <v>115800</v>
      </c>
      <c r="V814" s="180">
        <f t="shared" si="25"/>
        <v>772409</v>
      </c>
      <c r="W814" s="180">
        <f t="shared" si="25"/>
        <v>656609</v>
      </c>
      <c r="X814" s="180">
        <f t="shared" si="25"/>
        <v>4914541</v>
      </c>
      <c r="Y814" s="180">
        <f t="shared" si="25"/>
        <v>0</v>
      </c>
      <c r="Z814" s="180">
        <f t="shared" si="25"/>
        <v>6745724</v>
      </c>
    </row>
    <row r="815" spans="1:26" ht="12.65" customHeight="1" x14ac:dyDescent="0.3">
      <c r="B815" s="180" t="s">
        <v>1005</v>
      </c>
      <c r="C815" s="260">
        <f>CE60</f>
        <v>149.82</v>
      </c>
      <c r="D815" s="180">
        <f>CE61</f>
        <v>11941627</v>
      </c>
      <c r="E815" s="180">
        <f>CE62</f>
        <v>2572615</v>
      </c>
      <c r="F815" s="180">
        <f>CE63</f>
        <v>196833</v>
      </c>
      <c r="G815" s="180">
        <f>CE64</f>
        <v>1690587</v>
      </c>
      <c r="H815" s="237">
        <f>CE65</f>
        <v>233865</v>
      </c>
      <c r="I815" s="237">
        <f>CE66</f>
        <v>1365935</v>
      </c>
      <c r="J815" s="237">
        <f>CE67</f>
        <v>1392445</v>
      </c>
      <c r="K815" s="237">
        <f>CE68</f>
        <v>110749</v>
      </c>
      <c r="L815" s="237">
        <f>CE70</f>
        <v>115800</v>
      </c>
      <c r="M815" s="237">
        <f>CE71</f>
        <v>21264040</v>
      </c>
      <c r="N815" s="180">
        <f>CE76</f>
        <v>35420</v>
      </c>
      <c r="O815" s="180">
        <f>CE74</f>
        <v>23993698</v>
      </c>
      <c r="P815" s="180">
        <f>CE77</f>
        <v>4587</v>
      </c>
      <c r="Q815" s="180">
        <f>CE78</f>
        <v>8440</v>
      </c>
      <c r="R815" s="180">
        <f>CE79</f>
        <v>76395</v>
      </c>
      <c r="S815" s="180">
        <f>CE80</f>
        <v>34.200000000000003</v>
      </c>
      <c r="T815" s="260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6745724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11941627</v>
      </c>
      <c r="G816" s="237">
        <f>C379</f>
        <v>2572616</v>
      </c>
      <c r="H816" s="237">
        <f>C380</f>
        <v>196833</v>
      </c>
      <c r="I816" s="237">
        <f>C381</f>
        <v>1690587</v>
      </c>
      <c r="J816" s="237">
        <f>C382</f>
        <v>233865</v>
      </c>
      <c r="K816" s="237">
        <f>C383</f>
        <v>1365935</v>
      </c>
      <c r="L816" s="237">
        <f>C384+C385+C386+C388</f>
        <v>2120131</v>
      </c>
      <c r="M816" s="237">
        <f>C368</f>
        <v>0</v>
      </c>
      <c r="N816" s="180">
        <f>D360</f>
        <v>0</v>
      </c>
      <c r="O816" s="180">
        <f>C358</f>
        <v>0</v>
      </c>
    </row>
  </sheetData>
  <mergeCells count="3">
    <mergeCell ref="B220:C220"/>
    <mergeCell ref="I498:K501"/>
    <mergeCell ref="I505:K508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19" sqref="E19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4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Cascade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H-158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817 Commercial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817 Commercial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Leavenworth, WA 98826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J19" sqref="J1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H-158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Cascade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Diane Blake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Marianne Vincent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Tom Baranouskas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548-5815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548-1411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55</v>
      </c>
      <c r="G23" s="21">
        <f>data!D111</f>
        <v>190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59</v>
      </c>
      <c r="G24" s="21">
        <f>data!D112</f>
        <v>1140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9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22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Cascade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45</v>
      </c>
      <c r="C7" s="48">
        <f>data!B139</f>
        <v>133</v>
      </c>
      <c r="D7" s="48">
        <f>data!B140</f>
        <v>0</v>
      </c>
      <c r="E7" s="48">
        <f>data!B141</f>
        <v>635308</v>
      </c>
      <c r="F7" s="48">
        <f>data!B142</f>
        <v>11856999</v>
      </c>
      <c r="G7" s="48">
        <f>data!B141+data!B142</f>
        <v>12492307</v>
      </c>
    </row>
    <row r="8" spans="1:13" ht="20.149999999999999" customHeight="1" x14ac:dyDescent="0.35">
      <c r="A8" s="23" t="s">
        <v>297</v>
      </c>
      <c r="B8" s="48">
        <f>data!C138</f>
        <v>6</v>
      </c>
      <c r="C8" s="48">
        <f>data!C139</f>
        <v>12</v>
      </c>
      <c r="D8" s="48">
        <f>data!C140</f>
        <v>0</v>
      </c>
      <c r="E8" s="48">
        <f>data!C141</f>
        <v>39650</v>
      </c>
      <c r="F8" s="48">
        <f>data!C142</f>
        <v>4441537</v>
      </c>
      <c r="G8" s="48">
        <f>data!C141+data!C142</f>
        <v>4481187</v>
      </c>
    </row>
    <row r="9" spans="1:13" ht="20.149999999999999" customHeight="1" x14ac:dyDescent="0.35">
      <c r="A9" s="23" t="s">
        <v>1058</v>
      </c>
      <c r="B9" s="48">
        <f>data!D138</f>
        <v>4</v>
      </c>
      <c r="C9" s="48">
        <f>data!D139</f>
        <v>45</v>
      </c>
      <c r="D9" s="48">
        <f>data!D140</f>
        <v>0</v>
      </c>
      <c r="E9" s="48">
        <f>data!D141</f>
        <v>50252</v>
      </c>
      <c r="F9" s="48">
        <f>data!D142</f>
        <v>11604228</v>
      </c>
      <c r="G9" s="48">
        <f>data!D141+data!D142</f>
        <v>11654480</v>
      </c>
    </row>
    <row r="10" spans="1:13" ht="20.149999999999999" customHeight="1" x14ac:dyDescent="0.35">
      <c r="A10" s="111" t="s">
        <v>203</v>
      </c>
      <c r="B10" s="48">
        <f>data!E138</f>
        <v>55</v>
      </c>
      <c r="C10" s="48">
        <f>data!E139</f>
        <v>190</v>
      </c>
      <c r="D10" s="48">
        <f>data!E140</f>
        <v>0</v>
      </c>
      <c r="E10" s="48">
        <f>data!E141</f>
        <v>725210</v>
      </c>
      <c r="F10" s="48">
        <f>data!E142</f>
        <v>27902764</v>
      </c>
      <c r="G10" s="48">
        <f>data!E141+data!E142</f>
        <v>28627974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58</v>
      </c>
      <c r="C16" s="48">
        <f>data!B145</f>
        <v>953</v>
      </c>
      <c r="D16" s="48">
        <f>data!B146</f>
        <v>0</v>
      </c>
      <c r="E16" s="48">
        <f>data!B147</f>
        <v>3513730</v>
      </c>
      <c r="F16" s="48">
        <f>data!B148</f>
        <v>0</v>
      </c>
      <c r="G16" s="48">
        <f>data!B147+data!B148</f>
        <v>3513730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1</v>
      </c>
      <c r="C18" s="48">
        <f>data!D145</f>
        <v>187</v>
      </c>
      <c r="D18" s="48">
        <f>data!D146</f>
        <v>0</v>
      </c>
      <c r="E18" s="48">
        <f>data!D147</f>
        <v>12539</v>
      </c>
      <c r="F18" s="48">
        <f>data!D148</f>
        <v>0</v>
      </c>
      <c r="G18" s="48">
        <f>data!D147+data!D148</f>
        <v>12539</v>
      </c>
    </row>
    <row r="19" spans="1:7" ht="20.149999999999999" customHeight="1" x14ac:dyDescent="0.35">
      <c r="A19" s="111" t="s">
        <v>203</v>
      </c>
      <c r="B19" s="48">
        <f>data!E144</f>
        <v>59</v>
      </c>
      <c r="C19" s="48">
        <f>data!E145</f>
        <v>1140</v>
      </c>
      <c r="D19" s="48">
        <f>data!E146</f>
        <v>0</v>
      </c>
      <c r="E19" s="48">
        <f>data!E147</f>
        <v>3526269</v>
      </c>
      <c r="F19" s="48">
        <f>data!E148</f>
        <v>0</v>
      </c>
      <c r="G19" s="48">
        <f>data!E147+data!E148</f>
        <v>3526269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3147678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303027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2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Cascade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874585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-13237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115564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1361641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7765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4118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78687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2429123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20400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159116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179516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100296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121847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222143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94448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80821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175269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421555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421555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Cascade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522015</v>
      </c>
      <c r="D7" s="21">
        <f>data!C195</f>
        <v>0</v>
      </c>
      <c r="E7" s="21">
        <f>data!D195</f>
        <v>0</v>
      </c>
      <c r="F7" s="21">
        <f>data!E195</f>
        <v>522015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1367240</v>
      </c>
      <c r="D8" s="21">
        <f>data!C196</f>
        <v>0</v>
      </c>
      <c r="E8" s="21">
        <f>data!D196</f>
        <v>0</v>
      </c>
      <c r="F8" s="21">
        <f>data!E196</f>
        <v>1367240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10502549</v>
      </c>
      <c r="D9" s="21">
        <f>data!C197</f>
        <v>0</v>
      </c>
      <c r="E9" s="21">
        <f>data!D197</f>
        <v>0</v>
      </c>
      <c r="F9" s="21">
        <f>data!E197</f>
        <v>10502549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8476426</v>
      </c>
      <c r="D11" s="21">
        <f>data!C199</f>
        <v>206261</v>
      </c>
      <c r="E11" s="21">
        <f>data!D199</f>
        <v>0</v>
      </c>
      <c r="F11" s="21">
        <f>data!E199</f>
        <v>8682687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5012114</v>
      </c>
      <c r="D12" s="21">
        <f>data!C200</f>
        <v>1954832</v>
      </c>
      <c r="E12" s="21">
        <f>data!D200</f>
        <v>27716</v>
      </c>
      <c r="F12" s="21">
        <f>data!E200</f>
        <v>6939230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7072</v>
      </c>
      <c r="D15" s="21">
        <f>data!C203</f>
        <v>739867</v>
      </c>
      <c r="E15" s="21">
        <f>data!D203</f>
        <v>0</v>
      </c>
      <c r="F15" s="21">
        <f>data!E203</f>
        <v>746939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25887416</v>
      </c>
      <c r="D16" s="21">
        <f>data!C204</f>
        <v>2900960</v>
      </c>
      <c r="E16" s="21">
        <f>data!D204</f>
        <v>27716</v>
      </c>
      <c r="F16" s="21">
        <f>data!E204</f>
        <v>28760660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803484</v>
      </c>
      <c r="D24" s="21">
        <f>data!C209</f>
        <v>87066</v>
      </c>
      <c r="E24" s="21">
        <f>data!D209</f>
        <v>0</v>
      </c>
      <c r="F24" s="21">
        <f>data!E209</f>
        <v>890550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6162623</v>
      </c>
      <c r="D25" s="21">
        <f>data!C210</f>
        <v>526287</v>
      </c>
      <c r="E25" s="21">
        <f>data!D210</f>
        <v>0</v>
      </c>
      <c r="F25" s="21">
        <f>data!E210</f>
        <v>6688910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5234347</v>
      </c>
      <c r="D27" s="21">
        <f>data!C212</f>
        <v>518788</v>
      </c>
      <c r="E27" s="21">
        <f>data!D212</f>
        <v>0</v>
      </c>
      <c r="F27" s="21">
        <f>data!E212</f>
        <v>5753135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3619939</v>
      </c>
      <c r="D28" s="21">
        <f>data!C213</f>
        <v>414391</v>
      </c>
      <c r="E28" s="21">
        <f>data!D213</f>
        <v>13139</v>
      </c>
      <c r="F28" s="21">
        <f>data!E213</f>
        <v>4021191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15820393</v>
      </c>
      <c r="D32" s="21">
        <f>data!C217</f>
        <v>1546532</v>
      </c>
      <c r="E32" s="21">
        <f>data!D217</f>
        <v>13139</v>
      </c>
      <c r="F32" s="21">
        <f>data!E217</f>
        <v>17353786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13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Cascade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776270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4361819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1524680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3437586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9324085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128</v>
      </c>
      <c r="M16" s="26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274499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274499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10374854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9" zoomScale="75" workbookViewId="0">
      <selection activeCell="E44" sqref="E44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Cascade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10920806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5640230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2549152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1072626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353481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251400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166476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15855867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1974276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1974276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522015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1367240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10502549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8682687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6939230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746939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28760660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17353786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11406874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2215152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2215152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31452169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Cascade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400346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2877491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28959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741000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686660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4734456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11196067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2298595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13494662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686660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12808002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13909711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13909711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31452169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Cascade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4251479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27902764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32154243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9" t="s">
        <v>450</v>
      </c>
      <c r="C115" s="48">
        <f>data!C363</f>
        <v>776270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9324085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274499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10374854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21779389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134141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2771576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2905717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24685106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12462498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2429123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272982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1745221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252749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1794785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1546532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179516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222143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175269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421555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1470216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22972589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1712517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6014184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7726701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7726701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60" zoomScale="65" workbookViewId="0">
      <selection activeCell="O315" sqref="O315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Cascade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190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2.61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241021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46979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13568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85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10720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20783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303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2312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335771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259868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463219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463219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476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528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234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4184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2.35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Cascade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1140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15.67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1446125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281871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81407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510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64320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124657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1780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13872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2014542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1526877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2450400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2450400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2855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3170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1402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25102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14.12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Cascade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37466</v>
      </c>
      <c r="H73" s="14">
        <f>data!V59</f>
        <v>1029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0.92</v>
      </c>
      <c r="F74" s="26">
        <f>data!T60</f>
        <v>0</v>
      </c>
      <c r="G74" s="26">
        <f>data!U60</f>
        <v>7.66</v>
      </c>
      <c r="H74" s="26">
        <f>data!V60</f>
        <v>0.18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29354</v>
      </c>
      <c r="F75" s="14">
        <f>data!T61</f>
        <v>0</v>
      </c>
      <c r="G75" s="14">
        <f>data!U61</f>
        <v>493295</v>
      </c>
      <c r="H75" s="14">
        <f>data!V61</f>
        <v>18952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5722</v>
      </c>
      <c r="F76" s="14">
        <f>data!T62</f>
        <v>0</v>
      </c>
      <c r="G76" s="14">
        <f>data!U62</f>
        <v>96150</v>
      </c>
      <c r="H76" s="14">
        <f>data!V62</f>
        <v>3694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-6301</v>
      </c>
      <c r="F78" s="14">
        <f>data!T64</f>
        <v>0</v>
      </c>
      <c r="G78" s="14">
        <f>data!U64</f>
        <v>424421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208026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85055</v>
      </c>
      <c r="F81" s="14">
        <f>data!T67</f>
        <v>0</v>
      </c>
      <c r="G81" s="14">
        <f>data!U67</f>
        <v>38074</v>
      </c>
      <c r="H81" s="14">
        <f>data!V67</f>
        <v>6418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18930</v>
      </c>
      <c r="F82" s="14">
        <f>data!T68</f>
        <v>0</v>
      </c>
      <c r="G82" s="14">
        <f>data!U68</f>
        <v>1949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113979</v>
      </c>
      <c r="F83" s="14">
        <f>data!T69</f>
        <v>0</v>
      </c>
      <c r="G83" s="14">
        <f>data!U69</f>
        <v>30766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246739</v>
      </c>
      <c r="F85" s="14">
        <f>data!T71</f>
        <v>0</v>
      </c>
      <c r="G85" s="14">
        <f>data!U71</f>
        <v>1292681</v>
      </c>
      <c r="H85" s="14">
        <f>data!V71</f>
        <v>29064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251215</v>
      </c>
      <c r="F87" s="48">
        <f>+data!M685</f>
        <v>0</v>
      </c>
      <c r="G87" s="48">
        <f>+data!M686</f>
        <v>772032</v>
      </c>
      <c r="H87" s="48">
        <f>+data!M687</f>
        <v>40048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123843</v>
      </c>
      <c r="F88" s="14">
        <f>data!T73</f>
        <v>0</v>
      </c>
      <c r="G88" s="14">
        <f>data!U73</f>
        <v>100977</v>
      </c>
      <c r="H88" s="14">
        <f>data!V73</f>
        <v>4218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430824</v>
      </c>
      <c r="F89" s="14">
        <f>data!T74</f>
        <v>0</v>
      </c>
      <c r="G89" s="14">
        <f>data!U74</f>
        <v>5042731</v>
      </c>
      <c r="H89" s="14">
        <f>data!V74</f>
        <v>258477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554667</v>
      </c>
      <c r="F90" s="14">
        <f>data!T75</f>
        <v>0</v>
      </c>
      <c r="G90" s="14">
        <f>data!U75</f>
        <v>5143708</v>
      </c>
      <c r="H90" s="14">
        <f>data!V75</f>
        <v>262695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1948</v>
      </c>
      <c r="F92" s="14">
        <f>data!T76</f>
        <v>0</v>
      </c>
      <c r="G92" s="14">
        <f>data!U76</f>
        <v>872</v>
      </c>
      <c r="H92" s="14">
        <f>data!V76</f>
        <v>147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893</v>
      </c>
      <c r="F94" s="14">
        <f>data!T78</f>
        <v>0</v>
      </c>
      <c r="G94" s="14">
        <f>data!U78</f>
        <v>400</v>
      </c>
      <c r="H94" s="14">
        <f>data!V78</f>
        <v>1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1247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Cascade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1277</v>
      </c>
      <c r="D105" s="14">
        <f>data!Y59</f>
        <v>3610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</v>
      </c>
      <c r="D106" s="26">
        <f>data!Y60</f>
        <v>2.83</v>
      </c>
      <c r="E106" s="26">
        <f>data!Z60</f>
        <v>0</v>
      </c>
      <c r="F106" s="26">
        <f>data!AA60</f>
        <v>0</v>
      </c>
      <c r="G106" s="26">
        <f>data!AB60</f>
        <v>1.52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81561</v>
      </c>
      <c r="D107" s="14">
        <f>data!Y61</f>
        <v>230568</v>
      </c>
      <c r="E107" s="14">
        <f>data!Z61</f>
        <v>0</v>
      </c>
      <c r="F107" s="14">
        <f>data!AA61</f>
        <v>0</v>
      </c>
      <c r="G107" s="14">
        <f>data!AB61</f>
        <v>254154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15897</v>
      </c>
      <c r="D108" s="14">
        <f>data!Y62</f>
        <v>44941</v>
      </c>
      <c r="E108" s="14">
        <f>data!Z62</f>
        <v>0</v>
      </c>
      <c r="F108" s="14">
        <f>data!AA62</f>
        <v>0</v>
      </c>
      <c r="G108" s="14">
        <f>data!AB62</f>
        <v>49538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35654</v>
      </c>
      <c r="D109" s="14">
        <f>data!Y63</f>
        <v>100793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3332</v>
      </c>
      <c r="D110" s="14">
        <f>data!Y64</f>
        <v>9415</v>
      </c>
      <c r="E110" s="14">
        <f>data!Z64</f>
        <v>0</v>
      </c>
      <c r="F110" s="14">
        <f>data!AA64</f>
        <v>0</v>
      </c>
      <c r="G110" s="14">
        <f>data!AB64</f>
        <v>536357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1222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8322</v>
      </c>
      <c r="D112" s="14">
        <f>data!Y66</f>
        <v>23527</v>
      </c>
      <c r="E112" s="14">
        <f>data!Z66</f>
        <v>0</v>
      </c>
      <c r="F112" s="14">
        <f>data!AA66</f>
        <v>0</v>
      </c>
      <c r="G112" s="14">
        <f>data!AB66</f>
        <v>320873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16723</v>
      </c>
      <c r="D113" s="14">
        <f>data!Y67</f>
        <v>47243</v>
      </c>
      <c r="E113" s="14">
        <f>data!Z67</f>
        <v>0</v>
      </c>
      <c r="F113" s="14">
        <f>data!AA67</f>
        <v>0</v>
      </c>
      <c r="G113" s="14">
        <f>data!AB67</f>
        <v>6506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1147</v>
      </c>
      <c r="E114" s="14">
        <f>data!Z68</f>
        <v>0</v>
      </c>
      <c r="F114" s="14">
        <f>data!AA68</f>
        <v>0</v>
      </c>
      <c r="G114" s="14">
        <f>data!AB68</f>
        <v>52847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-3379</v>
      </c>
      <c r="D115" s="14">
        <f>data!Y69</f>
        <v>73893</v>
      </c>
      <c r="E115" s="14">
        <f>data!Z69</f>
        <v>0</v>
      </c>
      <c r="F115" s="14">
        <f>data!AA69</f>
        <v>0</v>
      </c>
      <c r="G115" s="14">
        <f>data!AB69</f>
        <v>43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158110</v>
      </c>
      <c r="D117" s="14">
        <f>data!Y71</f>
        <v>531527</v>
      </c>
      <c r="E117" s="14">
        <f>data!Z71</f>
        <v>0</v>
      </c>
      <c r="F117" s="14">
        <f>data!AA71</f>
        <v>0</v>
      </c>
      <c r="G117" s="14">
        <f>data!AB71</f>
        <v>1221540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247365</v>
      </c>
      <c r="D119" s="48">
        <f>+data!M690</f>
        <v>708467</v>
      </c>
      <c r="E119" s="48">
        <f>+data!M691</f>
        <v>0</v>
      </c>
      <c r="F119" s="48">
        <f>+data!M692</f>
        <v>0</v>
      </c>
      <c r="G119" s="48">
        <f>+data!M693</f>
        <v>367087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20621</v>
      </c>
      <c r="D120" s="14">
        <f>data!Y73</f>
        <v>58295</v>
      </c>
      <c r="E120" s="14">
        <f>data!Z73</f>
        <v>0</v>
      </c>
      <c r="F120" s="14">
        <f>data!AA73</f>
        <v>0</v>
      </c>
      <c r="G120" s="14">
        <f>data!AB73</f>
        <v>379893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1916464</v>
      </c>
      <c r="D121" s="14">
        <f>data!Y74</f>
        <v>5417725</v>
      </c>
      <c r="E121" s="14">
        <f>data!Z74</f>
        <v>0</v>
      </c>
      <c r="F121" s="14">
        <f>data!AA74</f>
        <v>0</v>
      </c>
      <c r="G121" s="14">
        <f>data!AB74</f>
        <v>1593721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1937085</v>
      </c>
      <c r="D122" s="14">
        <f>data!Y75</f>
        <v>5476020</v>
      </c>
      <c r="E122" s="14">
        <f>data!Z75</f>
        <v>0</v>
      </c>
      <c r="F122" s="14">
        <f>data!AA75</f>
        <v>0</v>
      </c>
      <c r="G122" s="14">
        <f>data!AB75</f>
        <v>1973614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383</v>
      </c>
      <c r="D124" s="14">
        <f>data!Y76</f>
        <v>1082</v>
      </c>
      <c r="E124" s="14">
        <f>data!Z76</f>
        <v>0</v>
      </c>
      <c r="F124" s="14">
        <f>data!AA76</f>
        <v>0</v>
      </c>
      <c r="G124" s="14">
        <f>data!AB76</f>
        <v>149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176</v>
      </c>
      <c r="D126" s="14">
        <f>data!Y78</f>
        <v>495</v>
      </c>
      <c r="E126" s="14">
        <f>data!Z78</f>
        <v>0</v>
      </c>
      <c r="F126" s="14">
        <f>data!AA78</f>
        <v>0</v>
      </c>
      <c r="G126" s="14">
        <f>data!AB78</f>
        <v>68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239</v>
      </c>
      <c r="D127" s="14">
        <f>data!Y79</f>
        <v>677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Cascade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18288</v>
      </c>
      <c r="D137" s="14">
        <f>data!AF59</f>
        <v>0</v>
      </c>
      <c r="E137" s="14">
        <f>data!AG59</f>
        <v>3876</v>
      </c>
      <c r="F137" s="14">
        <f>data!AH59</f>
        <v>779</v>
      </c>
      <c r="G137" s="14">
        <f>data!AI59</f>
        <v>232</v>
      </c>
      <c r="H137" s="14">
        <f>data!AJ59</f>
        <v>12887</v>
      </c>
      <c r="I137" s="14">
        <f>data!AK59</f>
        <v>5132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6.28</v>
      </c>
      <c r="D138" s="26">
        <f>data!AF60</f>
        <v>0</v>
      </c>
      <c r="E138" s="26">
        <f>data!AG60</f>
        <v>7.85</v>
      </c>
      <c r="F138" s="26">
        <f>data!AH60</f>
        <v>19.239999999999998</v>
      </c>
      <c r="G138" s="26">
        <f>data!AI60</f>
        <v>0.64</v>
      </c>
      <c r="H138" s="26">
        <f>data!AJ60</f>
        <v>23.04</v>
      </c>
      <c r="I138" s="26">
        <f>data!AK60</f>
        <v>1.54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543049</v>
      </c>
      <c r="D139" s="14">
        <f>data!AF61</f>
        <v>0</v>
      </c>
      <c r="E139" s="14">
        <f>data!AG61</f>
        <v>1324464</v>
      </c>
      <c r="F139" s="14">
        <f>data!AH61</f>
        <v>1130393</v>
      </c>
      <c r="G139" s="14">
        <f>data!AI61</f>
        <v>54070</v>
      </c>
      <c r="H139" s="14">
        <f>data!AJ61</f>
        <v>3001632</v>
      </c>
      <c r="I139" s="14">
        <f>data!AK61</f>
        <v>159542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105848</v>
      </c>
      <c r="D140" s="14">
        <f>data!AF62</f>
        <v>0</v>
      </c>
      <c r="E140" s="14">
        <f>data!AG62</f>
        <v>258157</v>
      </c>
      <c r="F140" s="14">
        <f>data!AH62</f>
        <v>220330</v>
      </c>
      <c r="G140" s="14">
        <f>data!AI62</f>
        <v>10539</v>
      </c>
      <c r="H140" s="14">
        <f>data!AJ62</f>
        <v>585062</v>
      </c>
      <c r="I140" s="14">
        <f>data!AK62</f>
        <v>31097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30106</v>
      </c>
      <c r="F141" s="14">
        <f>data!AH63</f>
        <v>0</v>
      </c>
      <c r="G141" s="14">
        <f>data!AI63</f>
        <v>0</v>
      </c>
      <c r="H141" s="14">
        <f>data!AJ63</f>
        <v>80592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4647</v>
      </c>
      <c r="D142" s="14">
        <f>data!AF64</f>
        <v>0</v>
      </c>
      <c r="E142" s="14">
        <f>data!AG64</f>
        <v>112649</v>
      </c>
      <c r="F142" s="14">
        <f>data!AH64</f>
        <v>94041</v>
      </c>
      <c r="G142" s="14">
        <f>data!AI64</f>
        <v>46768</v>
      </c>
      <c r="H142" s="14">
        <f>data!AJ64</f>
        <v>173930</v>
      </c>
      <c r="I142" s="14">
        <f>data!AK64</f>
        <v>1096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1894</v>
      </c>
      <c r="F143" s="14">
        <f>data!AH65</f>
        <v>25531</v>
      </c>
      <c r="G143" s="14">
        <f>data!AI65</f>
        <v>509</v>
      </c>
      <c r="H143" s="14">
        <f>data!AJ65</f>
        <v>6009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12395</v>
      </c>
      <c r="D144" s="14">
        <f>data!AF66</f>
        <v>0</v>
      </c>
      <c r="E144" s="14">
        <f>data!AG66</f>
        <v>80942</v>
      </c>
      <c r="F144" s="14">
        <f>data!AH66</f>
        <v>176616</v>
      </c>
      <c r="G144" s="14">
        <f>data!AI66</f>
        <v>0</v>
      </c>
      <c r="H144" s="14">
        <f>data!AJ66</f>
        <v>5590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96364</v>
      </c>
      <c r="D145" s="14">
        <f>data!AF67</f>
        <v>0</v>
      </c>
      <c r="E145" s="14">
        <f>data!AG67</f>
        <v>96189</v>
      </c>
      <c r="F145" s="14">
        <f>data!AH67</f>
        <v>37375</v>
      </c>
      <c r="G145" s="14">
        <f>data!AI67</f>
        <v>22836</v>
      </c>
      <c r="H145" s="14">
        <f>data!AJ67</f>
        <v>189583</v>
      </c>
      <c r="I145" s="14">
        <f>data!AK67</f>
        <v>6986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3623</v>
      </c>
      <c r="F146" s="14">
        <f>data!AH68</f>
        <v>15600</v>
      </c>
      <c r="G146" s="14">
        <f>data!AI68</f>
        <v>217</v>
      </c>
      <c r="H146" s="14">
        <f>data!AJ68</f>
        <v>5010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11502</v>
      </c>
      <c r="D147" s="14">
        <f>data!AF69</f>
        <v>0</v>
      </c>
      <c r="E147" s="14">
        <f>data!AG69</f>
        <v>6567</v>
      </c>
      <c r="F147" s="14">
        <f>data!AH69</f>
        <v>49566</v>
      </c>
      <c r="G147" s="14">
        <f>data!AI69</f>
        <v>3595</v>
      </c>
      <c r="H147" s="14">
        <f>data!AJ69</f>
        <v>40376</v>
      </c>
      <c r="I147" s="14">
        <f>data!AK69</f>
        <v>175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773805</v>
      </c>
      <c r="D149" s="14">
        <f>data!AF71</f>
        <v>0</v>
      </c>
      <c r="E149" s="14">
        <f>data!AG71</f>
        <v>1914591</v>
      </c>
      <c r="F149" s="14">
        <f>data!AH71</f>
        <v>1749452</v>
      </c>
      <c r="G149" s="14">
        <f>data!AI71</f>
        <v>138534</v>
      </c>
      <c r="H149" s="14">
        <f>data!AJ71</f>
        <v>4087784</v>
      </c>
      <c r="I149" s="14">
        <f>data!AK71</f>
        <v>198896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479476</v>
      </c>
      <c r="D151" s="48">
        <f>+data!M697</f>
        <v>0</v>
      </c>
      <c r="E151" s="48">
        <f>+data!M698</f>
        <v>1055858</v>
      </c>
      <c r="F151" s="48">
        <f>+data!M699</f>
        <v>329457</v>
      </c>
      <c r="G151" s="48">
        <f>+data!M700</f>
        <v>152946</v>
      </c>
      <c r="H151" s="48">
        <f>+data!M701</f>
        <v>1118088</v>
      </c>
      <c r="I151" s="48">
        <f>+data!M702</f>
        <v>96397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291412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299022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1480715</v>
      </c>
      <c r="D153" s="14">
        <f>data!AF74</f>
        <v>0</v>
      </c>
      <c r="E153" s="14">
        <f>data!AG74</f>
        <v>5060272</v>
      </c>
      <c r="F153" s="14">
        <f>data!AH74</f>
        <v>101725</v>
      </c>
      <c r="G153" s="14">
        <f>data!AI74</f>
        <v>749794</v>
      </c>
      <c r="H153" s="14">
        <f>data!AJ74</f>
        <v>49864</v>
      </c>
      <c r="I153" s="14">
        <f>data!AK74</f>
        <v>258898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1772127</v>
      </c>
      <c r="D154" s="14">
        <f>data!AF75</f>
        <v>0</v>
      </c>
      <c r="E154" s="14">
        <f>data!AG75</f>
        <v>5060272</v>
      </c>
      <c r="F154" s="14">
        <f>data!AH75</f>
        <v>101725</v>
      </c>
      <c r="G154" s="14">
        <f>data!AI75</f>
        <v>749794</v>
      </c>
      <c r="H154" s="14">
        <f>data!AJ75</f>
        <v>49864</v>
      </c>
      <c r="I154" s="14">
        <f>data!AK75</f>
        <v>557920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2207</v>
      </c>
      <c r="D156" s="14">
        <f>data!AF76</f>
        <v>0</v>
      </c>
      <c r="E156" s="14">
        <f>data!AG76</f>
        <v>2203</v>
      </c>
      <c r="F156" s="14">
        <f>data!AH76</f>
        <v>856</v>
      </c>
      <c r="G156" s="14">
        <f>data!AI76</f>
        <v>523</v>
      </c>
      <c r="H156" s="14">
        <f>data!AJ76</f>
        <v>4342</v>
      </c>
      <c r="I156" s="14">
        <f>data!AK76</f>
        <v>160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832</v>
      </c>
      <c r="D158" s="14">
        <f>data!AF78</f>
        <v>0</v>
      </c>
      <c r="E158" s="14">
        <f>data!AG78</f>
        <v>1010</v>
      </c>
      <c r="F158" s="14">
        <f>data!AH78</f>
        <v>0</v>
      </c>
      <c r="G158" s="14">
        <f>data!AI78</f>
        <v>195</v>
      </c>
      <c r="H158" s="14">
        <f>data!AJ78</f>
        <v>2310</v>
      </c>
      <c r="I158" s="14">
        <f>data!AK78</f>
        <v>73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8648</v>
      </c>
      <c r="D159" s="14">
        <f>data!AF79</f>
        <v>0</v>
      </c>
      <c r="E159" s="14">
        <f>data!AG79</f>
        <v>31059</v>
      </c>
      <c r="F159" s="14">
        <f>data!AH79</f>
        <v>622</v>
      </c>
      <c r="G159" s="14">
        <f>data!AI79</f>
        <v>2987</v>
      </c>
      <c r="H159" s="14">
        <f>data!AJ79</f>
        <v>2797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3.86</v>
      </c>
      <c r="F160" s="26">
        <f>data!AH80</f>
        <v>0.02</v>
      </c>
      <c r="G160" s="26">
        <f>data!AI80</f>
        <v>0.63</v>
      </c>
      <c r="H160" s="26">
        <f>data!AJ80</f>
        <v>11.04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Cascade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309</v>
      </c>
      <c r="D169" s="14">
        <f>data!AM59</f>
        <v>0</v>
      </c>
      <c r="E169" s="14">
        <f>data!AN59</f>
        <v>0</v>
      </c>
      <c r="F169" s="14">
        <f>data!AO59</f>
        <v>864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0.32</v>
      </c>
      <c r="D170" s="26">
        <f>data!AM60</f>
        <v>0</v>
      </c>
      <c r="E170" s="26">
        <f>data!AN60</f>
        <v>0</v>
      </c>
      <c r="F170" s="26">
        <f>data!AO60</f>
        <v>0.49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30830</v>
      </c>
      <c r="D171" s="14">
        <f>data!AM61</f>
        <v>0</v>
      </c>
      <c r="E171" s="14">
        <f>data!AN61</f>
        <v>0</v>
      </c>
      <c r="F171" s="14">
        <f>data!AO61</f>
        <v>45667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6009</v>
      </c>
      <c r="D172" s="14">
        <f>data!AM62</f>
        <v>0</v>
      </c>
      <c r="E172" s="14">
        <f>data!AN62</f>
        <v>0</v>
      </c>
      <c r="F172" s="14">
        <f>data!AO62</f>
        <v>8901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750</v>
      </c>
      <c r="D174" s="14">
        <f>data!AM64</f>
        <v>0</v>
      </c>
      <c r="E174" s="14">
        <f>data!AN64</f>
        <v>0</v>
      </c>
      <c r="F174" s="14">
        <f>data!AO64</f>
        <v>2571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16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2031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11527</v>
      </c>
      <c r="D177" s="14">
        <f>data!AM67</f>
        <v>0</v>
      </c>
      <c r="E177" s="14">
        <f>data!AN67</f>
        <v>0</v>
      </c>
      <c r="F177" s="14">
        <f>data!AO67</f>
        <v>3930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57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438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49116</v>
      </c>
      <c r="D181" s="14">
        <f>data!AM71</f>
        <v>0</v>
      </c>
      <c r="E181" s="14">
        <f>data!AN71</f>
        <v>0</v>
      </c>
      <c r="F181" s="14">
        <f>data!AO71</f>
        <v>63611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37793</v>
      </c>
      <c r="D183" s="48">
        <f>+data!M704</f>
        <v>0</v>
      </c>
      <c r="E183" s="48">
        <f>+data!M705</f>
        <v>0</v>
      </c>
      <c r="F183" s="48">
        <f>+data!M706</f>
        <v>589710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59244</v>
      </c>
      <c r="D184" s="14">
        <f>data!AM73</f>
        <v>0</v>
      </c>
      <c r="E184" s="14">
        <f>data!AN73</f>
        <v>0</v>
      </c>
      <c r="F184" s="14">
        <f>data!AO73</f>
        <v>335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43466</v>
      </c>
      <c r="D185" s="14">
        <f>data!AM74</f>
        <v>0</v>
      </c>
      <c r="E185" s="14">
        <f>data!AN74</f>
        <v>0</v>
      </c>
      <c r="F185" s="14">
        <f>data!AO74</f>
        <v>5498088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102710</v>
      </c>
      <c r="D186" s="14">
        <f>data!AM75</f>
        <v>0</v>
      </c>
      <c r="E186" s="14">
        <f>data!AN75</f>
        <v>0</v>
      </c>
      <c r="F186" s="14">
        <f>data!AO75</f>
        <v>5498423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264</v>
      </c>
      <c r="D188" s="14">
        <f>data!AM76</f>
        <v>0</v>
      </c>
      <c r="E188" s="14">
        <f>data!AN76</f>
        <v>0</v>
      </c>
      <c r="F188" s="14">
        <f>data!AO76</f>
        <v>90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100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83</v>
      </c>
      <c r="D190" s="14">
        <f>data!AM78</f>
        <v>0</v>
      </c>
      <c r="E190" s="14">
        <f>data!AN78</f>
        <v>0</v>
      </c>
      <c r="F190" s="14">
        <f>data!AO78</f>
        <v>44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792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0.45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Cascade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3798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4.87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237252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46244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74414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1635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56805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5780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422130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1301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Cascade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35420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1.05</v>
      </c>
      <c r="E234" s="26">
        <f>data!BB60</f>
        <v>0</v>
      </c>
      <c r="F234" s="26">
        <f>data!BC60</f>
        <v>0</v>
      </c>
      <c r="G234" s="26">
        <f>data!BD60</f>
        <v>0.83</v>
      </c>
      <c r="H234" s="26">
        <f>data!BE60</f>
        <v>2.83</v>
      </c>
      <c r="I234" s="26">
        <f>data!BF60</f>
        <v>4.6500000000000004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53359</v>
      </c>
      <c r="E235" s="14">
        <f>data!BB61</f>
        <v>0</v>
      </c>
      <c r="F235" s="14">
        <f>data!BC61</f>
        <v>0</v>
      </c>
      <c r="G235" s="14">
        <f>data!BD61</f>
        <v>41208</v>
      </c>
      <c r="H235" s="14">
        <f>data!BE61</f>
        <v>203944</v>
      </c>
      <c r="I235" s="14">
        <f>data!BF61</f>
        <v>188901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10400</v>
      </c>
      <c r="E236" s="14">
        <f>data!BB62</f>
        <v>0</v>
      </c>
      <c r="F236" s="14">
        <f>data!BC62</f>
        <v>0</v>
      </c>
      <c r="G236" s="14">
        <f>data!BD62</f>
        <v>8032</v>
      </c>
      <c r="H236" s="14">
        <f>data!BE62</f>
        <v>39752</v>
      </c>
      <c r="I236" s="14">
        <f>data!BF62</f>
        <v>36820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9606</v>
      </c>
      <c r="E238" s="14">
        <f>data!BB64</f>
        <v>0</v>
      </c>
      <c r="F238" s="14">
        <f>data!BC64</f>
        <v>0</v>
      </c>
      <c r="G238" s="14">
        <f>data!BD64</f>
        <v>749</v>
      </c>
      <c r="H238" s="14">
        <f>data!BE64</f>
        <v>32834</v>
      </c>
      <c r="I238" s="14">
        <f>data!BF64</f>
        <v>24512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209515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23389</v>
      </c>
      <c r="I240" s="14">
        <f>data!BF66</f>
        <v>1310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18993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356855</v>
      </c>
      <c r="I241" s="14">
        <f>data!BF67</f>
        <v>12313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52883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1209</v>
      </c>
      <c r="E243" s="14">
        <f>data!BB69</f>
        <v>0</v>
      </c>
      <c r="F243" s="14">
        <f>data!BC69</f>
        <v>0</v>
      </c>
      <c r="G243" s="14">
        <f>data!BD69</f>
        <v>559</v>
      </c>
      <c r="H243" s="14">
        <f>data!BE69</f>
        <v>60778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93567</v>
      </c>
      <c r="E245" s="14">
        <f>data!BB71</f>
        <v>0</v>
      </c>
      <c r="F245" s="14">
        <f>data!BC71</f>
        <v>0</v>
      </c>
      <c r="G245" s="14">
        <f>data!BD71</f>
        <v>50548</v>
      </c>
      <c r="H245" s="14">
        <f>data!BE71</f>
        <v>979950</v>
      </c>
      <c r="I245" s="14">
        <f>data!BF71</f>
        <v>263856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435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8173</v>
      </c>
      <c r="I252" s="85">
        <f>data!BF76</f>
        <v>282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Cascade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0.87</v>
      </c>
      <c r="E266" s="26">
        <f>data!BI60</f>
        <v>0</v>
      </c>
      <c r="F266" s="26">
        <f>data!BJ60</f>
        <v>1.86</v>
      </c>
      <c r="G266" s="26">
        <f>data!BK60</f>
        <v>5.75</v>
      </c>
      <c r="H266" s="26">
        <f>data!BL60</f>
        <v>8.77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52618</v>
      </c>
      <c r="E267" s="14">
        <f>data!BI61</f>
        <v>0</v>
      </c>
      <c r="F267" s="14">
        <f>data!BJ61</f>
        <v>136470</v>
      </c>
      <c r="G267" s="14">
        <f>data!BK61</f>
        <v>321201</v>
      </c>
      <c r="H267" s="14">
        <f>data!BL61</f>
        <v>352532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10256</v>
      </c>
      <c r="E268" s="14">
        <f>data!BI62</f>
        <v>0</v>
      </c>
      <c r="F268" s="14">
        <f>data!BJ62</f>
        <v>26600</v>
      </c>
      <c r="G268" s="14">
        <f>data!BK62</f>
        <v>62607</v>
      </c>
      <c r="H268" s="14">
        <f>data!BL62</f>
        <v>68714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64441</v>
      </c>
      <c r="E270" s="14">
        <f>data!BI64</f>
        <v>0</v>
      </c>
      <c r="F270" s="14">
        <f>data!BJ64</f>
        <v>2683</v>
      </c>
      <c r="G270" s="14">
        <f>data!BK64</f>
        <v>8777</v>
      </c>
      <c r="H270" s="14">
        <f>data!BL64</f>
        <v>10074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2349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160659</v>
      </c>
      <c r="E272" s="14">
        <f>data!BI66</f>
        <v>0</v>
      </c>
      <c r="F272" s="14">
        <f>data!BJ66</f>
        <v>111498</v>
      </c>
      <c r="G272" s="14">
        <f>data!BK66</f>
        <v>7735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4200</v>
      </c>
      <c r="E274" s="14">
        <f>data!BI68</f>
        <v>0</v>
      </c>
      <c r="F274" s="14">
        <f>data!BJ68</f>
        <v>1495</v>
      </c>
      <c r="G274" s="14">
        <f>data!BK68</f>
        <v>7881</v>
      </c>
      <c r="H274" s="14">
        <f>data!BL68</f>
        <v>7952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710478</v>
      </c>
      <c r="E275" s="14">
        <f>data!BI69</f>
        <v>0</v>
      </c>
      <c r="F275" s="14">
        <f>data!BJ69</f>
        <v>432</v>
      </c>
      <c r="G275" s="14">
        <f>data!BK69</f>
        <v>117672</v>
      </c>
      <c r="H275" s="14">
        <f>data!BL69</f>
        <v>12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1005001</v>
      </c>
      <c r="E277" s="14">
        <f>data!BI71</f>
        <v>0</v>
      </c>
      <c r="F277" s="14">
        <f>data!BJ71</f>
        <v>279178</v>
      </c>
      <c r="G277" s="14">
        <f>data!BK71</f>
        <v>525873</v>
      </c>
      <c r="H277" s="14">
        <f>data!BL71</f>
        <v>439284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Cascade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8.6999999999999993</v>
      </c>
      <c r="D298" s="26">
        <f>data!BO60</f>
        <v>0</v>
      </c>
      <c r="E298" s="26">
        <f>data!BP60</f>
        <v>0.64</v>
      </c>
      <c r="F298" s="26">
        <f>data!BQ60</f>
        <v>0</v>
      </c>
      <c r="G298" s="26">
        <f>data!BR60</f>
        <v>2.21</v>
      </c>
      <c r="H298" s="26">
        <f>data!BS60</f>
        <v>0.76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644196</v>
      </c>
      <c r="D299" s="14">
        <f>data!BO61</f>
        <v>0</v>
      </c>
      <c r="E299" s="14">
        <f>data!BP61</f>
        <v>79967</v>
      </c>
      <c r="F299" s="14">
        <f>data!BQ61</f>
        <v>0</v>
      </c>
      <c r="G299" s="14">
        <f>data!BR61</f>
        <v>195749</v>
      </c>
      <c r="H299" s="14">
        <f>data!BS61</f>
        <v>37829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125563</v>
      </c>
      <c r="D300" s="14">
        <f>data!BO62</f>
        <v>0</v>
      </c>
      <c r="E300" s="14">
        <f>data!BP62</f>
        <v>15587</v>
      </c>
      <c r="F300" s="14">
        <f>data!BQ62</f>
        <v>0</v>
      </c>
      <c r="G300" s="14">
        <f>data!BR62</f>
        <v>38154</v>
      </c>
      <c r="H300" s="14">
        <f>data!BS62</f>
        <v>7373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750</v>
      </c>
      <c r="F301" s="14">
        <f>data!BQ63</f>
        <v>0</v>
      </c>
      <c r="G301" s="14">
        <f>data!BR63</f>
        <v>0</v>
      </c>
      <c r="H301" s="14">
        <f>data!BS63</f>
        <v>25087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6115</v>
      </c>
      <c r="D302" s="14">
        <f>data!BO64</f>
        <v>0</v>
      </c>
      <c r="E302" s="14">
        <f>data!BP64</f>
        <v>48</v>
      </c>
      <c r="F302" s="14">
        <f>data!BQ64</f>
        <v>0</v>
      </c>
      <c r="G302" s="14">
        <f>data!BR64</f>
        <v>4173</v>
      </c>
      <c r="H302" s="14">
        <f>data!BS64</f>
        <v>67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3390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385005</v>
      </c>
      <c r="D304" s="14">
        <f>data!BO66</f>
        <v>0</v>
      </c>
      <c r="E304" s="14">
        <f>data!BP66</f>
        <v>11792</v>
      </c>
      <c r="F304" s="14">
        <f>data!BQ66</f>
        <v>0</v>
      </c>
      <c r="G304" s="14">
        <f>data!BR66</f>
        <v>116380</v>
      </c>
      <c r="H304" s="14">
        <f>data!BS66</f>
        <v>1110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240712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4934</v>
      </c>
      <c r="H305" s="14">
        <f>data!BS67</f>
        <v>3624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600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129028</v>
      </c>
      <c r="D307" s="14">
        <f>data!BO69</f>
        <v>0</v>
      </c>
      <c r="E307" s="14">
        <f>data!BP69</f>
        <v>6830</v>
      </c>
      <c r="F307" s="14">
        <f>data!BQ69</f>
        <v>0</v>
      </c>
      <c r="G307" s="14">
        <f>data!BR69</f>
        <v>10526</v>
      </c>
      <c r="H307" s="14">
        <f>data!BS69</f>
        <v>10216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1534609</v>
      </c>
      <c r="D309" s="14">
        <f>data!BO71</f>
        <v>0</v>
      </c>
      <c r="E309" s="14">
        <f>data!BP71</f>
        <v>114974</v>
      </c>
      <c r="F309" s="14">
        <f>data!BQ71</f>
        <v>0</v>
      </c>
      <c r="G309" s="14">
        <f>data!BR71</f>
        <v>369916</v>
      </c>
      <c r="H309" s="14">
        <f>data!BS71</f>
        <v>85306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113</v>
      </c>
      <c r="H316" s="85">
        <f>data!BS76</f>
        <v>83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Cascade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5.2</v>
      </c>
      <c r="E330" s="26">
        <f>data!BW60</f>
        <v>0</v>
      </c>
      <c r="F330" s="26">
        <f>data!BX60</f>
        <v>3.31</v>
      </c>
      <c r="G330" s="26">
        <f>data!BY60</f>
        <v>3.63</v>
      </c>
      <c r="H330" s="26">
        <f>data!BZ60</f>
        <v>0</v>
      </c>
      <c r="I330" s="26">
        <f>data!CA60</f>
        <v>0.04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216930</v>
      </c>
      <c r="E331" s="86">
        <f>data!BW61</f>
        <v>0</v>
      </c>
      <c r="F331" s="86">
        <f>data!BX61</f>
        <v>247431</v>
      </c>
      <c r="G331" s="86">
        <f>data!BY61</f>
        <v>352920</v>
      </c>
      <c r="H331" s="86">
        <f>data!BZ61</f>
        <v>0</v>
      </c>
      <c r="I331" s="86">
        <f>data!CA61</f>
        <v>15314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42283</v>
      </c>
      <c r="E332" s="86">
        <f>data!BW62</f>
        <v>0</v>
      </c>
      <c r="F332" s="86">
        <f>data!BX62</f>
        <v>48228</v>
      </c>
      <c r="G332" s="86">
        <f>data!BY62</f>
        <v>68789</v>
      </c>
      <c r="H332" s="86">
        <f>data!BZ62</f>
        <v>0</v>
      </c>
      <c r="I332" s="86">
        <f>data!CA62</f>
        <v>2985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4660</v>
      </c>
      <c r="E334" s="86">
        <f>data!BW64</f>
        <v>0</v>
      </c>
      <c r="F334" s="86">
        <f>data!BX64</f>
        <v>741</v>
      </c>
      <c r="G334" s="86">
        <f>data!BY64</f>
        <v>2676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1120</v>
      </c>
      <c r="G335" s="86">
        <f>data!BY65</f>
        <v>599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33423</v>
      </c>
      <c r="E336" s="86">
        <f>data!BW66</f>
        <v>0</v>
      </c>
      <c r="F336" s="86">
        <f>data!BX66</f>
        <v>0</v>
      </c>
      <c r="G336" s="86">
        <f>data!BY66</f>
        <v>27487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40039</v>
      </c>
      <c r="E337" s="86">
        <f>data!BW67</f>
        <v>0</v>
      </c>
      <c r="F337" s="86">
        <f>data!BX67</f>
        <v>0</v>
      </c>
      <c r="G337" s="86">
        <f>data!BY67</f>
        <v>2008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2723</v>
      </c>
      <c r="E338" s="86">
        <f>data!BW68</f>
        <v>0</v>
      </c>
      <c r="F338" s="86">
        <f>data!BX68</f>
        <v>319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46003</v>
      </c>
      <c r="E339" s="86">
        <f>data!BW69</f>
        <v>0</v>
      </c>
      <c r="F339" s="86">
        <f>data!BX69</f>
        <v>502</v>
      </c>
      <c r="G339" s="86">
        <f>data!BY69</f>
        <v>1651</v>
      </c>
      <c r="H339" s="86">
        <f>data!BZ69</f>
        <v>0</v>
      </c>
      <c r="I339" s="86">
        <f>data!CA69</f>
        <v>24362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386061</v>
      </c>
      <c r="E341" s="14">
        <f>data!BW71</f>
        <v>0</v>
      </c>
      <c r="F341" s="14">
        <f>data!BX71</f>
        <v>298341</v>
      </c>
      <c r="G341" s="14">
        <f>data!BY71</f>
        <v>456130</v>
      </c>
      <c r="H341" s="14">
        <f>data!BZ71</f>
        <v>0</v>
      </c>
      <c r="I341" s="14">
        <f>data!CA71</f>
        <v>42661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917</v>
      </c>
      <c r="E348" s="85">
        <f>data!BW76</f>
        <v>0</v>
      </c>
      <c r="F348" s="85">
        <f>data!BX76</f>
        <v>0</v>
      </c>
      <c r="G348" s="85">
        <f>data!BY76</f>
        <v>46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420</v>
      </c>
      <c r="E350" s="85">
        <f>data!BW78</f>
        <v>0</v>
      </c>
      <c r="F350" s="85">
        <f>data!BX78</f>
        <v>0</v>
      </c>
      <c r="G350" s="85">
        <f>data!BY78</f>
        <v>39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Cascade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147.75999999999996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12462498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2429122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272982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1745221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252749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1794785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1546532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179516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470</v>
      </c>
      <c r="E371" s="86">
        <f>data!CD69</f>
        <v>818970</v>
      </c>
      <c r="F371" s="219"/>
      <c r="G371" s="219"/>
      <c r="H371" s="219"/>
      <c r="I371" s="86">
        <f>data!CE69</f>
        <v>2289183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134141</v>
      </c>
      <c r="F372" s="220"/>
      <c r="G372" s="220"/>
      <c r="H372" s="220"/>
      <c r="I372" s="14">
        <f>-data!CE70</f>
        <v>-134141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470</v>
      </c>
      <c r="E373" s="86">
        <f>data!CD71</f>
        <v>684829</v>
      </c>
      <c r="F373" s="219"/>
      <c r="G373" s="219"/>
      <c r="H373" s="219"/>
      <c r="I373" s="14">
        <f>data!CE71</f>
        <v>22838447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-2771576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4251479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27902764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32154243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35420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3798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8713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78354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32.47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2022-06-22T16:15:14Z</cp:lastPrinted>
  <dcterms:created xsi:type="dcterms:W3CDTF">1999-06-02T22:01:56Z</dcterms:created>
  <dcterms:modified xsi:type="dcterms:W3CDTF">2022-06-24T20:09:18Z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0000009WSR20220617160244.xlsx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2022-06-24T20:07:52Z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64e01df5-c82e-4cfc-abae-9ea50e3883df</vt:lpwstr>
  </property>
  <property fmtid="{D5CDD505-2E9C-101B-9397-08002B2CF9AE}" pid="11" name="MSIP_Label_1520fa42-cf58-4c22-8b93-58cf1d3bd1cb_ContentBits">
    <vt:lpwstr>0</vt:lpwstr>
  </property>
</Properties>
</file>