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80C54A31-1ABD-413D-8821-83DAAF92EE11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7" i="24"/>
  <c r="CE88" i="24"/>
  <c r="C89" i="24"/>
  <c r="D89" i="24"/>
  <c r="E89" i="24"/>
  <c r="F89" i="24"/>
  <c r="G89" i="24"/>
  <c r="H89" i="24"/>
  <c r="I89" i="24"/>
  <c r="J89" i="24"/>
  <c r="K89" i="24"/>
  <c r="L89" i="24"/>
  <c r="M89" i="24"/>
  <c r="N89" i="24"/>
  <c r="O89" i="24"/>
  <c r="P89" i="24"/>
  <c r="Q89" i="24"/>
  <c r="R89" i="24"/>
  <c r="S89" i="24"/>
  <c r="T89" i="24"/>
  <c r="U89" i="24"/>
  <c r="V89" i="24"/>
  <c r="W89" i="24"/>
  <c r="X89" i="24"/>
  <c r="Y89" i="24"/>
  <c r="Z89" i="24"/>
  <c r="AA89" i="24"/>
  <c r="AB89" i="24"/>
  <c r="AC89" i="24"/>
  <c r="AD89" i="24"/>
  <c r="AE89" i="24"/>
  <c r="AF89" i="24"/>
  <c r="AG89" i="24"/>
  <c r="AH89" i="24"/>
  <c r="AI89" i="24"/>
  <c r="AJ89" i="24"/>
  <c r="AK89" i="24"/>
  <c r="AL89" i="24"/>
  <c r="AM89" i="24"/>
  <c r="AN89" i="24"/>
  <c r="AO89" i="24"/>
  <c r="AP89" i="24"/>
  <c r="AQ89" i="24"/>
  <c r="AR89" i="24"/>
  <c r="AS89" i="24"/>
  <c r="AT89" i="24"/>
  <c r="AU89" i="24"/>
  <c r="AV89" i="24"/>
  <c r="CE90" i="24"/>
  <c r="CF90" i="24" s="1"/>
  <c r="CE91" i="24"/>
  <c r="CF91" i="24" s="1"/>
  <c r="CE92" i="24"/>
  <c r="CE93" i="24"/>
  <c r="CF93" i="24"/>
  <c r="CE94" i="24"/>
  <c r="CE85" i="25"/>
  <c r="CE83" i="24"/>
  <c r="CE84" i="24"/>
  <c r="B28" i="27"/>
  <c r="CE89" i="24" l="1"/>
  <c r="H292" i="32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I384" i="32"/>
  <c r="I383" i="32"/>
  <c r="I382" i="32"/>
  <c r="I381" i="32"/>
  <c r="I377" i="32"/>
  <c r="I376" i="32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CE51" i="24"/>
  <c r="CE47" i="24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I378" i="32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C618" i="25" s="1"/>
  <c r="BB53" i="25"/>
  <c r="BB68" i="25" s="1"/>
  <c r="BB86" i="25" s="1"/>
  <c r="AT53" i="25"/>
  <c r="AT68" i="25" s="1"/>
  <c r="AT86" i="25" s="1"/>
  <c r="AL53" i="25"/>
  <c r="AL68" i="25" s="1"/>
  <c r="AL86" i="25" s="1"/>
  <c r="B50" i="1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E53" i="25"/>
  <c r="BE68" i="25" s="1"/>
  <c r="BE86" i="25" s="1"/>
  <c r="Q53" i="25"/>
  <c r="Q68" i="25" s="1"/>
  <c r="Q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C695" i="25" s="1"/>
  <c r="U53" i="25"/>
  <c r="U68" i="25" s="1"/>
  <c r="U86" i="25" s="1"/>
  <c r="M53" i="25"/>
  <c r="M68" i="25" s="1"/>
  <c r="M86" i="25" s="1"/>
  <c r="E53" i="25"/>
  <c r="E68" i="25" s="1"/>
  <c r="E86" i="25" s="1"/>
  <c r="BU53" i="25"/>
  <c r="BU68" i="25" s="1"/>
  <c r="BU86" i="25" s="1"/>
  <c r="I53" i="25"/>
  <c r="I68" i="25" s="1"/>
  <c r="I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C629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AW53" i="25"/>
  <c r="AW68" i="25" s="1"/>
  <c r="AW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AO53" i="25"/>
  <c r="AO68" i="25" s="1"/>
  <c r="AO86" i="25" s="1"/>
  <c r="Y53" i="25"/>
  <c r="Y68" i="25" s="1"/>
  <c r="Y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C714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BM53" i="25"/>
  <c r="BM68" i="25" s="1"/>
  <c r="BM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C705" i="25" s="1"/>
  <c r="AE53" i="25"/>
  <c r="AE68" i="25" s="1"/>
  <c r="AE86" i="25" s="1"/>
  <c r="C697" i="25" s="1"/>
  <c r="W53" i="25"/>
  <c r="W68" i="25" s="1"/>
  <c r="W86" i="25" s="1"/>
  <c r="O53" i="25"/>
  <c r="O68" i="25" s="1"/>
  <c r="O86" i="25" s="1"/>
  <c r="B27" i="15" s="1"/>
  <c r="G53" i="25"/>
  <c r="G68" i="25" s="1"/>
  <c r="G86" i="25" s="1"/>
  <c r="C673" i="25" s="1"/>
  <c r="CC53" i="25"/>
  <c r="CC68" i="25" s="1"/>
  <c r="CC86" i="25" s="1"/>
  <c r="AG53" i="25"/>
  <c r="AG68" i="25" s="1"/>
  <c r="A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85" i="24"/>
  <c r="C84" i="15" s="1"/>
  <c r="G84" i="15" s="1"/>
  <c r="D12" i="32"/>
  <c r="E300" i="32"/>
  <c r="I140" i="32"/>
  <c r="G140" i="32"/>
  <c r="H13" i="31"/>
  <c r="G300" i="32"/>
  <c r="M4" i="31"/>
  <c r="G113" i="32"/>
  <c r="M78" i="31"/>
  <c r="CE62" i="24"/>
  <c r="I364" i="32" s="1"/>
  <c r="M56" i="31"/>
  <c r="H273" i="32"/>
  <c r="M18" i="31"/>
  <c r="M29" i="31"/>
  <c r="F273" i="32"/>
  <c r="BW85" i="24"/>
  <c r="C87" i="15" s="1"/>
  <c r="G87" i="15" s="1"/>
  <c r="F332" i="32"/>
  <c r="I268" i="32"/>
  <c r="D364" i="32"/>
  <c r="M37" i="31"/>
  <c r="BM85" i="24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85" i="24"/>
  <c r="C680" i="24" s="1"/>
  <c r="AH85" i="24"/>
  <c r="C699" i="24" s="1"/>
  <c r="I236" i="32"/>
  <c r="CE48" i="24"/>
  <c r="I81" i="32"/>
  <c r="AP85" i="24"/>
  <c r="G181" i="32" s="1"/>
  <c r="AU85" i="24"/>
  <c r="C712" i="24" s="1"/>
  <c r="K85" i="24"/>
  <c r="D26" i="17"/>
  <c r="K612" i="24"/>
  <c r="D350" i="24"/>
  <c r="M79" i="31"/>
  <c r="C369" i="32"/>
  <c r="CB85" i="24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BX85" i="24"/>
  <c r="M11" i="31"/>
  <c r="E49" i="32"/>
  <c r="S85" i="24"/>
  <c r="E85" i="24"/>
  <c r="L85" i="24"/>
  <c r="B54" i="15" l="1"/>
  <c r="F54" i="15" s="1"/>
  <c r="C704" i="25"/>
  <c r="B51" i="15"/>
  <c r="B91" i="15"/>
  <c r="F91" i="15" s="1"/>
  <c r="C648" i="25"/>
  <c r="B58" i="15"/>
  <c r="C712" i="25"/>
  <c r="C638" i="25"/>
  <c r="B76" i="15"/>
  <c r="F76" i="15" s="1"/>
  <c r="C634" i="25"/>
  <c r="B67" i="15"/>
  <c r="B30" i="15"/>
  <c r="F30" i="15" s="1"/>
  <c r="C684" i="25"/>
  <c r="B32" i="15"/>
  <c r="C686" i="25"/>
  <c r="C631" i="25"/>
  <c r="B65" i="15"/>
  <c r="F65" i="15" s="1"/>
  <c r="B93" i="15"/>
  <c r="C621" i="25"/>
  <c r="C636" i="25"/>
  <c r="B75" i="15"/>
  <c r="B52" i="15"/>
  <c r="F52" i="15" s="1"/>
  <c r="C706" i="25"/>
  <c r="C692" i="25"/>
  <c r="B38" i="15"/>
  <c r="F38" i="15" s="1"/>
  <c r="B37" i="15"/>
  <c r="C691" i="25"/>
  <c r="B63" i="15"/>
  <c r="F63" i="15" s="1"/>
  <c r="C626" i="25"/>
  <c r="C694" i="25"/>
  <c r="B40" i="15"/>
  <c r="F40" i="15" s="1"/>
  <c r="C642" i="25"/>
  <c r="B85" i="15"/>
  <c r="H85" i="15" s="1"/>
  <c r="C635" i="25"/>
  <c r="B73" i="15"/>
  <c r="C696" i="25"/>
  <c r="B42" i="15"/>
  <c r="C628" i="25"/>
  <c r="B79" i="15"/>
  <c r="F79" i="15" s="1"/>
  <c r="C679" i="25"/>
  <c r="B25" i="15"/>
  <c r="H25" i="15" s="1"/>
  <c r="C639" i="25"/>
  <c r="B77" i="15"/>
  <c r="B45" i="15"/>
  <c r="F45" i="15" s="1"/>
  <c r="C699" i="25"/>
  <c r="C698" i="25"/>
  <c r="B44" i="15"/>
  <c r="H44" i="15" s="1"/>
  <c r="C709" i="25"/>
  <c r="B55" i="15"/>
  <c r="F55" i="15" s="1"/>
  <c r="B21" i="15"/>
  <c r="C675" i="25"/>
  <c r="C688" i="25"/>
  <c r="B34" i="15"/>
  <c r="B83" i="15"/>
  <c r="F83" i="15" s="1"/>
  <c r="C640" i="25"/>
  <c r="C700" i="25"/>
  <c r="B46" i="15"/>
  <c r="H46" i="15" s="1"/>
  <c r="B53" i="15"/>
  <c r="C707" i="25"/>
  <c r="C619" i="25"/>
  <c r="B71" i="15"/>
  <c r="C702" i="25"/>
  <c r="B48" i="15"/>
  <c r="F48" i="15" s="1"/>
  <c r="C671" i="25"/>
  <c r="B17" i="15"/>
  <c r="F17" i="15" s="1"/>
  <c r="C624" i="25"/>
  <c r="B81" i="15"/>
  <c r="C625" i="25"/>
  <c r="B68" i="15"/>
  <c r="C689" i="25"/>
  <c r="B35" i="15"/>
  <c r="C677" i="25"/>
  <c r="B23" i="15"/>
  <c r="F23" i="15" s="1"/>
  <c r="C687" i="25"/>
  <c r="B33" i="15"/>
  <c r="C683" i="25"/>
  <c r="B29" i="15"/>
  <c r="C674" i="25"/>
  <c r="B20" i="15"/>
  <c r="H20" i="15" s="1"/>
  <c r="B70" i="15"/>
  <c r="F70" i="15" s="1"/>
  <c r="C630" i="25"/>
  <c r="C685" i="25"/>
  <c r="B31" i="15"/>
  <c r="C637" i="25"/>
  <c r="B72" i="15"/>
  <c r="C615" i="25"/>
  <c r="D616" i="25" s="1"/>
  <c r="B69" i="15"/>
  <c r="C682" i="25"/>
  <c r="B28" i="15"/>
  <c r="F28" i="15" s="1"/>
  <c r="C623" i="25"/>
  <c r="B92" i="15"/>
  <c r="C620" i="25"/>
  <c r="B78" i="15"/>
  <c r="C693" i="25"/>
  <c r="B39" i="15"/>
  <c r="F39" i="15" s="1"/>
  <c r="C670" i="25"/>
  <c r="B16" i="15"/>
  <c r="H16" i="15" s="1"/>
  <c r="C622" i="25"/>
  <c r="B80" i="15"/>
  <c r="B49" i="15"/>
  <c r="F49" i="15" s="1"/>
  <c r="C703" i="25"/>
  <c r="C672" i="25"/>
  <c r="B18" i="15"/>
  <c r="H18" i="15" s="1"/>
  <c r="C627" i="25"/>
  <c r="B82" i="15"/>
  <c r="F82" i="15" s="1"/>
  <c r="C710" i="25"/>
  <c r="B56" i="15"/>
  <c r="C646" i="25"/>
  <c r="B89" i="15"/>
  <c r="B62" i="15"/>
  <c r="C617" i="25"/>
  <c r="C644" i="25"/>
  <c r="B87" i="15"/>
  <c r="F87" i="15" s="1"/>
  <c r="C633" i="25"/>
  <c r="B66" i="15"/>
  <c r="B84" i="15"/>
  <c r="H84" i="15" s="1"/>
  <c r="C641" i="25"/>
  <c r="B61" i="15"/>
  <c r="C632" i="25"/>
  <c r="C713" i="25"/>
  <c r="B59" i="15"/>
  <c r="F59" i="15" s="1"/>
  <c r="C690" i="25"/>
  <c r="B36" i="15"/>
  <c r="C676" i="25"/>
  <c r="B22" i="15"/>
  <c r="C643" i="25"/>
  <c r="B86" i="15"/>
  <c r="F86" i="15" s="1"/>
  <c r="C701" i="25"/>
  <c r="B47" i="15"/>
  <c r="H47" i="15" s="1"/>
  <c r="C678" i="25"/>
  <c r="B24" i="15"/>
  <c r="C645" i="25"/>
  <c r="B88" i="15"/>
  <c r="C711" i="25"/>
  <c r="B57" i="15"/>
  <c r="F57" i="15" s="1"/>
  <c r="B26" i="15"/>
  <c r="H26" i="15" s="1"/>
  <c r="C680" i="25"/>
  <c r="B90" i="15"/>
  <c r="C647" i="25"/>
  <c r="B19" i="15"/>
  <c r="H19" i="15" s="1"/>
  <c r="C681" i="25"/>
  <c r="B60" i="15"/>
  <c r="B74" i="15"/>
  <c r="B41" i="15"/>
  <c r="F41" i="15" s="1"/>
  <c r="B43" i="15"/>
  <c r="F43" i="15" s="1"/>
  <c r="B64" i="15"/>
  <c r="C68" i="25"/>
  <c r="CE68" i="25" s="1"/>
  <c r="CE53" i="25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M70" i="31"/>
  <c r="H305" i="32"/>
  <c r="BS85" i="24"/>
  <c r="M55" i="31"/>
  <c r="G241" i="32"/>
  <c r="BD85" i="24"/>
  <c r="H80" i="15"/>
  <c r="F80" i="15"/>
  <c r="M6" i="31"/>
  <c r="G17" i="32"/>
  <c r="G85" i="24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M16" i="31"/>
  <c r="C81" i="32"/>
  <c r="Q85" i="24"/>
  <c r="F36" i="15"/>
  <c r="H36" i="15" s="1"/>
  <c r="F81" i="15"/>
  <c r="H81" i="15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F56" i="15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F42" i="15"/>
  <c r="M17" i="31"/>
  <c r="D81" i="32"/>
  <c r="R85" i="24"/>
  <c r="F22" i="15"/>
  <c r="F78" i="15"/>
  <c r="M5" i="31"/>
  <c r="F17" i="32"/>
  <c r="F85" i="24"/>
  <c r="F77" i="15"/>
  <c r="H77" i="15"/>
  <c r="M12" i="31"/>
  <c r="F49" i="32"/>
  <c r="M85" i="24"/>
  <c r="C138" i="8"/>
  <c r="D417" i="24"/>
  <c r="H71" i="15"/>
  <c r="F71" i="15"/>
  <c r="M38" i="31"/>
  <c r="D177" i="32"/>
  <c r="AM85" i="24"/>
  <c r="M43" i="31"/>
  <c r="I177" i="32"/>
  <c r="AR85" i="24"/>
  <c r="M65" i="31"/>
  <c r="C305" i="32"/>
  <c r="BN85" i="24"/>
  <c r="H27" i="15"/>
  <c r="F27" i="15"/>
  <c r="M30" i="31"/>
  <c r="C145" i="32"/>
  <c r="AE85" i="24"/>
  <c r="M3" i="31"/>
  <c r="D17" i="32"/>
  <c r="D85" i="24"/>
  <c r="F88" i="15"/>
  <c r="M66" i="31"/>
  <c r="D305" i="32"/>
  <c r="BO85" i="24"/>
  <c r="M53" i="31"/>
  <c r="E241" i="32"/>
  <c r="BB85" i="24"/>
  <c r="F31" i="15"/>
  <c r="F37" i="15"/>
  <c r="F53" i="15"/>
  <c r="H53" i="15"/>
  <c r="CE52" i="24"/>
  <c r="E85" i="32"/>
  <c r="C31" i="15"/>
  <c r="G31" i="15" s="1"/>
  <c r="C684" i="24"/>
  <c r="M62" i="31"/>
  <c r="G273" i="32"/>
  <c r="BK85" i="24"/>
  <c r="F75" i="15"/>
  <c r="F85" i="15"/>
  <c r="M50" i="31"/>
  <c r="I209" i="32"/>
  <c r="AY85" i="24"/>
  <c r="F29" i="15"/>
  <c r="H94" i="15"/>
  <c r="G94" i="15"/>
  <c r="H21" i="15"/>
  <c r="F2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F51" i="15"/>
  <c r="H51" i="15"/>
  <c r="M26" i="31"/>
  <c r="F113" i="32"/>
  <c r="AA85" i="24"/>
  <c r="M25" i="31"/>
  <c r="E113" i="32"/>
  <c r="Z85" i="24"/>
  <c r="F34" i="15"/>
  <c r="H24" i="15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H72" i="15"/>
  <c r="F72" i="15"/>
  <c r="F89" i="15"/>
  <c r="F90" i="15"/>
  <c r="M51" i="31"/>
  <c r="C241" i="32"/>
  <c r="AZ85" i="24"/>
  <c r="M58" i="31"/>
  <c r="C273" i="32"/>
  <c r="BG85" i="24"/>
  <c r="E21" i="32"/>
  <c r="C17" i="15"/>
  <c r="G17" i="15" s="1"/>
  <c r="C670" i="24"/>
  <c r="M42" i="31"/>
  <c r="H177" i="32"/>
  <c r="AQ85" i="24"/>
  <c r="F73" i="15"/>
  <c r="M48" i="31"/>
  <c r="G209" i="32"/>
  <c r="AW85" i="24"/>
  <c r="M7" i="31"/>
  <c r="H17" i="32"/>
  <c r="H85" i="24"/>
  <c r="C42" i="15"/>
  <c r="G42" i="15" s="1"/>
  <c r="I117" i="32"/>
  <c r="D53" i="32"/>
  <c r="C23" i="15"/>
  <c r="G23" i="15" s="1"/>
  <c r="C676" i="24"/>
  <c r="M13" i="31"/>
  <c r="G49" i="32"/>
  <c r="N85" i="24"/>
  <c r="F341" i="32"/>
  <c r="C88" i="15"/>
  <c r="G88" i="15" s="1"/>
  <c r="C644" i="24"/>
  <c r="C86" i="25"/>
  <c r="CE63" i="25"/>
  <c r="M9" i="31"/>
  <c r="C49" i="32"/>
  <c r="J85" i="24"/>
  <c r="M36" i="31"/>
  <c r="I145" i="32"/>
  <c r="AK85" i="24"/>
  <c r="F35" i="15"/>
  <c r="M34" i="31"/>
  <c r="G145" i="32"/>
  <c r="AI85" i="24"/>
  <c r="M44" i="31"/>
  <c r="C209" i="32"/>
  <c r="AS85" i="24"/>
  <c r="M8" i="31"/>
  <c r="I17" i="32"/>
  <c r="I85" i="24"/>
  <c r="C92" i="15"/>
  <c r="G92" i="15" s="1"/>
  <c r="C373" i="32"/>
  <c r="C622" i="24"/>
  <c r="H277" i="32" l="1"/>
  <c r="C74" i="15"/>
  <c r="H52" i="15"/>
  <c r="F58" i="15"/>
  <c r="F19" i="15"/>
  <c r="F47" i="15"/>
  <c r="H87" i="15"/>
  <c r="H23" i="15"/>
  <c r="H57" i="15"/>
  <c r="F18" i="15"/>
  <c r="F44" i="15"/>
  <c r="F20" i="15"/>
  <c r="H79" i="15"/>
  <c r="C649" i="25"/>
  <c r="M717" i="25" s="1"/>
  <c r="F46" i="15"/>
  <c r="F26" i="15"/>
  <c r="H55" i="15"/>
  <c r="F84" i="15"/>
  <c r="F25" i="15"/>
  <c r="F16" i="15"/>
  <c r="H59" i="15"/>
  <c r="C76" i="15"/>
  <c r="G76" i="15" s="1"/>
  <c r="C40" i="15"/>
  <c r="G40" i="15" s="1"/>
  <c r="H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H76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G74" i="15" l="1"/>
  <c r="H74" i="15"/>
  <c r="H83" i="15"/>
  <c r="G22" i="15"/>
  <c r="H22" i="15" s="1"/>
  <c r="G30" i="15"/>
  <c r="H30" i="15"/>
  <c r="H69" i="15"/>
  <c r="H91" i="15"/>
  <c r="H58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K709" i="25"/>
  <c r="K701" i="25"/>
  <c r="M701" i="25" s="1"/>
  <c r="K693" i="25"/>
  <c r="K685" i="25"/>
  <c r="M685" i="25" s="1"/>
  <c r="K717" i="25"/>
  <c r="K708" i="25"/>
  <c r="K700" i="25"/>
  <c r="K692" i="25"/>
  <c r="M692" i="25" s="1"/>
  <c r="K684" i="25"/>
  <c r="K714" i="25"/>
  <c r="K689" i="25"/>
  <c r="K687" i="25"/>
  <c r="K678" i="25"/>
  <c r="K670" i="25"/>
  <c r="M670" i="25" s="1"/>
  <c r="K706" i="25"/>
  <c r="K681" i="25"/>
  <c r="M681" i="25" s="1"/>
  <c r="K675" i="25"/>
  <c r="K698" i="25"/>
  <c r="M698" i="25" s="1"/>
  <c r="K672" i="25"/>
  <c r="M672" i="25" s="1"/>
  <c r="K690" i="25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84" i="25" l="1"/>
  <c r="M686" i="25"/>
  <c r="M693" i="25"/>
  <c r="M675" i="25"/>
  <c r="M690" i="25"/>
  <c r="M674" i="25"/>
  <c r="M680" i="25"/>
  <c r="M687" i="25"/>
  <c r="M700" i="25"/>
  <c r="M706" i="25"/>
  <c r="M697" i="25"/>
  <c r="M708" i="25"/>
  <c r="M714" i="25"/>
  <c r="M689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<sst xmlns="http://schemas.openxmlformats.org/spreadsheetml/2006/main" count="5778" uniqueCount="1381">
  <si>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</si>
  <si>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</si>
  <si>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</si>
  <si>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</si>
  <si>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</si>
  <si>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</si>
  <si>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</si>
  <si>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</si>
  <si>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</si>
  <si>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</si>
  <si>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</si>
  <si>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</si>
  <si>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</si>
  <si>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</si>
  <si>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</si>
  <si>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</si>
  <si>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</si>
  <si>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</si>
  <si>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</si>
  <si>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</si>
  <si>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</si>
  <si>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</si>
  <si>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</si>
  <si>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</si>
  <si>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</si>
  <si>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</si>
  <si>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</si>
  <si>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</si>
  <si>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</si>
  <si>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</si>
  <si>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</si>
  <si>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</si>
  <si>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</si>
  <si>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</si>
  <si>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</si>
  <si>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</si>
  <si>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</si>
  <si>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</si>
  <si>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</si>
  <si>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</si>
  <si>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</si>
  <si>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</si>
  <si>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</si>
  <si>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</si>
  <si>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</si>
  <si>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</si>
  <si>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</si>
  <si>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</si>
  <si>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</si>
  <si>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</si>
  <si>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</si>
  <si>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</si>
  <si>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</si>
  <si>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</si>
  <si>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</si>
  <si>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</si>
  <si>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</si>
  <si>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</si>
  <si>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</si>
  <si>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</si>
  <si>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</si>
  <si>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</si>
  <si>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</si>
  <si>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</si>
  <si>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</si>
  <si>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</si>
  <si>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</si>
  <si>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</si>
  <si>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</si>
  <si>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</si>
  <si>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</si>
  <si>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</si>
  <si>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</si>
  <si>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</si>
  <si>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</si>
  <si>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</si>
  <si>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</si>
  <si>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</si>
  <si>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</si>
  <si>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</si>
  <si>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</si>
  <si>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</si>
  <si>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</si>
  <si>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</si>
  <si>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</si>
  <si>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</si>
  <si>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</si>
  <si>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</si>
  <si>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</si>
  <si>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</si>
  <si>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</si>
  <si>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</si>
  <si>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</si>
  <si>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</si>
  <si>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</si>
  <si>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</si>
  <si>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</si>
  <si>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</si>
  <si>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</si>
  <si>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</si>
  <si>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</si>
  <si>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</si>
  <si>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</si>
  <si>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</si>
  <si>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</si>
  <si>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</si>
  <si>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</si>
  <si>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</si>
  <si>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</si>
  <si>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</si>
  <si>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</si>
  <si>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</si>
  <si>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</si>
  <si>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</si>
  <si>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</si>
  <si>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</si>
  <si>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</si>
  <si>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</si>
  <si>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</si>
  <si>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</si>
  <si>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</si>
  <si>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</si>
  <si>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</si>
  <si>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</si>
  <si>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</si>
  <si>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</si>
  <si>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</si>
  <si>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</si>
  <si>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</si>
  <si>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</si>
  <si>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</si>
  <si>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</si>
  <si>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</si>
  <si>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</si>
  <si>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</si>
  <si>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</si>
  <si>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</si>
  <si>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</si>
  <si>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</si>
  <si>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</si>
  <si>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</si>
  <si>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</si>
  <si>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</si>
  <si>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</si>
  <si>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</si>
  <si>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</si>
  <si>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</si>
  <si>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</si>
  <si>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</si>
  <si>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</si>
  <si>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</si>
  <si>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</si>
  <si>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</si>
  <si>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</si>
  <si>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</si>
  <si>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</si>
  <si>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</si>
  <si>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</si>
  <si>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</si>
  <si>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</si>
  <si>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</si>
  <si>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</si>
  <si>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</si>
  <si>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</si>
  <si>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</si>
  <si>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</si>
  <si>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</si>
  <si>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</si>
  <si>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</si>
  <si>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</si>
  <si>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</si>
  <si>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</si>
  <si>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</si>
  <si>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</si>
  <si>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</si>
  <si>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</si>
  <si>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</si>
  <si>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</si>
  <si>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</si>
  <si>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</si>
  <si>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</si>
  <si>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</si>
  <si>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</si>
  <si>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</si>
  <si>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</si>
  <si>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</si>
  <si>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</si>
  <si>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</si>
  <si>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</si>
  <si>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</si>
  <si>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</si>
  <si>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</si>
  <si>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</si>
  <si>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</si>
  <si>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</si>
  <si>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</si>
  <si>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</si>
  <si>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</si>
  <si>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</si>
  <si>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</si>
  <si>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</si>
  <si>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</si>
  <si>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</si>
  <si>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</si>
  <si>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</si>
  <si>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</si>
  <si>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</si>
  <si>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</si>
  <si>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</si>
  <si>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</si>
  <si>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</si>
  <si>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</si>
  <si>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</si>
  <si>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</si>
  <si>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</si>
  <si>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</si>
  <si>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</si>
  <si>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</si>
  <si>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</si>
  <si>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</si>
  <si>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</si>
  <si>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</si>
  <si>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</si>
  <si>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</si>
  <si>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</si>
  <si>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</si>
  <si>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</si>
  <si>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</si>
  <si>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</si>
  <si>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</si>
  <si>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</si>
  <si>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</si>
  <si>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</si>
  <si>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</si>
  <si>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</si>
  <si>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</si>
  <si>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</si>
  <si>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</si>
  <si>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</si>
  <si>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</si>
  <si>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</si>
  <si>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</si>
  <si>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</si>
  <si>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</si>
  <si>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</si>
  <si>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</si>
  <si>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</si>
  <si>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</si>
  <si>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</si>
  <si>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</si>
  <si>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</si>
  <si>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</si>
  <si>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</si>
  <si>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</si>
  <si>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</si>
  <si>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</si>
  <si>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</si>
  <si>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</si>
  <si>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</si>
  <si>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</si>
  <si>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</si>
  <si>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</si>
  <si>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</si>
  <si>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</si>
  <si>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</si>
  <si>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</si>
  <si>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</si>
  <si>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</si>
  <si>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</si>
  <si>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</si>
  <si>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</si>
  <si>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</si>
  <si>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</si>
  <si>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</si>
  <si>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</si>
  <si>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</si>
  <si>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</si>
  <si>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</si>
  <si>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</si>
  <si>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</si>
  <si>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</si>
  <si>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</si>
  <si>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</si>
  <si>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</si>
  <si>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</si>
  <si>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</si>
  <si>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</si>
  <si>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</si>
  <si>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</si>
  <si>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</si>
  <si>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</si>
  <si>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</si>
  <si>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</si>
  <si>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</si>
  <si>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</si>
  <si>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</si>
  <si>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</si>
  <si>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</si>
  <si>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</si>
  <si>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</si>
  <si>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</si>
  <si>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</si>
  <si>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</si>
  <si>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</si>
  <si>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</si>
  <si>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</si>
  <si>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</si>
  <si>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</si>
  <si>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</si>
  <si>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</si>
  <si>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</si>
  <si>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</si>
  <si>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</si>
  <si>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</si>
  <si>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</si>
  <si>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</si>
  <si>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</si>
  <si>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</si>
  <si>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</si>
  <si>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</si>
  <si>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</si>
  <si>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</si>
  <si>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</si>
  <si>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</si>
  <si>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</si>
  <si>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</si>
  <si>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</si>
  <si>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</si>
  <si>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</si>
  <si>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</si>
  <si>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</si>
  <si>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</si>
  <si>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</si>
  <si>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</si>
  <si>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</si>
  <si>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</si>
  <si>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</si>
  <si>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</si>
  <si>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</si>
  <si>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</si>
  <si>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</si>
  <si>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</si>
  <si>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</si>
  <si>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</si>
  <si>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</si>
  <si>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</si>
  <si>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</si>
  <si>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</si>
  <si>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</si>
  <si>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</si>
  <si>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</si>
  <si>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</si>
  <si>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</si>
  <si>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</si>
  <si>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</si>
  <si>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</si>
  <si>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</si>
  <si>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</si>
  <si>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</si>
  <si>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</si>
  <si>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</si>
  <si>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</si>
  <si>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</si>
  <si>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</si>
  <si>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</si>
  <si>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</si>
  <si>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</si>
  <si>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</si>
  <si>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</si>
  <si>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</si>
  <si>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</si>
  <si>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</si>
  <si>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</si>
  <si>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</si>
  <si>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</si>
  <si>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</si>
  <si>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</si>
  <si>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</si>
  <si>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</si>
  <si>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</si>
  <si>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</si>
  <si>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</si>
  <si>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</si>
  <si>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</si>
  <si>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</si>
  <si>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</si>
  <si>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</si>
  <si>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</si>
  <si>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</si>
  <si>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</si>
  <si>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</si>
  <si>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</si>
  <si>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</si>
  <si>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</si>
  <si>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</si>
  <si>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</si>
  <si>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</si>
  <si>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</si>
  <si>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</si>
  <si>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</si>
  <si>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</si>
  <si>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</si>
  <si>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</si>
  <si>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</si>
  <si>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</si>
  <si>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</si>
  <si>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</si>
  <si>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</si>
  <si>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</si>
  <si>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</si>
  <si>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</si>
  <si>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</si>
  <si>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</si>
  <si>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</si>
  <si>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</si>
  <si>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</si>
  <si>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</si>
  <si>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</si>
  <si>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</si>
  <si>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</si>
  <si>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</si>
  <si>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</si>
  <si>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</si>
  <si>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</si>
  <si>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</si>
  <si>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</si>
  <si>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</si>
  <si>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</si>
  <si>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</si>
  <si>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</si>
  <si>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</si>
  <si>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</si>
  <si>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</si>
  <si>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</si>
  <si>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</si>
  <si>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</si>
  <si>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</si>
  <si>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</si>
  <si>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</si>
  <si>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</si>
  <si>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</si>
  <si>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</si>
  <si>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</si>
  <si>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</si>
  <si>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</si>
  <si>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</si>
  <si>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</si>
  <si>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</si>
  <si>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</si>
  <si>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</si>
  <si>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</si>
  <si>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</si>
  <si>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</si>
  <si>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</si>
  <si>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</si>
  <si>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</si>
  <si>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</si>
  <si>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</si>
  <si>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</si>
  <si>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</si>
  <si>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</si>
  <si>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</si>
  <si>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</si>
  <si>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</si>
  <si>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</si>
  <si>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</si>
  <si>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</si>
  <si>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</si>
  <si>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</si>
  <si>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</si>
  <si>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</si>
  <si>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</si>
  <si>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</si>
  <si>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</si>
  <si>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</si>
  <si>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</si>
  <si>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</si>
  <si>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</si>
  <si>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</si>
  <si>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</si>
  <si>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</si>
  <si>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</si>
  <si>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</si>
  <si>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</si>
  <si>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</si>
  <si>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</si>
  <si>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</si>
  <si>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</si>
  <si>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</si>
  <si>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</si>
  <si>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</si>
  <si>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</si>
  <si>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</si>
  <si>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</si>
  <si>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</si>
  <si>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</si>
  <si>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</si>
  <si>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</si>
  <si>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</si>
  <si>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</si>
  <si>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</si>
  <si>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</si>
  <si>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</si>
  <si>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</si>
  <si>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</si>
  <si>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</si>
  <si>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</si>
  <si>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</si>
  <si>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</si>
  <si>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</si>
  <si>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</si>
  <si>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</si>
  <si>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</si>
  <si>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</si>
  <si>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</si>
  <si>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</si>
  <si>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</si>
  <si>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</si>
  <si>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</si>
  <si>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</si>
  <si>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</si>
  <si>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</si>
  <si>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</si>
  <si>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</si>
  <si>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</si>
  <si>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</si>
  <si>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</si>
  <si>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</si>
  <si>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</si>
  <si>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</si>
  <si>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</si>
  <si>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</si>
  <si>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</si>
  <si>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</si>
  <si>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</si>
  <si>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</si>
  <si>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</si>
  <si>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</si>
  <si>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</si>
  <si>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</si>
  <si>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</si>
  <si>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</si>
  <si>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</si>
  <si>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</si>
  <si>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</si>
  <si>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</si>
  <si>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</si>
  <si>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</si>
  <si>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</si>
  <si>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</si>
  <si>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</si>
  <si>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</si>
  <si>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</si>
  <si>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</si>
  <si>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</si>
  <si>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</si>
  <si>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</si>
  <si>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</si>
  <si>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</si>
  <si>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</si>
  <si>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</si>
  <si>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</si>
  <si>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</si>
  <si>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</si>
  <si>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</si>
  <si>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</si>
  <si>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</si>
  <si>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</si>
  <si>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</si>
  <si>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</si>
  <si>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</si>
  <si>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</si>
  <si>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</si>
  <si>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</si>
  <si>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</si>
  <si>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</si>
  <si>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</si>
  <si>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</si>
  <si>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</si>
  <si>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</si>
  <si>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</si>
  <si>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</si>
  <si>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</si>
  <si>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</si>
  <si>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</si>
  <si>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</si>
  <si>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</si>
  <si>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</si>
  <si>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</si>
  <si>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</si>
  <si>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</si>
  <si>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</si>
  <si>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</si>
  <si>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</si>
  <si>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</si>
  <si>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</si>
  <si>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</si>
  <si>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</si>
  <si>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</si>
  <si>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</si>
  <si>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</si>
  <si>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</si>
  <si>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</si>
  <si>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</si>
  <si>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</si>
  <si>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</si>
  <si>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</si>
  <si>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</si>
  <si>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</si>
  <si>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</si>
  <si>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</si>
  <si>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</si>
  <si>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</si>
  <si>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</si>
  <si>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</si>
  <si>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</si>
  <si>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</si>
  <si>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</si>
  <si>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</si>
  <si>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</si>
  <si>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</si>
  <si>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</si>
  <si>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</si>
  <si>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</si>
  <si>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</si>
  <si>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</si>
  <si>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</si>
  <si>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</si>
  <si>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</si>
  <si>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</si>
  <si>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</si>
  <si>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</si>
  <si>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</si>
  <si>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</si>
  <si>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</si>
  <si>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</si>
  <si>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</si>
  <si>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</si>
  <si>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</si>
  <si>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</si>
  <si>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</si>
  <si>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</si>
  <si>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</si>
  <si>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</si>
  <si>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</si>
  <si>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</si>
  <si>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</si>
  <si>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</si>
  <si>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</si>
  <si>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</si>
  <si>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</si>
  <si>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</si>
  <si>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</si>
  <si>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</si>
  <si>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</si>
  <si>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</si>
  <si>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</si>
  <si>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</si>
  <si>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</si>
  <si>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</si>
  <si>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</si>
  <si>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</si>
  <si>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</si>
  <si>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</si>
  <si>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</si>
  <si>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</si>
  <si>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</si>
  <si>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</si>
  <si>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</si>
  <si>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</si>
  <si>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</si>
  <si>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</si>
  <si>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</si>
  <si>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</si>
  <si>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</si>
  <si>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</si>
  <si>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</si>
  <si>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</si>
  <si>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</si>
  <si>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</si>
  <si>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</si>
  <si>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</si>
  <si>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</si>
  <si>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</si>
  <si>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</si>
  <si>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</si>
  <si>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</si>
  <si>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</si>
  <si>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</si>
  <si>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</si>
  <si>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</si>
  <si>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</si>
  <si>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</si>
  <si>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</si>
  <si>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</si>
  <si>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</si>
  <si>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</si>
  <si>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</si>
  <si>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</si>
  <si>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</si>
  <si>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</si>
  <si>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</si>
  <si>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</si>
  <si>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</si>
  <si>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</si>
  <si>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</si>
  <si>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</si>
  <si>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</si>
  <si>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</si>
  <si>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</si>
  <si>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</si>
  <si>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</si>
  <si>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</si>
  <si>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</si>
  <si>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</si>
  <si>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</si>
  <si>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</si>
  <si>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</si>
  <si>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</si>
  <si>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</si>
  <si>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</si>
  <si>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</si>
  <si>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</si>
  <si>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</si>
  <si>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</si>
  <si>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</si>
  <si>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</si>
  <si>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</si>
  <si>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</si>
  <si>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</si>
  <si>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</si>
  <si>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</si>
  <si>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</si>
  <si>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</si>
  <si>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</si>
  <si>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</si>
  <si>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</si>
  <si>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</si>
  <si>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</si>
  <si>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</si>
  <si>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</si>
  <si>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</si>
  <si>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</si>
  <si>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</si>
  <si>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</si>
  <si>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</si>
  <si>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</si>
  <si>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</si>
  <si>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</si>
  <si>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</si>
  <si>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</si>
  <si>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</si>
  <si>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</si>
  <si>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</si>
  <si>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</si>
  <si>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</si>
  <si>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</si>
  <si>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</si>
  <si>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</si>
  <si>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</si>
  <si>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</si>
  <si>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</si>
  <si>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</si>
  <si>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</si>
  <si>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</si>
  <si>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</si>
  <si>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</si>
  <si>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</si>
  <si>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</si>
  <si>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</si>
  <si>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</si>
  <si>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</si>
  <si>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</si>
  <si>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</si>
  <si>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</si>
  <si>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</si>
  <si>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</si>
  <si>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</si>
  <si>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</si>
  <si>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</si>
  <si>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</si>
  <si>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</si>
  <si>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</si>
  <si>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</si>
  <si>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</si>
  <si>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</si>
  <si>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</si>
  <si>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</si>
  <si>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</si>
  <si>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</si>
  <si>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</si>
  <si>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</si>
  <si>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</si>
  <si>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</si>
  <si>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</si>
  <si>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</si>
  <si>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</si>
  <si>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</si>
  <si>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</si>
  <si>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</si>
  <si>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</si>
  <si>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</si>
  <si>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</si>
  <si>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</si>
  <si>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</si>
  <si>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</si>
  <si>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</si>
  <si>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</si>
  <si>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</si>
  <si>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</si>
  <si>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</si>
  <si>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</si>
  <si>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</si>
  <si>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</si>
  <si>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</si>
  <si>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</si>
  <si>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</si>
  <si>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</si>
  <si>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</si>
  <si>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</si>
  <si>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</si>
  <si>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</si>
  <si>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</si>
  <si>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</si>
  <si>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</si>
  <si>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</si>
  <si>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</si>
  <si>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</si>
  <si>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</si>
  <si>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</si>
  <si>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</si>
  <si>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</si>
  <si>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</si>
  <si>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</si>
  <si>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</si>
  <si>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</si>
  <si>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</si>
  <si>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</si>
  <si>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</si>
  <si>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</si>
  <si>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</si>
  <si>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</si>
  <si>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</si>
  <si>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</si>
  <si>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</si>
  <si>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</si>
  <si>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</si>
  <si>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</si>
  <si>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</si>
  <si>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</si>
  <si>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</si>
  <si>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</si>
  <si>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</si>
  <si>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</si>
  <si>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</si>
  <si>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</si>
  <si>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</si>
  <si>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</si>
  <si>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</si>
  <si>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</si>
  <si>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</si>
  <si>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</si>
  <si>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</si>
  <si>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</si>
  <si>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</si>
  <si>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</si>
  <si>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</si>
  <si>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</si>
  <si>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</si>
  <si>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</si>
  <si>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</si>
  <si>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</si>
  <si>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</si>
  <si>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</si>
  <si>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</si>
  <si>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</si>
  <si>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</si>
  <si>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</si>
  <si>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</si>
  <si>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</si>
  <si>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</si>
  <si>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</si>
  <si>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</si>
  <si>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</si>
  <si>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</si>
  <si>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</si>
  <si>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</si>
  <si>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</si>
  <si>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</si>
  <si>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</si>
  <si>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</si>
  <si>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</si>
  <si>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</si>
  <si>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</si>
  <si>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</si>
  <si>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</si>
  <si>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</si>
  <si>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</si>
  <si>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</si>
  <si>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</si>
  <si>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</si>
  <si>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</si>
  <si>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</si>
  <si>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</si>
  <si>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</si>
  <si>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</si>
  <si>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</si>
  <si>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</si>
  <si>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</si>
  <si>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</si>
  <si>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</si>
  <si>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</si>
  <si>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</si>
  <si>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</si>
  <si>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</si>
  <si>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</si>
  <si>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</si>
  <si>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</si>
  <si>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</si>
  <si>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</si>
  <si>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</si>
  <si>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</si>
  <si>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</si>
  <si>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</si>
  <si>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</si>
  <si>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</si>
  <si>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</si>
  <si>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</si>
  <si>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</si>
  <si>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</si>
  <si>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</si>
  <si>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</si>
  <si>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</si>
  <si>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</si>
  <si>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</si>
  <si>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</si>
  <si>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</si>
  <si>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</si>
  <si>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</si>
  <si>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</si>
  <si>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</si>
  <si>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</si>
  <si>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</si>
  <si>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</si>
  <si>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</si>
  <si>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</si>
  <si>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</si>
  <si>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</si>
  <si>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</si>
  <si>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</si>
  <si>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</si>
  <si>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</si>
  <si>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</si>
  <si>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</si>
  <si>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</si>
  <si>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</si>
  <si>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</si>
  <si>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</si>
  <si>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</si>
  <si>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</si>
  <si>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</si>
  <si>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</si>
  <si>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</si>
  <si>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</si>
  <si>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</si>
  <si>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</si>
  <si>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</si>
  <si>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</si>
  <si>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</si>
  <si>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</si>
  <si>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</si>
  <si>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</si>
  <si>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</si>
  <si>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</si>
  <si>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</si>
  <si>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</si>
  <si>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</si>
  <si>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</si>
  <si>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</si>
  <si>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</si>
  <si>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</si>
  <si>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</si>
  <si>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</si>
  <si>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</si>
  <si>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</si>
  <si>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</si>
  <si>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</si>
  <si>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</si>
  <si>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</si>
  <si>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</si>
  <si>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</si>
  <si>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</si>
  <si>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</si>
  <si>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</si>
  <si>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</si>
  <si>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</si>
  <si>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</si>
  <si>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</si>
  <si>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</si>
  <si>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</si>
  <si>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</si>
  <si>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</si>
  <si>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</si>
  <si>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</si>
  <si>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</si>
  <si>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</si>
  <si>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</si>
  <si>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</si>
  <si>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</si>
  <si>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</si>
  <si>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</si>
  <si>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</si>
  <si>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</si>
  <si>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</si>
  <si>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</si>
  <si>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</si>
  <si>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</si>
  <si>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</si>
  <si>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</si>
  <si>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</si>
  <si>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</si>
  <si>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</si>
  <si>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</si>
  <si>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</si>
  <si>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</si>
  <si>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</si>
  <si>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</si>
  <si>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</si>
  <si>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</si>
  <si>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</si>
  <si>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</si>
  <si>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</si>
  <si>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</si>
  <si>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</si>
  <si>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</si>
  <si>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</si>
  <si>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</si>
  <si>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</si>
  <si>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</si>
  <si>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</si>
  <si>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</si>
  <si>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</si>
  <si>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</si>
  <si>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</si>
  <si>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</si>
  <si>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</si>
  <si>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</si>
  <si>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</si>
  <si>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</si>
  <si>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</si>
  <si>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</si>
  <si>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</si>
  <si>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</si>
  <si>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</si>
  <si>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</si>
  <si>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</si>
  <si>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</si>
  <si>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</si>
  <si>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</si>
  <si>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</si>
  <si>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</si>
  <si>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</si>
  <si>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</si>
  <si>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</si>
  <si>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</si>
  <si>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</si>
  <si>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</si>
  <si>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</si>
  <si>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</si>
  <si>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</si>
  <si>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</si>
  <si>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</si>
  <si>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</si>
  <si>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</si>
  <si>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</si>
  <si>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</si>
  <si>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</si>
  <si>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</si>
  <si>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</si>
  <si>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</si>
  <si>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</si>
  <si>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</si>
  <si>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</si>
  <si>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</si>
  <si>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</si>
  <si>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</si>
  <si>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</si>
  <si>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</si>
  <si>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</si>
  <si>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</si>
  <si>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</si>
  <si>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</si>
  <si>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</si>
  <si>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</si>
  <si>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</si>
  <si>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</si>
  <si>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</si>
  <si>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</si>
  <si>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</si>
  <si>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</si>
  <si>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</si>
  <si>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</si>
  <si>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</si>
  <si>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</si>
  <si>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</si>
  <si>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</si>
  <si>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</si>
  <si>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</si>
  <si>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</si>
  <si>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</si>
  <si>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</si>
  <si>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</si>
  <si>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</si>
  <si>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</si>
  <si>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</si>
  <si>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</si>
  <si>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</si>
  <si>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</si>
  <si>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</si>
  <si>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</si>
  <si>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</si>
  <si>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</si>
  <si>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</si>
  <si>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</si>
  <si>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</si>
  <si>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</si>
  <si>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</si>
  <si>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</si>
  <si>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</si>
  <si>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</si>
  <si>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</si>
  <si>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</si>
  <si>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</si>
  <si>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</si>
  <si>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</si>
  <si>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</si>
  <si>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</si>
  <si>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</si>
  <si>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</si>
  <si>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</si>
  <si>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</si>
  <si>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</si>
  <si>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</si>
  <si>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</si>
  <si>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</si>
  <si>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</si>
  <si>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</si>
  <si>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</si>
  <si>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</si>
  <si>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</si>
  <si>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</si>
  <si>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</si>
  <si>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</si>
  <si>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</si>
  <si>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</si>
  <si>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</si>
  <si>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</si>
  <si>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</si>
  <si>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</si>
  <si>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</si>
  <si>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</si>
  <si>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</si>
  <si>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</si>
  <si>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</si>
  <si>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</si>
  <si>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</si>
  <si>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</si>
  <si>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</si>
  <si>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</si>
  <si>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</si>
  <si>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</si>
  <si>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</si>
  <si>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</si>
  <si>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</si>
  <si>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</si>
  <si>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</si>
  <si>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</si>
  <si>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</si>
  <si>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</si>
  <si>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</si>
  <si>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</si>
  <si>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</si>
  <si>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</si>
  <si>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</si>
  <si>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</si>
  <si>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</si>
  <si>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</si>
  <si>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</si>
  <si>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</si>
  <si>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</si>
  <si>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</si>
  <si>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</si>
  <si>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</si>
  <si>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</si>
  <si>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</si>
  <si>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</si>
  <si>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</si>
  <si>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</si>
  <si>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</si>
  <si>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</si>
  <si>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</si>
  <si>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</si>
  <si>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</si>
  <si>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</si>
  <si>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</si>
  <si>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</si>
  <si>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</si>
  <si>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</si>
  <si>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</si>
  <si>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</si>
  <si>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</si>
  <si>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</si>
  <si>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</si>
  <si>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</si>
  <si>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</si>
  <si>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</si>
  <si>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</si>
  <si>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</si>
  <si>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</si>
  <si>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</si>
  <si>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</si>
  <si>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</si>
  <si>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</si>
  <si>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</si>
  <si>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</si>
  <si>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</si>
  <si>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</si>
  <si>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</si>
  <si>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</si>
  <si>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</si>
  <si>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</si>
  <si>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</si>
  <si>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</si>
  <si>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</si>
  <si>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</si>
  <si>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</si>
  <si>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</si>
  <si>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</si>
  <si>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</si>
  <si>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</si>
  <si>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</si>
  <si>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</si>
  <si>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</si>
  <si>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</si>
  <si>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</si>
  <si>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</si>
  <si>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</si>
  <si>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</si>
  <si>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</si>
  <si>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</si>
  <si>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</si>
  <si>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</si>
  <si>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</si>
  <si>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</si>
  <si>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</si>
  <si>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</si>
  <si>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</si>
  <si>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</si>
  <si>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</si>
  <si>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</si>
  <si>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</si>
  <si>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</si>
  <si>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</si>
  <si>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</si>
  <si>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</si>
  <si>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</si>
  <si>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</si>
  <si>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</si>
  <si>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</si>
  <si>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</si>
  <si>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</si>
  <si>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</si>
  <si>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</si>
  <si>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</si>
  <si>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</si>
  <si>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</si>
  <si>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</si>
  <si>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</si>
  <si>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</si>
  <si>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</si>
  <si>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</si>
  <si>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</si>
  <si>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</si>
  <si>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</si>
  <si>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</si>
  <si>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</si>
  <si>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</si>
  <si>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</si>
  <si>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</si>
  <si>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</si>
  <si>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</si>
  <si>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</si>
  <si>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</si>
  <si>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</si>
  <si>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</si>
  <si>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</si>
  <si>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</si>
  <si>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</si>
  <si>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</si>
  <si>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</si>
  <si>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</si>
  <si>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</si>
  <si>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</si>
  <si>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</si>
  <si>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</si>
  <si>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</si>
  <si>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</si>
  <si>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</si>
  <si>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</si>
  <si>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</si>
  <si>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</si>
  <si>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</si>
  <si>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</si>
  <si>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</si>
  <si>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</si>
  <si>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</si>
  <si>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</si>
  <si>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</si>
  <si>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</si>
  <si>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</si>
  <si>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</si>
  <si>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</si>
  <si>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</si>
  <si>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</si>
  <si>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</si>
  <si>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</si>
  <si>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</si>
  <si>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</si>
  <si>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</si>
  <si>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</si>
  <si>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</si>
  <si>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</si>
  <si>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</si>
  <si>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</si>
  <si>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</si>
  <si>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</si>
  <si>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</si>
  <si>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</si>
  <si>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</si>
  <si>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</si>
  <si>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</si>
  <si>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</si>
  <si>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</si>
  <si>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</si>
  <si>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</si>
  <si>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</si>
  <si>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</si>
  <si>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</si>
  <si>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</si>
  <si>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</si>
  <si>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</si>
  <si>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</si>
  <si>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</si>
  <si>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</si>
  <si>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</si>
  <si>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</si>
  <si>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</si>
  <si>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</si>
  <si>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</si>
  <si>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</si>
  <si>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</si>
  <si>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</si>
  <si>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</si>
  <si>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</si>
  <si>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210</t>
  </si>
  <si>
    <t>Swedish Issaquah</t>
  </si>
  <si>
    <t>751 NE Blakely Drive</t>
  </si>
  <si>
    <t>WA</t>
  </si>
  <si>
    <t>Issaquah</t>
  </si>
  <si>
    <t>King</t>
  </si>
  <si>
    <t>Rayburn Lewis</t>
  </si>
  <si>
    <t>Jeff Treasure</t>
  </si>
  <si>
    <t>Michael Hart M.D.</t>
  </si>
  <si>
    <t>425-313-4000</t>
  </si>
  <si>
    <t>12/31/2022</t>
  </si>
  <si>
    <t>Elizabeth Wako</t>
  </si>
  <si>
    <t>Mary Beth Formby</t>
  </si>
  <si>
    <t>R. Omar Riojas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</si>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</sst>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14" transitionEvaluation="1" transitionEntry="1" codeName="Sheet1">
    <tabColor rgb="FF92D050"/>
    <pageSetUpPr autoPageBreaks="0" fitToPage="1"/>
  </sheetPr>
  <dimension ref="A1:CF716"/>
  <sheetViews>
    <sheetView tabSelected="1" topLeftCell="A214" zoomScale="70" zoomScaleNormal="70" workbookViewId="0">
      <selection activeCell="E119" sqref="E11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10455672</v>
      </c>
      <c r="C47" s="24">
        <v>392962.50999999995</v>
      </c>
      <c r="D47" s="24">
        <v>0</v>
      </c>
      <c r="E47" s="24">
        <v>776643.04</v>
      </c>
      <c r="F47" s="24">
        <v>0</v>
      </c>
      <c r="G47" s="24">
        <v>0</v>
      </c>
      <c r="H47" s="24">
        <v>0</v>
      </c>
      <c r="I47" s="24">
        <v>0</v>
      </c>
      <c r="J47" s="24">
        <v>123472.55</v>
      </c>
      <c r="K47" s="24">
        <v>0</v>
      </c>
      <c r="L47" s="24">
        <v>0</v>
      </c>
      <c r="M47" s="24">
        <v>0</v>
      </c>
      <c r="N47" s="24">
        <v>0</v>
      </c>
      <c r="O47" s="24">
        <v>382893.11000000004</v>
      </c>
      <c r="P47" s="24">
        <v>618942.88000000012</v>
      </c>
      <c r="Q47" s="24">
        <v>221223.25999999998</v>
      </c>
      <c r="R47" s="24">
        <v>43546.07</v>
      </c>
      <c r="S47" s="24">
        <v>0</v>
      </c>
      <c r="T47" s="24">
        <v>-123</v>
      </c>
      <c r="U47" s="24">
        <v>9684.0400000000009</v>
      </c>
      <c r="V47" s="24">
        <v>222996.87999999998</v>
      </c>
      <c r="W47" s="24">
        <v>43136.749999999993</v>
      </c>
      <c r="X47" s="24">
        <v>186674.9</v>
      </c>
      <c r="Y47" s="24">
        <v>270584.49000000005</v>
      </c>
      <c r="Z47" s="24">
        <v>0</v>
      </c>
      <c r="AA47" s="24">
        <v>0</v>
      </c>
      <c r="AB47" s="24">
        <v>249368.58000000002</v>
      </c>
      <c r="AC47" s="24">
        <v>84385.739999999991</v>
      </c>
      <c r="AD47" s="24">
        <v>0</v>
      </c>
      <c r="AE47" s="24">
        <v>151490.06</v>
      </c>
      <c r="AF47" s="24">
        <v>0</v>
      </c>
      <c r="AG47" s="24">
        <v>383772.39</v>
      </c>
      <c r="AH47" s="24">
        <v>0</v>
      </c>
      <c r="AI47" s="24">
        <v>0</v>
      </c>
      <c r="AJ47" s="24">
        <v>30459.389999999996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17198.760000000002</v>
      </c>
      <c r="AW47" s="24">
        <v>0</v>
      </c>
      <c r="AX47" s="24">
        <v>0</v>
      </c>
      <c r="AY47" s="24">
        <v>111362.43</v>
      </c>
      <c r="AZ47" s="24">
        <v>19464.099999999999</v>
      </c>
      <c r="BA47" s="24">
        <v>4225.8599999999997</v>
      </c>
      <c r="BB47" s="24">
        <v>87398.560000000012</v>
      </c>
      <c r="BC47" s="24">
        <v>0</v>
      </c>
      <c r="BD47" s="24">
        <v>32862.89</v>
      </c>
      <c r="BE47" s="24">
        <v>342344.49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53330.77</v>
      </c>
      <c r="BM47" s="24">
        <v>0</v>
      </c>
      <c r="BN47" s="24">
        <v>94152.97</v>
      </c>
      <c r="BO47" s="24">
        <v>5108170.7499999991</v>
      </c>
      <c r="BP47" s="24">
        <v>0</v>
      </c>
      <c r="BQ47" s="24">
        <v>0</v>
      </c>
      <c r="BR47" s="24">
        <v>0</v>
      </c>
      <c r="BS47" s="24">
        <v>24395.669999999995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51620.74</v>
      </c>
      <c r="BZ47" s="24">
        <v>312494.53000000003</v>
      </c>
      <c r="CA47" s="24">
        <v>0</v>
      </c>
      <c r="CB47" s="24">
        <v>0</v>
      </c>
      <c r="CC47" s="24">
        <v>4535.890000000014</v>
      </c>
      <c r="CD47" s="20"/>
      <c r="CE47" s="32">
        <f>SUM(C47:CC47)</f>
        <v>10455672.049999999</v>
      </c>
    </row>
    <row r="48" spans="1:83" x14ac:dyDescent="0.35">
      <c r="A48" s="32" t="s">
        <v>217</v>
      </c>
      <c r="B48" s="312">
        <v>-4.999999888241291E-2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f>SUM(C48:CD48)</f>
        <v>0</v>
      </c>
    </row>
    <row r="49" spans="1:83" x14ac:dyDescent="0.35">
      <c r="A49" s="20" t="s">
        <v>218</v>
      </c>
      <c r="B49" s="32">
        <v>10455671.950000001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18080086</v>
      </c>
      <c r="C51" s="24">
        <v>74844.489999999991</v>
      </c>
      <c r="D51" s="24">
        <v>0</v>
      </c>
      <c r="E51" s="24">
        <v>55085.75</v>
      </c>
      <c r="F51" s="24">
        <v>0</v>
      </c>
      <c r="G51" s="24">
        <v>0</v>
      </c>
      <c r="H51" s="24">
        <v>0</v>
      </c>
      <c r="I51" s="24">
        <v>0</v>
      </c>
      <c r="J51" s="24">
        <v>221242.24000000002</v>
      </c>
      <c r="K51" s="24">
        <v>0</v>
      </c>
      <c r="L51" s="24">
        <v>0</v>
      </c>
      <c r="M51" s="24">
        <v>0</v>
      </c>
      <c r="N51" s="24">
        <v>0</v>
      </c>
      <c r="O51" s="24">
        <v>77617.77</v>
      </c>
      <c r="P51" s="24">
        <v>1606989.43</v>
      </c>
      <c r="Q51" s="24">
        <v>5140.3</v>
      </c>
      <c r="R51" s="24">
        <v>15960.72</v>
      </c>
      <c r="S51" s="24">
        <v>0</v>
      </c>
      <c r="T51" s="24">
        <v>6761.4</v>
      </c>
      <c r="U51" s="24">
        <v>19197.53</v>
      </c>
      <c r="V51" s="24">
        <v>116933.48</v>
      </c>
      <c r="W51" s="24">
        <v>38023.270000000004</v>
      </c>
      <c r="X51" s="24">
        <v>10217.4</v>
      </c>
      <c r="Y51" s="24">
        <v>346879.27999999997</v>
      </c>
      <c r="Z51" s="24">
        <v>0</v>
      </c>
      <c r="AA51" s="24">
        <v>0</v>
      </c>
      <c r="AB51" s="24">
        <v>6359.67</v>
      </c>
      <c r="AC51" s="24">
        <v>160558.01</v>
      </c>
      <c r="AD51" s="24">
        <v>0</v>
      </c>
      <c r="AE51" s="24">
        <v>664.44</v>
      </c>
      <c r="AF51" s="24">
        <v>0</v>
      </c>
      <c r="AG51" s="24">
        <v>39054.769999999997</v>
      </c>
      <c r="AH51" s="24">
        <v>0</v>
      </c>
      <c r="AI51" s="24">
        <v>0</v>
      </c>
      <c r="AJ51" s="24">
        <v>549.96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2879.52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146067.12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1805481.5999999999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143854.82</v>
      </c>
      <c r="CA51" s="24">
        <v>0</v>
      </c>
      <c r="CB51" s="24">
        <v>0</v>
      </c>
      <c r="CC51" s="24">
        <v>13179722.830000002</v>
      </c>
      <c r="CD51" s="20"/>
      <c r="CE51" s="32">
        <f>SUM(C51:CD51)</f>
        <v>18080085.800000001</v>
      </c>
    </row>
    <row r="52" spans="1:83" x14ac:dyDescent="0.35">
      <c r="A52" s="39" t="s">
        <v>220</v>
      </c>
      <c r="B52" s="313">
        <v>0.19999999925494194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f>SUM(C52:CD52)</f>
        <v>0</v>
      </c>
    </row>
    <row r="53" spans="1:83" x14ac:dyDescent="0.35">
      <c r="A53" s="20" t="s">
        <v>218</v>
      </c>
      <c r="B53" s="32">
        <v>18080086.199999999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8635</v>
      </c>
      <c r="D59" s="24">
        <v>0</v>
      </c>
      <c r="E59" s="24">
        <v>19878</v>
      </c>
      <c r="F59" s="24">
        <v>0</v>
      </c>
      <c r="G59" s="24">
        <v>0</v>
      </c>
      <c r="H59" s="24">
        <v>0</v>
      </c>
      <c r="I59" s="24">
        <v>0</v>
      </c>
      <c r="J59" s="24">
        <v>3231</v>
      </c>
      <c r="K59" s="24">
        <v>0</v>
      </c>
      <c r="L59" s="24">
        <v>0</v>
      </c>
      <c r="M59" s="24">
        <v>0</v>
      </c>
      <c r="N59" s="24">
        <v>0</v>
      </c>
      <c r="O59" s="24">
        <v>1271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 t="e">
        <v>#VALUE!</v>
      </c>
      <c r="AZ59" s="30" t="e">
        <v>#VALUE!</v>
      </c>
      <c r="BA59" s="314"/>
      <c r="BB59" s="314"/>
      <c r="BC59" s="314"/>
      <c r="BD59" s="314"/>
      <c r="BE59" s="30">
        <v>597455.65000000026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93.209528846153887</v>
      </c>
      <c r="D60" s="315">
        <v>0</v>
      </c>
      <c r="E60" s="315">
        <v>131.78860576923077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48.552451923076916</v>
      </c>
      <c r="P60" s="316">
        <v>88.632812499999972</v>
      </c>
      <c r="Q60" s="316">
        <v>27.22114903846154</v>
      </c>
      <c r="R60" s="316">
        <v>4.9615384615384626</v>
      </c>
      <c r="S60" s="317">
        <v>0</v>
      </c>
      <c r="T60" s="317">
        <v>1.3652259615384614</v>
      </c>
      <c r="U60" s="318">
        <v>2.3888605769230762</v>
      </c>
      <c r="V60" s="316">
        <v>28.379134615384618</v>
      </c>
      <c r="W60" s="316">
        <v>6.3397548076923069</v>
      </c>
      <c r="X60" s="316">
        <v>19.840423076923081</v>
      </c>
      <c r="Y60" s="316">
        <v>36.591932692307687</v>
      </c>
      <c r="Z60" s="316">
        <v>0</v>
      </c>
      <c r="AA60" s="316">
        <v>1.4950048076923077</v>
      </c>
      <c r="AB60" s="317">
        <v>24.671836538461537</v>
      </c>
      <c r="AC60" s="316">
        <v>13.189874999999999</v>
      </c>
      <c r="AD60" s="316">
        <v>1.1541826923076923</v>
      </c>
      <c r="AE60" s="316">
        <v>18.759048076923079</v>
      </c>
      <c r="AF60" s="316">
        <v>0</v>
      </c>
      <c r="AG60" s="316">
        <v>53.097447115384625</v>
      </c>
      <c r="AH60" s="316">
        <v>0</v>
      </c>
      <c r="AI60" s="316">
        <v>0</v>
      </c>
      <c r="AJ60" s="316">
        <v>8.2429038461538457</v>
      </c>
      <c r="AK60" s="316">
        <v>0</v>
      </c>
      <c r="AL60" s="316">
        <v>0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2.1199807692307693</v>
      </c>
      <c r="AW60" s="317">
        <v>0</v>
      </c>
      <c r="AX60" s="317">
        <v>0</v>
      </c>
      <c r="AY60" s="316">
        <v>25.50989423076923</v>
      </c>
      <c r="AZ60" s="316">
        <v>4.054875</v>
      </c>
      <c r="BA60" s="317">
        <v>1.3176442307692309</v>
      </c>
      <c r="BB60" s="317">
        <v>13.721942307692307</v>
      </c>
      <c r="BC60" s="317">
        <v>0</v>
      </c>
      <c r="BD60" s="317">
        <v>0</v>
      </c>
      <c r="BE60" s="316">
        <v>65.973057692307691</v>
      </c>
      <c r="BF60" s="317">
        <v>0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6.6293509615384609</v>
      </c>
      <c r="BM60" s="317">
        <v>0</v>
      </c>
      <c r="BN60" s="317">
        <v>23.190105769230769</v>
      </c>
      <c r="BO60" s="317">
        <v>0</v>
      </c>
      <c r="BP60" s="317">
        <v>0</v>
      </c>
      <c r="BQ60" s="317">
        <v>0</v>
      </c>
      <c r="BR60" s="317">
        <v>0</v>
      </c>
      <c r="BS60" s="317">
        <v>5.7222644230769237</v>
      </c>
      <c r="BT60" s="317">
        <v>0</v>
      </c>
      <c r="BU60" s="317">
        <v>0</v>
      </c>
      <c r="BV60" s="317">
        <v>2.0072115384615386E-2</v>
      </c>
      <c r="BW60" s="317">
        <v>0</v>
      </c>
      <c r="BX60" s="317">
        <v>0</v>
      </c>
      <c r="BY60" s="317">
        <v>5.5121201923076919</v>
      </c>
      <c r="BZ60" s="317">
        <v>21.202625000000001</v>
      </c>
      <c r="CA60" s="317">
        <v>8.6538461538461543E-3</v>
      </c>
      <c r="CB60" s="317">
        <v>0</v>
      </c>
      <c r="CC60" s="317">
        <v>3.8077259615384613</v>
      </c>
      <c r="CD60" s="247" t="s">
        <v>233</v>
      </c>
      <c r="CE60" s="268">
        <f t="shared" ref="CE60:CE68" si="0">SUM(C60:CD60)</f>
        <v>788.67202884615392</v>
      </c>
    </row>
    <row r="61" spans="1:83" x14ac:dyDescent="0.35">
      <c r="A61" s="39" t="s">
        <v>248</v>
      </c>
      <c r="B61" s="20"/>
      <c r="C61" s="24">
        <v>11506332.890000001</v>
      </c>
      <c r="D61" s="24">
        <v>0</v>
      </c>
      <c r="E61" s="24">
        <v>14871775.380000005</v>
      </c>
      <c r="F61" s="24">
        <v>0</v>
      </c>
      <c r="G61" s="24">
        <v>0</v>
      </c>
      <c r="H61" s="24">
        <v>0</v>
      </c>
      <c r="I61" s="24">
        <v>0</v>
      </c>
      <c r="J61" s="24">
        <v>1714118.58</v>
      </c>
      <c r="K61" s="24">
        <v>0</v>
      </c>
      <c r="L61" s="24">
        <v>0</v>
      </c>
      <c r="M61" s="24">
        <v>0</v>
      </c>
      <c r="N61" s="24">
        <v>0</v>
      </c>
      <c r="O61" s="24">
        <v>5997549.2499999991</v>
      </c>
      <c r="P61" s="30">
        <v>9803142.6099999957</v>
      </c>
      <c r="Q61" s="30">
        <v>3693063.27</v>
      </c>
      <c r="R61" s="30">
        <v>509755.83999999997</v>
      </c>
      <c r="S61" s="319">
        <v>0</v>
      </c>
      <c r="T61" s="319">
        <v>255443.68</v>
      </c>
      <c r="U61" s="31">
        <v>229911.77</v>
      </c>
      <c r="V61" s="30">
        <v>3507955.5799999996</v>
      </c>
      <c r="W61" s="30">
        <v>878815.8</v>
      </c>
      <c r="X61" s="30">
        <v>2425032.1800000002</v>
      </c>
      <c r="Y61" s="30">
        <v>3594916.3299999991</v>
      </c>
      <c r="Z61" s="30">
        <v>0</v>
      </c>
      <c r="AA61" s="30">
        <v>201883.47</v>
      </c>
      <c r="AB61" s="320">
        <v>3262281.99</v>
      </c>
      <c r="AC61" s="30">
        <v>1601027.92</v>
      </c>
      <c r="AD61" s="30">
        <v>162562.48000000001</v>
      </c>
      <c r="AE61" s="30">
        <v>2110539.9000000004</v>
      </c>
      <c r="AF61" s="30">
        <v>0</v>
      </c>
      <c r="AG61" s="30">
        <v>6936938.5400000019</v>
      </c>
      <c r="AH61" s="30">
        <v>0</v>
      </c>
      <c r="AI61" s="30">
        <v>0</v>
      </c>
      <c r="AJ61" s="30">
        <v>856138.91999999993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335172.93000000005</v>
      </c>
      <c r="AW61" s="319">
        <v>0</v>
      </c>
      <c r="AX61" s="319">
        <v>0</v>
      </c>
      <c r="AY61" s="30">
        <v>1722735.4800000002</v>
      </c>
      <c r="AZ61" s="30">
        <v>204667.13999999998</v>
      </c>
      <c r="BA61" s="319">
        <v>71275.51999999999</v>
      </c>
      <c r="BB61" s="319">
        <v>1609724.21</v>
      </c>
      <c r="BC61" s="319">
        <v>0</v>
      </c>
      <c r="BD61" s="319">
        <v>0</v>
      </c>
      <c r="BE61" s="30">
        <v>4807632.1899999995</v>
      </c>
      <c r="BF61" s="319">
        <v>0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837103.3899999999</v>
      </c>
      <c r="BM61" s="319">
        <v>0</v>
      </c>
      <c r="BN61" s="319">
        <v>1788662.1300000001</v>
      </c>
      <c r="BO61" s="319">
        <v>0</v>
      </c>
      <c r="BP61" s="319">
        <v>0</v>
      </c>
      <c r="BQ61" s="319">
        <v>0</v>
      </c>
      <c r="BR61" s="319">
        <v>0</v>
      </c>
      <c r="BS61" s="319">
        <v>316427.05</v>
      </c>
      <c r="BT61" s="319">
        <v>0</v>
      </c>
      <c r="BU61" s="319">
        <v>0</v>
      </c>
      <c r="BV61" s="319">
        <v>2190.5500000000002</v>
      </c>
      <c r="BW61" s="319">
        <v>0</v>
      </c>
      <c r="BX61" s="319">
        <v>0</v>
      </c>
      <c r="BY61" s="319">
        <v>918056.33</v>
      </c>
      <c r="BZ61" s="319">
        <v>2198758.79</v>
      </c>
      <c r="CA61" s="319">
        <v>531.15000000000009</v>
      </c>
      <c r="CB61" s="319">
        <v>0</v>
      </c>
      <c r="CC61" s="319">
        <v>812862.75</v>
      </c>
      <c r="CD61" s="29" t="s">
        <v>233</v>
      </c>
      <c r="CE61" s="32">
        <f t="shared" si="0"/>
        <v>89744985.989999995</v>
      </c>
    </row>
    <row r="62" spans="1:83" x14ac:dyDescent="0.35">
      <c r="A62" s="39" t="s">
        <v>9</v>
      </c>
      <c r="B62" s="20"/>
      <c r="C62" s="32">
        <v>392963</v>
      </c>
      <c r="D62" s="32">
        <v>0</v>
      </c>
      <c r="E62" s="32">
        <v>776643</v>
      </c>
      <c r="F62" s="32">
        <v>0</v>
      </c>
      <c r="G62" s="32">
        <v>0</v>
      </c>
      <c r="H62" s="32">
        <v>0</v>
      </c>
      <c r="I62" s="32">
        <v>0</v>
      </c>
      <c r="J62" s="32">
        <v>123473</v>
      </c>
      <c r="K62" s="32">
        <v>0</v>
      </c>
      <c r="L62" s="32">
        <v>0</v>
      </c>
      <c r="M62" s="32">
        <v>0</v>
      </c>
      <c r="N62" s="32">
        <v>0</v>
      </c>
      <c r="O62" s="32">
        <v>382893</v>
      </c>
      <c r="P62" s="32">
        <v>618943</v>
      </c>
      <c r="Q62" s="32">
        <v>221223</v>
      </c>
      <c r="R62" s="32">
        <v>43546</v>
      </c>
      <c r="S62" s="32">
        <v>0</v>
      </c>
      <c r="T62" s="32">
        <v>-123</v>
      </c>
      <c r="U62" s="32">
        <v>9684</v>
      </c>
      <c r="V62" s="32">
        <v>222997</v>
      </c>
      <c r="W62" s="32">
        <v>43137</v>
      </c>
      <c r="X62" s="32">
        <v>186675</v>
      </c>
      <c r="Y62" s="32">
        <v>270584</v>
      </c>
      <c r="Z62" s="32">
        <v>0</v>
      </c>
      <c r="AA62" s="32">
        <v>0</v>
      </c>
      <c r="AB62" s="32">
        <v>249369</v>
      </c>
      <c r="AC62" s="32">
        <v>84386</v>
      </c>
      <c r="AD62" s="32">
        <v>0</v>
      </c>
      <c r="AE62" s="32">
        <v>151490</v>
      </c>
      <c r="AF62" s="32">
        <v>0</v>
      </c>
      <c r="AG62" s="32">
        <v>383772</v>
      </c>
      <c r="AH62" s="32">
        <v>0</v>
      </c>
      <c r="AI62" s="32">
        <v>0</v>
      </c>
      <c r="AJ62" s="32">
        <v>30459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17199</v>
      </c>
      <c r="AW62" s="32">
        <v>0</v>
      </c>
      <c r="AX62" s="32">
        <v>0</v>
      </c>
      <c r="AY62" s="32">
        <v>111362</v>
      </c>
      <c r="AZ62" s="32">
        <v>19464</v>
      </c>
      <c r="BA62" s="32">
        <v>4226</v>
      </c>
      <c r="BB62" s="32">
        <v>87399</v>
      </c>
      <c r="BC62" s="32">
        <v>0</v>
      </c>
      <c r="BD62" s="32">
        <v>32863</v>
      </c>
      <c r="BE62" s="32">
        <v>342344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53331</v>
      </c>
      <c r="BM62" s="32">
        <v>0</v>
      </c>
      <c r="BN62" s="32">
        <v>94153</v>
      </c>
      <c r="BO62" s="32">
        <v>5108171</v>
      </c>
      <c r="BP62" s="32">
        <v>0</v>
      </c>
      <c r="BQ62" s="32">
        <v>0</v>
      </c>
      <c r="BR62" s="32">
        <v>0</v>
      </c>
      <c r="BS62" s="32">
        <v>24396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51621</v>
      </c>
      <c r="BZ62" s="32">
        <v>312495</v>
      </c>
      <c r="CA62" s="32">
        <v>0</v>
      </c>
      <c r="CB62" s="32">
        <v>0</v>
      </c>
      <c r="CC62" s="32">
        <v>4536</v>
      </c>
      <c r="CD62" s="29" t="s">
        <v>233</v>
      </c>
      <c r="CE62" s="32">
        <f t="shared" si="0"/>
        <v>10455674</v>
      </c>
    </row>
    <row r="63" spans="1:83" x14ac:dyDescent="0.35">
      <c r="A63" s="39" t="s">
        <v>249</v>
      </c>
      <c r="B63" s="20"/>
      <c r="C63" s="24">
        <v>3012.17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644208.93999999994</v>
      </c>
      <c r="K63" s="24">
        <v>0</v>
      </c>
      <c r="L63" s="24">
        <v>0</v>
      </c>
      <c r="M63" s="24">
        <v>0</v>
      </c>
      <c r="N63" s="24">
        <v>0</v>
      </c>
      <c r="O63" s="24">
        <v>1168004.53</v>
      </c>
      <c r="P63" s="30">
        <v>0</v>
      </c>
      <c r="Q63" s="30">
        <v>0</v>
      </c>
      <c r="R63" s="30">
        <v>1191448.8600000001</v>
      </c>
      <c r="S63" s="319">
        <v>0</v>
      </c>
      <c r="T63" s="319">
        <v>0</v>
      </c>
      <c r="U63" s="31">
        <v>661522.32999999996</v>
      </c>
      <c r="V63" s="30">
        <v>0</v>
      </c>
      <c r="W63" s="30">
        <v>0</v>
      </c>
      <c r="X63" s="30">
        <v>0</v>
      </c>
      <c r="Y63" s="30">
        <v>6937.5</v>
      </c>
      <c r="Z63" s="30">
        <v>0</v>
      </c>
      <c r="AA63" s="30">
        <v>0</v>
      </c>
      <c r="AB63" s="320">
        <v>77961.77</v>
      </c>
      <c r="AC63" s="30">
        <v>0</v>
      </c>
      <c r="AD63" s="30">
        <v>0</v>
      </c>
      <c r="AE63" s="30">
        <v>0</v>
      </c>
      <c r="AF63" s="30">
        <v>0</v>
      </c>
      <c r="AG63" s="30">
        <v>1568673.7100000002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12450</v>
      </c>
      <c r="BC63" s="319">
        <v>0</v>
      </c>
      <c r="BD63" s="319">
        <v>0</v>
      </c>
      <c r="BE63" s="30">
        <v>6925.55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106625.24</v>
      </c>
      <c r="BM63" s="319">
        <v>0</v>
      </c>
      <c r="BN63" s="319">
        <v>870592.69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0</v>
      </c>
      <c r="BX63" s="319">
        <v>0</v>
      </c>
      <c r="BY63" s="319">
        <v>0</v>
      </c>
      <c r="BZ63" s="319">
        <v>0</v>
      </c>
      <c r="CA63" s="319">
        <v>88742.37</v>
      </c>
      <c r="CB63" s="319">
        <v>0</v>
      </c>
      <c r="CC63" s="319">
        <v>0</v>
      </c>
      <c r="CD63" s="29" t="s">
        <v>233</v>
      </c>
      <c r="CE63" s="32">
        <f t="shared" si="0"/>
        <v>6407105.6600000011</v>
      </c>
    </row>
    <row r="64" spans="1:83" x14ac:dyDescent="0.35">
      <c r="A64" s="39" t="s">
        <v>250</v>
      </c>
      <c r="B64" s="20"/>
      <c r="C64" s="24">
        <v>728477.9800000001</v>
      </c>
      <c r="D64" s="24">
        <v>0</v>
      </c>
      <c r="E64" s="24">
        <v>1024763.92</v>
      </c>
      <c r="F64" s="24">
        <v>0</v>
      </c>
      <c r="G64" s="24">
        <v>0</v>
      </c>
      <c r="H64" s="24">
        <v>0</v>
      </c>
      <c r="I64" s="24">
        <v>0</v>
      </c>
      <c r="J64" s="24">
        <v>92380.55</v>
      </c>
      <c r="K64" s="24">
        <v>0</v>
      </c>
      <c r="L64" s="24">
        <v>0</v>
      </c>
      <c r="M64" s="24">
        <v>0</v>
      </c>
      <c r="N64" s="24">
        <v>0</v>
      </c>
      <c r="O64" s="24">
        <v>767759.51</v>
      </c>
      <c r="P64" s="30">
        <v>11230208.810000002</v>
      </c>
      <c r="Q64" s="30">
        <v>112993.73000000001</v>
      </c>
      <c r="R64" s="30">
        <v>923443.65999999992</v>
      </c>
      <c r="S64" s="319">
        <v>4880745.95</v>
      </c>
      <c r="T64" s="319">
        <v>85126.540000000008</v>
      </c>
      <c r="U64" s="31">
        <v>1112902.6199999999</v>
      </c>
      <c r="V64" s="30">
        <v>1800784.84</v>
      </c>
      <c r="W64" s="30">
        <v>142522.20000000001</v>
      </c>
      <c r="X64" s="30">
        <v>519404.91</v>
      </c>
      <c r="Y64" s="30">
        <v>616504.85</v>
      </c>
      <c r="Z64" s="30">
        <v>0</v>
      </c>
      <c r="AA64" s="30">
        <v>42554.239999999998</v>
      </c>
      <c r="AB64" s="320">
        <v>11093958.939999999</v>
      </c>
      <c r="AC64" s="30">
        <v>275423.07000000007</v>
      </c>
      <c r="AD64" s="30">
        <v>78020.660000000018</v>
      </c>
      <c r="AE64" s="30">
        <v>9685.77</v>
      </c>
      <c r="AF64" s="30">
        <v>0</v>
      </c>
      <c r="AG64" s="30">
        <v>1134871.4399999997</v>
      </c>
      <c r="AH64" s="30">
        <v>0</v>
      </c>
      <c r="AI64" s="30">
        <v>0</v>
      </c>
      <c r="AJ64" s="30">
        <v>265184.99999999994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5682.01</v>
      </c>
      <c r="AW64" s="319">
        <v>0</v>
      </c>
      <c r="AX64" s="319">
        <v>0</v>
      </c>
      <c r="AY64" s="30">
        <v>312935.25</v>
      </c>
      <c r="AZ64" s="30">
        <v>278510.78999999998</v>
      </c>
      <c r="BA64" s="319">
        <v>37940.460000000006</v>
      </c>
      <c r="BB64" s="319">
        <v>325.19</v>
      </c>
      <c r="BC64" s="319">
        <v>0</v>
      </c>
      <c r="BD64" s="319">
        <v>247248.86999999994</v>
      </c>
      <c r="BE64" s="30">
        <v>526971.83000000007</v>
      </c>
      <c r="BF64" s="319">
        <v>0</v>
      </c>
      <c r="BG64" s="319">
        <v>0</v>
      </c>
      <c r="BH64" s="319">
        <v>0</v>
      </c>
      <c r="BI64" s="319">
        <v>0</v>
      </c>
      <c r="BJ64" s="319">
        <v>0</v>
      </c>
      <c r="BK64" s="319">
        <v>0</v>
      </c>
      <c r="BL64" s="319">
        <v>4546.99</v>
      </c>
      <c r="BM64" s="319">
        <v>0</v>
      </c>
      <c r="BN64" s="319">
        <v>160894.44</v>
      </c>
      <c r="BO64" s="319">
        <v>0</v>
      </c>
      <c r="BP64" s="319">
        <v>0</v>
      </c>
      <c r="BQ64" s="319">
        <v>0</v>
      </c>
      <c r="BR64" s="319">
        <v>0</v>
      </c>
      <c r="BS64" s="319">
        <v>19232.099999999999</v>
      </c>
      <c r="BT64" s="319">
        <v>0</v>
      </c>
      <c r="BU64" s="319">
        <v>34.22</v>
      </c>
      <c r="BV64" s="319">
        <v>0</v>
      </c>
      <c r="BW64" s="319">
        <v>0</v>
      </c>
      <c r="BX64" s="319">
        <v>0</v>
      </c>
      <c r="BY64" s="319">
        <v>2586.16</v>
      </c>
      <c r="BZ64" s="319">
        <v>0</v>
      </c>
      <c r="CA64" s="319">
        <v>0</v>
      </c>
      <c r="CB64" s="319">
        <v>0</v>
      </c>
      <c r="CC64" s="319">
        <v>38648.73000000001</v>
      </c>
      <c r="CD64" s="29" t="s">
        <v>233</v>
      </c>
      <c r="CE64" s="32">
        <f t="shared" si="0"/>
        <v>38573276.229999982</v>
      </c>
    </row>
    <row r="65" spans="1:83" x14ac:dyDescent="0.35">
      <c r="A65" s="39" t="s">
        <v>251</v>
      </c>
      <c r="B65" s="20"/>
      <c r="C65" s="24">
        <v>2784.14</v>
      </c>
      <c r="D65" s="24">
        <v>0</v>
      </c>
      <c r="E65" s="24">
        <v>1375.68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1350.19</v>
      </c>
      <c r="P65" s="30">
        <v>3067.17</v>
      </c>
      <c r="Q65" s="30">
        <v>2043.37</v>
      </c>
      <c r="R65" s="30">
        <v>0</v>
      </c>
      <c r="S65" s="319">
        <v>0</v>
      </c>
      <c r="T65" s="319">
        <v>0</v>
      </c>
      <c r="U65" s="31">
        <v>375</v>
      </c>
      <c r="V65" s="30">
        <v>3714.2</v>
      </c>
      <c r="W65" s="30">
        <v>0</v>
      </c>
      <c r="X65" s="30">
        <v>150</v>
      </c>
      <c r="Y65" s="30">
        <v>0</v>
      </c>
      <c r="Z65" s="30">
        <v>0</v>
      </c>
      <c r="AA65" s="30">
        <v>0</v>
      </c>
      <c r="AB65" s="320">
        <v>686.97</v>
      </c>
      <c r="AC65" s="30">
        <v>1422.81</v>
      </c>
      <c r="AD65" s="30">
        <v>0</v>
      </c>
      <c r="AE65" s="30">
        <v>300</v>
      </c>
      <c r="AF65" s="30">
        <v>0</v>
      </c>
      <c r="AG65" s="30">
        <v>925.15</v>
      </c>
      <c r="AH65" s="30">
        <v>0</v>
      </c>
      <c r="AI65" s="30">
        <v>0</v>
      </c>
      <c r="AJ65" s="30">
        <v>15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450</v>
      </c>
      <c r="AZ65" s="30">
        <v>624.88</v>
      </c>
      <c r="BA65" s="319">
        <v>0</v>
      </c>
      <c r="BB65" s="319">
        <v>3846.15</v>
      </c>
      <c r="BC65" s="319">
        <v>0</v>
      </c>
      <c r="BD65" s="319">
        <v>117.25</v>
      </c>
      <c r="BE65" s="30">
        <v>1803944.5300000003</v>
      </c>
      <c r="BF65" s="319">
        <v>0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100</v>
      </c>
      <c r="BM65" s="319">
        <v>0</v>
      </c>
      <c r="BN65" s="319">
        <v>10960.25</v>
      </c>
      <c r="BO65" s="319">
        <v>0</v>
      </c>
      <c r="BP65" s="319">
        <v>0</v>
      </c>
      <c r="BQ65" s="319">
        <v>0</v>
      </c>
      <c r="BR65" s="319">
        <v>0</v>
      </c>
      <c r="BS65" s="319">
        <v>450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0</v>
      </c>
      <c r="BZ65" s="319">
        <v>507.02</v>
      </c>
      <c r="CA65" s="319">
        <v>0</v>
      </c>
      <c r="CB65" s="319">
        <v>0</v>
      </c>
      <c r="CC65" s="319">
        <v>589.76</v>
      </c>
      <c r="CD65" s="29" t="s">
        <v>233</v>
      </c>
      <c r="CE65" s="32">
        <f t="shared" si="0"/>
        <v>1839799.5200000003</v>
      </c>
    </row>
    <row r="66" spans="1:83" x14ac:dyDescent="0.35">
      <c r="A66" s="39" t="s">
        <v>252</v>
      </c>
      <c r="B66" s="20"/>
      <c r="C66" s="24">
        <v>119812.75</v>
      </c>
      <c r="D66" s="24">
        <v>0</v>
      </c>
      <c r="E66" s="24">
        <v>434990.31999999995</v>
      </c>
      <c r="F66" s="24">
        <v>0</v>
      </c>
      <c r="G66" s="24">
        <v>0</v>
      </c>
      <c r="H66" s="24">
        <v>0</v>
      </c>
      <c r="I66" s="24">
        <v>0</v>
      </c>
      <c r="J66" s="24">
        <v>5343.58</v>
      </c>
      <c r="K66" s="24">
        <v>0</v>
      </c>
      <c r="L66" s="24">
        <v>0</v>
      </c>
      <c r="M66" s="24">
        <v>0</v>
      </c>
      <c r="N66" s="24">
        <v>0</v>
      </c>
      <c r="O66" s="24">
        <v>19929.16</v>
      </c>
      <c r="P66" s="30">
        <v>1271124.76</v>
      </c>
      <c r="Q66" s="30">
        <v>886.44</v>
      </c>
      <c r="R66" s="30">
        <v>3202.88</v>
      </c>
      <c r="S66" s="319">
        <v>48540.160000000003</v>
      </c>
      <c r="T66" s="319">
        <v>2674.5</v>
      </c>
      <c r="U66" s="31">
        <v>6329988.2199999997</v>
      </c>
      <c r="V66" s="30">
        <v>329229.85000000003</v>
      </c>
      <c r="W66" s="30">
        <v>287781.42</v>
      </c>
      <c r="X66" s="30">
        <v>276436.55999999994</v>
      </c>
      <c r="Y66" s="30">
        <v>1556070.9299999997</v>
      </c>
      <c r="Z66" s="30">
        <v>0</v>
      </c>
      <c r="AA66" s="30">
        <v>20386.82</v>
      </c>
      <c r="AB66" s="320">
        <v>59516.349999999991</v>
      </c>
      <c r="AC66" s="30">
        <v>2058.25</v>
      </c>
      <c r="AD66" s="30">
        <v>937.86</v>
      </c>
      <c r="AE66" s="30">
        <v>4071.21</v>
      </c>
      <c r="AF66" s="30">
        <v>0</v>
      </c>
      <c r="AG66" s="30">
        <v>8201.7799999999988</v>
      </c>
      <c r="AH66" s="30">
        <v>0</v>
      </c>
      <c r="AI66" s="30">
        <v>0</v>
      </c>
      <c r="AJ66" s="30">
        <v>783167.79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502.68</v>
      </c>
      <c r="AW66" s="319">
        <v>0</v>
      </c>
      <c r="AX66" s="319">
        <v>90130.23</v>
      </c>
      <c r="AY66" s="30">
        <v>112009.28</v>
      </c>
      <c r="AZ66" s="30">
        <v>10706.050000000001</v>
      </c>
      <c r="BA66" s="319">
        <v>876094.66</v>
      </c>
      <c r="BB66" s="319">
        <v>495.39</v>
      </c>
      <c r="BC66" s="319">
        <v>0</v>
      </c>
      <c r="BD66" s="319">
        <v>18417.440000000002</v>
      </c>
      <c r="BE66" s="30">
        <v>1690603.4</v>
      </c>
      <c r="BF66" s="319">
        <v>0</v>
      </c>
      <c r="BG66" s="319">
        <v>0</v>
      </c>
      <c r="BH66" s="319">
        <v>0</v>
      </c>
      <c r="BI66" s="319">
        <v>0</v>
      </c>
      <c r="BJ66" s="319">
        <v>0</v>
      </c>
      <c r="BK66" s="319">
        <v>0</v>
      </c>
      <c r="BL66" s="319">
        <v>1540.75</v>
      </c>
      <c r="BM66" s="319">
        <v>0</v>
      </c>
      <c r="BN66" s="319">
        <v>221174.12999999998</v>
      </c>
      <c r="BO66" s="319">
        <v>0</v>
      </c>
      <c r="BP66" s="319">
        <v>0</v>
      </c>
      <c r="BQ66" s="319">
        <v>0</v>
      </c>
      <c r="BR66" s="319">
        <v>0</v>
      </c>
      <c r="BS66" s="319">
        <v>12796.58</v>
      </c>
      <c r="BT66" s="319">
        <v>0</v>
      </c>
      <c r="BU66" s="319">
        <v>0</v>
      </c>
      <c r="BV66" s="319">
        <v>0</v>
      </c>
      <c r="BW66" s="319">
        <v>5755630.0899999999</v>
      </c>
      <c r="BX66" s="319">
        <v>0</v>
      </c>
      <c r="BY66" s="319">
        <v>-42.85</v>
      </c>
      <c r="BZ66" s="319">
        <v>9135.35</v>
      </c>
      <c r="CA66" s="319">
        <v>0</v>
      </c>
      <c r="CB66" s="319">
        <v>0</v>
      </c>
      <c r="CC66" s="319">
        <v>60640.219999999987</v>
      </c>
      <c r="CD66" s="29" t="s">
        <v>233</v>
      </c>
      <c r="CE66" s="32">
        <f t="shared" si="0"/>
        <v>20424184.990000002</v>
      </c>
    </row>
    <row r="67" spans="1:83" x14ac:dyDescent="0.35">
      <c r="A67" s="39" t="s">
        <v>11</v>
      </c>
      <c r="B67" s="20"/>
      <c r="C67" s="32">
        <v>74844</v>
      </c>
      <c r="D67" s="32">
        <v>0</v>
      </c>
      <c r="E67" s="32">
        <v>55086</v>
      </c>
      <c r="F67" s="32">
        <v>0</v>
      </c>
      <c r="G67" s="32">
        <v>0</v>
      </c>
      <c r="H67" s="32">
        <v>0</v>
      </c>
      <c r="I67" s="32">
        <v>0</v>
      </c>
      <c r="J67" s="32">
        <v>221242</v>
      </c>
      <c r="K67" s="32">
        <v>0</v>
      </c>
      <c r="L67" s="32">
        <v>0</v>
      </c>
      <c r="M67" s="32">
        <v>0</v>
      </c>
      <c r="N67" s="32">
        <v>0</v>
      </c>
      <c r="O67" s="32">
        <v>77618</v>
      </c>
      <c r="P67" s="32">
        <v>1606989</v>
      </c>
      <c r="Q67" s="32">
        <v>5140</v>
      </c>
      <c r="R67" s="32">
        <v>15961</v>
      </c>
      <c r="S67" s="32">
        <v>0</v>
      </c>
      <c r="T67" s="32">
        <v>6761</v>
      </c>
      <c r="U67" s="32">
        <v>19198</v>
      </c>
      <c r="V67" s="32">
        <v>116933</v>
      </c>
      <c r="W67" s="32">
        <v>38023</v>
      </c>
      <c r="X67" s="32">
        <v>10217</v>
      </c>
      <c r="Y67" s="32">
        <v>346879</v>
      </c>
      <c r="Z67" s="32">
        <v>0</v>
      </c>
      <c r="AA67" s="32">
        <v>0</v>
      </c>
      <c r="AB67" s="32">
        <v>6360</v>
      </c>
      <c r="AC67" s="32">
        <v>160558</v>
      </c>
      <c r="AD67" s="32">
        <v>0</v>
      </c>
      <c r="AE67" s="32">
        <v>664</v>
      </c>
      <c r="AF67" s="32">
        <v>0</v>
      </c>
      <c r="AG67" s="32">
        <v>39055</v>
      </c>
      <c r="AH67" s="32">
        <v>0</v>
      </c>
      <c r="AI67" s="32">
        <v>0</v>
      </c>
      <c r="AJ67" s="32">
        <v>550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2880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146067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1805482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0</v>
      </c>
      <c r="BZ67" s="32">
        <v>143855</v>
      </c>
      <c r="CA67" s="32">
        <v>0</v>
      </c>
      <c r="CB67" s="32">
        <v>0</v>
      </c>
      <c r="CC67" s="32">
        <v>13179723</v>
      </c>
      <c r="CD67" s="29" t="s">
        <v>233</v>
      </c>
      <c r="CE67" s="32">
        <f t="shared" si="0"/>
        <v>18080085</v>
      </c>
    </row>
    <row r="68" spans="1:83" x14ac:dyDescent="0.35">
      <c r="A68" s="39" t="s">
        <v>253</v>
      </c>
      <c r="B68" s="32"/>
      <c r="C68" s="24">
        <v>3252.73</v>
      </c>
      <c r="D68" s="24">
        <v>0</v>
      </c>
      <c r="E68" s="24">
        <v>55338.92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1398.1</v>
      </c>
      <c r="P68" s="30">
        <v>8030.95</v>
      </c>
      <c r="Q68" s="30">
        <v>0</v>
      </c>
      <c r="R68" s="30">
        <v>0</v>
      </c>
      <c r="S68" s="319">
        <v>3238.68</v>
      </c>
      <c r="T68" s="319">
        <v>0</v>
      </c>
      <c r="U68" s="31">
        <v>0</v>
      </c>
      <c r="V68" s="30">
        <v>60.24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20">
        <v>212527.2</v>
      </c>
      <c r="AC68" s="30">
        <v>11894.05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0</v>
      </c>
      <c r="AY68" s="30">
        <v>940.61</v>
      </c>
      <c r="AZ68" s="30">
        <v>0</v>
      </c>
      <c r="BA68" s="319">
        <v>0</v>
      </c>
      <c r="BB68" s="319">
        <v>0</v>
      </c>
      <c r="BC68" s="319">
        <v>0</v>
      </c>
      <c r="BD68" s="319">
        <v>5561.12</v>
      </c>
      <c r="BE68" s="30">
        <v>3776.6099999999997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1199.76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0</v>
      </c>
      <c r="BZ68" s="319">
        <v>0</v>
      </c>
      <c r="CA68" s="319">
        <v>0</v>
      </c>
      <c r="CB68" s="319">
        <v>0</v>
      </c>
      <c r="CC68" s="319">
        <v>3078720.94</v>
      </c>
      <c r="CD68" s="29" t="s">
        <v>233</v>
      </c>
      <c r="CE68" s="32">
        <f t="shared" si="0"/>
        <v>3385939.91</v>
      </c>
    </row>
    <row r="69" spans="1:83" x14ac:dyDescent="0.35">
      <c r="A69" s="39" t="s">
        <v>254</v>
      </c>
      <c r="B69" s="20"/>
      <c r="C69" s="32">
        <f t="shared" ref="C69:BN69" si="1">SUM(C70:C83)</f>
        <v>16502.45</v>
      </c>
      <c r="D69" s="32">
        <f t="shared" si="1"/>
        <v>0</v>
      </c>
      <c r="E69" s="32">
        <f t="shared" si="1"/>
        <v>14572.309999999996</v>
      </c>
      <c r="F69" s="32">
        <f t="shared" si="1"/>
        <v>0</v>
      </c>
      <c r="G69" s="32">
        <f t="shared" si="1"/>
        <v>0</v>
      </c>
      <c r="H69" s="32">
        <f t="shared" si="1"/>
        <v>0</v>
      </c>
      <c r="I69" s="32">
        <f t="shared" si="1"/>
        <v>0</v>
      </c>
      <c r="J69" s="32">
        <f t="shared" si="1"/>
        <v>11076.53</v>
      </c>
      <c r="K69" s="32">
        <f t="shared" si="1"/>
        <v>0</v>
      </c>
      <c r="L69" s="32">
        <f t="shared" si="1"/>
        <v>0</v>
      </c>
      <c r="M69" s="32">
        <f t="shared" si="1"/>
        <v>0</v>
      </c>
      <c r="N69" s="32">
        <f t="shared" si="1"/>
        <v>0</v>
      </c>
      <c r="O69" s="32">
        <f t="shared" si="1"/>
        <v>10598.91</v>
      </c>
      <c r="P69" s="32">
        <f t="shared" si="1"/>
        <v>23500.010000000002</v>
      </c>
      <c r="Q69" s="32">
        <f t="shared" si="1"/>
        <v>10657.869999999999</v>
      </c>
      <c r="R69" s="32">
        <f t="shared" si="1"/>
        <v>456</v>
      </c>
      <c r="S69" s="32">
        <f t="shared" si="1"/>
        <v>-264.39999999999998</v>
      </c>
      <c r="T69" s="32">
        <f t="shared" si="1"/>
        <v>4020</v>
      </c>
      <c r="U69" s="32">
        <f t="shared" si="1"/>
        <v>1066.92</v>
      </c>
      <c r="V69" s="32">
        <f t="shared" si="1"/>
        <v>16298</v>
      </c>
      <c r="W69" s="32">
        <f t="shared" si="1"/>
        <v>0</v>
      </c>
      <c r="X69" s="32">
        <f t="shared" si="1"/>
        <v>480.15999999999997</v>
      </c>
      <c r="Y69" s="32">
        <f t="shared" si="1"/>
        <v>2646.2</v>
      </c>
      <c r="Z69" s="32">
        <f t="shared" si="1"/>
        <v>0</v>
      </c>
      <c r="AA69" s="32">
        <f t="shared" si="1"/>
        <v>0</v>
      </c>
      <c r="AB69" s="32">
        <f t="shared" si="1"/>
        <v>10560.880000000001</v>
      </c>
      <c r="AC69" s="32">
        <f t="shared" si="1"/>
        <v>3822.55</v>
      </c>
      <c r="AD69" s="32">
        <f t="shared" si="1"/>
        <v>11625</v>
      </c>
      <c r="AE69" s="32">
        <f t="shared" si="1"/>
        <v>14560.58</v>
      </c>
      <c r="AF69" s="32">
        <f t="shared" si="1"/>
        <v>0</v>
      </c>
      <c r="AG69" s="32">
        <f t="shared" si="1"/>
        <v>61535.679999999993</v>
      </c>
      <c r="AH69" s="32">
        <f t="shared" si="1"/>
        <v>0</v>
      </c>
      <c r="AI69" s="32">
        <f t="shared" si="1"/>
        <v>0</v>
      </c>
      <c r="AJ69" s="32">
        <f t="shared" si="1"/>
        <v>899.6</v>
      </c>
      <c r="AK69" s="32">
        <f t="shared" si="1"/>
        <v>0</v>
      </c>
      <c r="AL69" s="32">
        <f t="shared" si="1"/>
        <v>0</v>
      </c>
      <c r="AM69" s="32">
        <f t="shared" si="1"/>
        <v>0</v>
      </c>
      <c r="AN69" s="32">
        <f t="shared" si="1"/>
        <v>0</v>
      </c>
      <c r="AO69" s="32">
        <f t="shared" si="1"/>
        <v>0</v>
      </c>
      <c r="AP69" s="32">
        <f t="shared" si="1"/>
        <v>0</v>
      </c>
      <c r="AQ69" s="32">
        <f t="shared" si="1"/>
        <v>0</v>
      </c>
      <c r="AR69" s="32">
        <f t="shared" si="1"/>
        <v>0</v>
      </c>
      <c r="AS69" s="32">
        <f t="shared" si="1"/>
        <v>0</v>
      </c>
      <c r="AT69" s="32">
        <f t="shared" si="1"/>
        <v>0</v>
      </c>
      <c r="AU69" s="32">
        <f t="shared" si="1"/>
        <v>0</v>
      </c>
      <c r="AV69" s="32">
        <f t="shared" si="1"/>
        <v>0</v>
      </c>
      <c r="AW69" s="32">
        <f t="shared" si="1"/>
        <v>0</v>
      </c>
      <c r="AX69" s="32">
        <f t="shared" si="1"/>
        <v>0</v>
      </c>
      <c r="AY69" s="32">
        <f t="shared" si="1"/>
        <v>6701.4500000000007</v>
      </c>
      <c r="AZ69" s="32">
        <f t="shared" si="1"/>
        <v>-1934.6900000000005</v>
      </c>
      <c r="BA69" s="32">
        <f t="shared" si="1"/>
        <v>598.23</v>
      </c>
      <c r="BB69" s="32">
        <f t="shared" si="1"/>
        <v>81400.789999999994</v>
      </c>
      <c r="BC69" s="32">
        <f t="shared" si="1"/>
        <v>0</v>
      </c>
      <c r="BD69" s="32">
        <f t="shared" si="1"/>
        <v>48.4</v>
      </c>
      <c r="BE69" s="32">
        <f t="shared" si="1"/>
        <v>14692.190000000006</v>
      </c>
      <c r="BF69" s="32">
        <f t="shared" si="1"/>
        <v>0</v>
      </c>
      <c r="BG69" s="32">
        <f t="shared" si="1"/>
        <v>0</v>
      </c>
      <c r="BH69" s="32">
        <f t="shared" si="1"/>
        <v>0</v>
      </c>
      <c r="BI69" s="32">
        <f t="shared" si="1"/>
        <v>0</v>
      </c>
      <c r="BJ69" s="32">
        <f t="shared" si="1"/>
        <v>0</v>
      </c>
      <c r="BK69" s="32">
        <f t="shared" si="1"/>
        <v>0</v>
      </c>
      <c r="BL69" s="32">
        <f t="shared" si="1"/>
        <v>18.57</v>
      </c>
      <c r="BM69" s="32">
        <f t="shared" si="1"/>
        <v>0</v>
      </c>
      <c r="BN69" s="32">
        <f t="shared" si="1"/>
        <v>4224158.32</v>
      </c>
      <c r="BO69" s="32">
        <f t="shared" ref="BO69:CD69" si="2">SUM(BO70:BO83)</f>
        <v>0</v>
      </c>
      <c r="BP69" s="32">
        <f t="shared" si="2"/>
        <v>0</v>
      </c>
      <c r="BQ69" s="32">
        <f t="shared" si="2"/>
        <v>0</v>
      </c>
      <c r="BR69" s="32">
        <f t="shared" si="2"/>
        <v>0</v>
      </c>
      <c r="BS69" s="32">
        <f t="shared" si="2"/>
        <v>4350.6399999999994</v>
      </c>
      <c r="BT69" s="32">
        <f t="shared" si="2"/>
        <v>0</v>
      </c>
      <c r="BU69" s="32">
        <f t="shared" si="2"/>
        <v>7460.14</v>
      </c>
      <c r="BV69" s="32">
        <f t="shared" si="2"/>
        <v>0</v>
      </c>
      <c r="BW69" s="32">
        <f t="shared" si="2"/>
        <v>0</v>
      </c>
      <c r="BX69" s="32">
        <f t="shared" si="2"/>
        <v>0</v>
      </c>
      <c r="BY69" s="32">
        <f t="shared" si="2"/>
        <v>800.81999999999994</v>
      </c>
      <c r="BZ69" s="32">
        <f t="shared" si="2"/>
        <v>36109.5</v>
      </c>
      <c r="CA69" s="32">
        <f t="shared" si="2"/>
        <v>0</v>
      </c>
      <c r="CB69" s="32">
        <f t="shared" si="2"/>
        <v>0</v>
      </c>
      <c r="CC69" s="32">
        <f t="shared" si="2"/>
        <v>88587341.390000001</v>
      </c>
      <c r="CD69" s="32">
        <f t="shared" si="2"/>
        <v>18088883.739999998</v>
      </c>
      <c r="CE69" s="32">
        <f>SUM(CE70:CE84)</f>
        <v>122444671.98999999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3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3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3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3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3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3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3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3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3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3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3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3"/>
        <v>0</v>
      </c>
    </row>
    <row r="83" spans="1:84" x14ac:dyDescent="0.35">
      <c r="A83" s="33" t="s">
        <v>268</v>
      </c>
      <c r="B83" s="20"/>
      <c r="C83" s="24">
        <v>16502.45</v>
      </c>
      <c r="D83" s="24">
        <v>0</v>
      </c>
      <c r="E83" s="30">
        <v>14572.309999999996</v>
      </c>
      <c r="F83" s="30">
        <v>0</v>
      </c>
      <c r="G83" s="24">
        <v>0</v>
      </c>
      <c r="H83" s="24">
        <v>0</v>
      </c>
      <c r="I83" s="30">
        <v>0</v>
      </c>
      <c r="J83" s="30">
        <v>11076.53</v>
      </c>
      <c r="K83" s="30">
        <v>0</v>
      </c>
      <c r="L83" s="30">
        <v>0</v>
      </c>
      <c r="M83" s="24">
        <v>0</v>
      </c>
      <c r="N83" s="24">
        <v>0</v>
      </c>
      <c r="O83" s="24">
        <v>10598.91</v>
      </c>
      <c r="P83" s="30">
        <v>23500.010000000002</v>
      </c>
      <c r="Q83" s="30">
        <v>10657.869999999999</v>
      </c>
      <c r="R83" s="31">
        <v>456</v>
      </c>
      <c r="S83" s="30">
        <v>-264.39999999999998</v>
      </c>
      <c r="T83" s="24">
        <v>4020</v>
      </c>
      <c r="U83" s="30">
        <v>1066.92</v>
      </c>
      <c r="V83" s="30">
        <v>16298</v>
      </c>
      <c r="W83" s="24">
        <v>0</v>
      </c>
      <c r="X83" s="30">
        <v>480.15999999999997</v>
      </c>
      <c r="Y83" s="30">
        <v>2646.2</v>
      </c>
      <c r="Z83" s="30">
        <v>0</v>
      </c>
      <c r="AA83" s="30">
        <v>0</v>
      </c>
      <c r="AB83" s="30">
        <v>10560.880000000001</v>
      </c>
      <c r="AC83" s="30">
        <v>3822.55</v>
      </c>
      <c r="AD83" s="30">
        <v>11625</v>
      </c>
      <c r="AE83" s="30">
        <v>14560.58</v>
      </c>
      <c r="AF83" s="30">
        <v>0</v>
      </c>
      <c r="AG83" s="30">
        <v>61535.679999999993</v>
      </c>
      <c r="AH83" s="30">
        <v>0</v>
      </c>
      <c r="AI83" s="30">
        <v>0</v>
      </c>
      <c r="AJ83" s="30">
        <v>899.6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6701.4500000000007</v>
      </c>
      <c r="AZ83" s="30">
        <v>-1934.6900000000005</v>
      </c>
      <c r="BA83" s="30">
        <v>598.23</v>
      </c>
      <c r="BB83" s="30">
        <v>81400.789999999994</v>
      </c>
      <c r="BC83" s="30">
        <v>0</v>
      </c>
      <c r="BD83" s="30">
        <v>48.4</v>
      </c>
      <c r="BE83" s="30">
        <v>14692.190000000006</v>
      </c>
      <c r="BF83" s="30">
        <v>0</v>
      </c>
      <c r="BG83" s="30">
        <v>0</v>
      </c>
      <c r="BH83" s="31">
        <v>0</v>
      </c>
      <c r="BI83" s="30">
        <v>0</v>
      </c>
      <c r="BJ83" s="30">
        <v>0</v>
      </c>
      <c r="BK83" s="30">
        <v>0</v>
      </c>
      <c r="BL83" s="30">
        <v>18.57</v>
      </c>
      <c r="BM83" s="30">
        <v>0</v>
      </c>
      <c r="BN83" s="30">
        <v>4224158.32</v>
      </c>
      <c r="BO83" s="30">
        <v>0</v>
      </c>
      <c r="BP83" s="30">
        <v>0</v>
      </c>
      <c r="BQ83" s="30">
        <v>0</v>
      </c>
      <c r="BR83" s="30">
        <v>0</v>
      </c>
      <c r="BS83" s="30">
        <v>4350.6399999999994</v>
      </c>
      <c r="BT83" s="30">
        <v>0</v>
      </c>
      <c r="BU83" s="30">
        <v>7460.14</v>
      </c>
      <c r="BV83" s="30">
        <v>0</v>
      </c>
      <c r="BW83" s="30">
        <v>0</v>
      </c>
      <c r="BX83" s="30">
        <v>0</v>
      </c>
      <c r="BY83" s="30">
        <v>800.81999999999994</v>
      </c>
      <c r="BZ83" s="30">
        <v>36109.5</v>
      </c>
      <c r="CA83" s="30">
        <v>0</v>
      </c>
      <c r="CB83" s="30">
        <v>0</v>
      </c>
      <c r="CC83" s="30">
        <v>88587341.390000001</v>
      </c>
      <c r="CD83" s="35">
        <v>18088883.739999998</v>
      </c>
      <c r="CE83" s="32">
        <f t="shared" si="3"/>
        <v>111265244.73999999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349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60779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5737.56</v>
      </c>
      <c r="AC84" s="24">
        <v>0</v>
      </c>
      <c r="AD84" s="24">
        <v>0</v>
      </c>
      <c r="AE84" s="24">
        <v>3495</v>
      </c>
      <c r="AF84" s="24">
        <v>0</v>
      </c>
      <c r="AG84" s="24">
        <v>0</v>
      </c>
      <c r="AH84" s="24">
        <v>0</v>
      </c>
      <c r="AI84" s="24">
        <v>0</v>
      </c>
      <c r="AJ84" s="24">
        <v>36035.660000000003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50734.07</v>
      </c>
      <c r="AZ84" s="24">
        <v>446064.72</v>
      </c>
      <c r="BA84" s="24">
        <v>0</v>
      </c>
      <c r="BB84" s="24">
        <v>0</v>
      </c>
      <c r="BC84" s="24">
        <v>0</v>
      </c>
      <c r="BD84" s="24">
        <v>0</v>
      </c>
      <c r="BE84" s="24">
        <v>207518.02000000002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9221129.0800000001</v>
      </c>
      <c r="BO84" s="24">
        <v>0</v>
      </c>
      <c r="BP84" s="24">
        <v>0</v>
      </c>
      <c r="BQ84" s="24">
        <v>0</v>
      </c>
      <c r="BR84" s="24">
        <v>0</v>
      </c>
      <c r="BS84" s="24">
        <v>298413.19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849171.95</v>
      </c>
      <c r="CD84" s="35">
        <v>0</v>
      </c>
      <c r="CE84" s="32">
        <f t="shared" si="3"/>
        <v>11179427.249999998</v>
      </c>
    </row>
    <row r="85" spans="1:84" x14ac:dyDescent="0.35">
      <c r="A85" s="39" t="s">
        <v>270</v>
      </c>
      <c r="B85" s="32"/>
      <c r="C85" s="32">
        <f>SUM(C61:C69)-C84</f>
        <v>12847982.110000001</v>
      </c>
      <c r="D85" s="32">
        <f t="shared" ref="D85:BO85" si="4">SUM(D61:D69)-D84</f>
        <v>0</v>
      </c>
      <c r="E85" s="32">
        <f t="shared" si="4"/>
        <v>17234545.530000005</v>
      </c>
      <c r="F85" s="32">
        <f t="shared" si="4"/>
        <v>0</v>
      </c>
      <c r="G85" s="32">
        <f t="shared" si="4"/>
        <v>0</v>
      </c>
      <c r="H85" s="32">
        <f t="shared" si="4"/>
        <v>0</v>
      </c>
      <c r="I85" s="32">
        <f t="shared" si="4"/>
        <v>0</v>
      </c>
      <c r="J85" s="32">
        <f t="shared" si="4"/>
        <v>2811843.1799999997</v>
      </c>
      <c r="K85" s="32">
        <f t="shared" si="4"/>
        <v>0</v>
      </c>
      <c r="L85" s="32">
        <f t="shared" si="4"/>
        <v>0</v>
      </c>
      <c r="M85" s="32">
        <f t="shared" si="4"/>
        <v>0</v>
      </c>
      <c r="N85" s="32">
        <f t="shared" si="4"/>
        <v>0</v>
      </c>
      <c r="O85" s="32">
        <f t="shared" si="4"/>
        <v>8427100.6500000004</v>
      </c>
      <c r="P85" s="32">
        <f t="shared" si="4"/>
        <v>24564657.310000002</v>
      </c>
      <c r="Q85" s="32">
        <f t="shared" si="4"/>
        <v>4046007.68</v>
      </c>
      <c r="R85" s="32">
        <f t="shared" si="4"/>
        <v>2687814.24</v>
      </c>
      <c r="S85" s="32">
        <f t="shared" si="4"/>
        <v>4932260.3899999997</v>
      </c>
      <c r="T85" s="32">
        <f t="shared" si="4"/>
        <v>353902.72</v>
      </c>
      <c r="U85" s="32">
        <f t="shared" si="4"/>
        <v>8364648.8599999994</v>
      </c>
      <c r="V85" s="32">
        <f t="shared" si="4"/>
        <v>5937193.71</v>
      </c>
      <c r="W85" s="32">
        <f t="shared" si="4"/>
        <v>1390279.42</v>
      </c>
      <c r="X85" s="32">
        <f t="shared" si="4"/>
        <v>3418395.8100000005</v>
      </c>
      <c r="Y85" s="32">
        <f t="shared" si="4"/>
        <v>6394538.8099999987</v>
      </c>
      <c r="Z85" s="32">
        <f t="shared" si="4"/>
        <v>0</v>
      </c>
      <c r="AA85" s="32">
        <f t="shared" si="4"/>
        <v>264824.52999999997</v>
      </c>
      <c r="AB85" s="32">
        <f t="shared" si="4"/>
        <v>14967485.539999999</v>
      </c>
      <c r="AC85" s="32">
        <f t="shared" si="4"/>
        <v>2140592.6499999994</v>
      </c>
      <c r="AD85" s="32">
        <f t="shared" si="4"/>
        <v>253146</v>
      </c>
      <c r="AE85" s="32">
        <f t="shared" si="4"/>
        <v>2287816.4600000004</v>
      </c>
      <c r="AF85" s="32">
        <f t="shared" si="4"/>
        <v>0</v>
      </c>
      <c r="AG85" s="32">
        <f t="shared" si="4"/>
        <v>10133973.300000001</v>
      </c>
      <c r="AH85" s="32">
        <f t="shared" si="4"/>
        <v>0</v>
      </c>
      <c r="AI85" s="32">
        <f t="shared" si="4"/>
        <v>0</v>
      </c>
      <c r="AJ85" s="32">
        <f t="shared" si="4"/>
        <v>1900379.6500000001</v>
      </c>
      <c r="AK85" s="32">
        <f t="shared" si="4"/>
        <v>0</v>
      </c>
      <c r="AL85" s="32">
        <f t="shared" si="4"/>
        <v>0</v>
      </c>
      <c r="AM85" s="32">
        <f t="shared" si="4"/>
        <v>0</v>
      </c>
      <c r="AN85" s="32">
        <f t="shared" si="4"/>
        <v>0</v>
      </c>
      <c r="AO85" s="32">
        <f t="shared" si="4"/>
        <v>0</v>
      </c>
      <c r="AP85" s="32">
        <f t="shared" si="4"/>
        <v>0</v>
      </c>
      <c r="AQ85" s="32">
        <f t="shared" si="4"/>
        <v>0</v>
      </c>
      <c r="AR85" s="32">
        <f t="shared" si="4"/>
        <v>0</v>
      </c>
      <c r="AS85" s="32">
        <f t="shared" si="4"/>
        <v>0</v>
      </c>
      <c r="AT85" s="32">
        <f t="shared" si="4"/>
        <v>0</v>
      </c>
      <c r="AU85" s="32">
        <f t="shared" si="4"/>
        <v>0</v>
      </c>
      <c r="AV85" s="32">
        <f t="shared" si="4"/>
        <v>358556.62000000005</v>
      </c>
      <c r="AW85" s="32">
        <f t="shared" si="4"/>
        <v>0</v>
      </c>
      <c r="AX85" s="32">
        <f t="shared" si="4"/>
        <v>90130.23</v>
      </c>
      <c r="AY85" s="32">
        <f t="shared" si="4"/>
        <v>2219280.0000000005</v>
      </c>
      <c r="AZ85" s="32">
        <f t="shared" si="4"/>
        <v>65973.449999999953</v>
      </c>
      <c r="BA85" s="32">
        <f t="shared" si="4"/>
        <v>990134.87</v>
      </c>
      <c r="BB85" s="32">
        <f t="shared" si="4"/>
        <v>1795640.7299999997</v>
      </c>
      <c r="BC85" s="32">
        <f t="shared" si="4"/>
        <v>0</v>
      </c>
      <c r="BD85" s="32">
        <f t="shared" si="4"/>
        <v>304256.07999999996</v>
      </c>
      <c r="BE85" s="32">
        <f t="shared" si="4"/>
        <v>9135439.2799999993</v>
      </c>
      <c r="BF85" s="32">
        <f t="shared" si="4"/>
        <v>0</v>
      </c>
      <c r="BG85" s="32">
        <f t="shared" si="4"/>
        <v>0</v>
      </c>
      <c r="BH85" s="32">
        <f t="shared" si="4"/>
        <v>0</v>
      </c>
      <c r="BI85" s="32">
        <f t="shared" si="4"/>
        <v>0</v>
      </c>
      <c r="BJ85" s="32">
        <f t="shared" si="4"/>
        <v>0</v>
      </c>
      <c r="BK85" s="32">
        <f t="shared" si="4"/>
        <v>0</v>
      </c>
      <c r="BL85" s="32">
        <f t="shared" si="4"/>
        <v>1003265.9399999998</v>
      </c>
      <c r="BM85" s="32">
        <f t="shared" si="4"/>
        <v>0</v>
      </c>
      <c r="BN85" s="32">
        <f t="shared" si="4"/>
        <v>-43852.359999999404</v>
      </c>
      <c r="BO85" s="32">
        <f t="shared" si="4"/>
        <v>5108171</v>
      </c>
      <c r="BP85" s="32">
        <f t="shared" ref="BP85:CD85" si="5">SUM(BP61:BP69)-BP84</f>
        <v>0</v>
      </c>
      <c r="BQ85" s="32">
        <f t="shared" si="5"/>
        <v>0</v>
      </c>
      <c r="BR85" s="32">
        <f t="shared" si="5"/>
        <v>0</v>
      </c>
      <c r="BS85" s="32">
        <f t="shared" si="5"/>
        <v>79239.179999999993</v>
      </c>
      <c r="BT85" s="32">
        <f t="shared" si="5"/>
        <v>0</v>
      </c>
      <c r="BU85" s="32">
        <f t="shared" si="5"/>
        <v>7494.3600000000006</v>
      </c>
      <c r="BV85" s="32">
        <f t="shared" si="5"/>
        <v>2190.5500000000002</v>
      </c>
      <c r="BW85" s="32">
        <f t="shared" si="5"/>
        <v>5755630.0899999999</v>
      </c>
      <c r="BX85" s="32">
        <f t="shared" si="5"/>
        <v>0</v>
      </c>
      <c r="BY85" s="32">
        <f t="shared" si="5"/>
        <v>973021.46</v>
      </c>
      <c r="BZ85" s="32">
        <f t="shared" si="5"/>
        <v>2700860.66</v>
      </c>
      <c r="CA85" s="32">
        <f t="shared" si="5"/>
        <v>89273.51999999999</v>
      </c>
      <c r="CB85" s="32">
        <f t="shared" si="5"/>
        <v>0</v>
      </c>
      <c r="CC85" s="32">
        <f t="shared" si="5"/>
        <v>104913890.84</v>
      </c>
      <c r="CD85" s="32">
        <f t="shared" si="5"/>
        <v>18088883.739999998</v>
      </c>
      <c r="CE85" s="32">
        <f t="shared" si="3"/>
        <v>288996868.79000008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53804837.170000002</v>
      </c>
      <c r="D87" s="24">
        <v>0</v>
      </c>
      <c r="E87" s="24">
        <v>79687083.930000007</v>
      </c>
      <c r="F87" s="24">
        <v>0</v>
      </c>
      <c r="G87" s="24">
        <v>0</v>
      </c>
      <c r="H87" s="24">
        <v>0</v>
      </c>
      <c r="I87" s="24">
        <v>0</v>
      </c>
      <c r="J87" s="24">
        <v>13233357</v>
      </c>
      <c r="K87" s="24">
        <v>0</v>
      </c>
      <c r="L87" s="24">
        <v>0</v>
      </c>
      <c r="M87" s="24">
        <v>0</v>
      </c>
      <c r="N87" s="24">
        <v>0</v>
      </c>
      <c r="O87" s="24">
        <v>35642545.320000008</v>
      </c>
      <c r="P87" s="24">
        <v>90362766.700000003</v>
      </c>
      <c r="Q87" s="24">
        <v>7580488</v>
      </c>
      <c r="R87" s="24">
        <v>3604431</v>
      </c>
      <c r="S87" s="24">
        <v>0</v>
      </c>
      <c r="T87" s="24">
        <v>717648</v>
      </c>
      <c r="U87" s="24">
        <v>29472828.759999998</v>
      </c>
      <c r="V87" s="24">
        <v>34222049.599999994</v>
      </c>
      <c r="W87" s="24">
        <v>1806862.81</v>
      </c>
      <c r="X87" s="24">
        <v>6802823.0699999984</v>
      </c>
      <c r="Y87" s="24">
        <v>7147825.5</v>
      </c>
      <c r="Z87" s="24">
        <v>0</v>
      </c>
      <c r="AA87" s="24">
        <v>294730.51</v>
      </c>
      <c r="AB87" s="24">
        <v>26518056.930000003</v>
      </c>
      <c r="AC87" s="24">
        <v>19000745</v>
      </c>
      <c r="AD87" s="24">
        <v>1962229</v>
      </c>
      <c r="AE87" s="24">
        <v>6104121</v>
      </c>
      <c r="AF87" s="24">
        <v>0</v>
      </c>
      <c r="AG87" s="24">
        <v>13650769</v>
      </c>
      <c r="AH87" s="24">
        <v>0</v>
      </c>
      <c r="AI87" s="24">
        <v>0</v>
      </c>
      <c r="AJ87" s="24">
        <v>83184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502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6">SUM(C87:CD87)</f>
        <v>431699884.30000001</v>
      </c>
    </row>
    <row r="88" spans="1:84" x14ac:dyDescent="0.35">
      <c r="A88" s="26" t="s">
        <v>273</v>
      </c>
      <c r="B88" s="20"/>
      <c r="C88" s="24">
        <v>3869822</v>
      </c>
      <c r="D88" s="24">
        <v>0</v>
      </c>
      <c r="E88" s="24">
        <v>9973889.0099999998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330494.27</v>
      </c>
      <c r="P88" s="24">
        <v>219468343.52999994</v>
      </c>
      <c r="Q88" s="24">
        <v>14997362</v>
      </c>
      <c r="R88" s="24">
        <v>13831520</v>
      </c>
      <c r="S88" s="24">
        <v>0</v>
      </c>
      <c r="T88" s="24">
        <v>51615</v>
      </c>
      <c r="U88" s="24">
        <v>28199327.920000002</v>
      </c>
      <c r="V88" s="24">
        <v>25110098.140000004</v>
      </c>
      <c r="W88" s="24">
        <v>9723224.3599999994</v>
      </c>
      <c r="X88" s="24">
        <v>24761564.039999999</v>
      </c>
      <c r="Y88" s="24">
        <v>30513776.84</v>
      </c>
      <c r="Z88" s="24">
        <v>0</v>
      </c>
      <c r="AA88" s="24">
        <v>2041047.76</v>
      </c>
      <c r="AB88" s="24">
        <v>46562853.779999994</v>
      </c>
      <c r="AC88" s="24">
        <v>2048603</v>
      </c>
      <c r="AD88" s="24">
        <v>48646</v>
      </c>
      <c r="AE88" s="24">
        <v>3286399</v>
      </c>
      <c r="AF88" s="24">
        <v>0</v>
      </c>
      <c r="AG88" s="24">
        <v>78132430</v>
      </c>
      <c r="AH88" s="24">
        <v>0</v>
      </c>
      <c r="AI88" s="24">
        <v>0</v>
      </c>
      <c r="AJ88" s="24">
        <v>8636197.5999999996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651575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6"/>
        <v>522238789.24999994</v>
      </c>
    </row>
    <row r="89" spans="1:84" x14ac:dyDescent="0.35">
      <c r="A89" s="26" t="s">
        <v>274</v>
      </c>
      <c r="B89" s="20"/>
      <c r="C89" s="32">
        <f>C87+C88</f>
        <v>57674659.170000002</v>
      </c>
      <c r="D89" s="32">
        <f t="shared" ref="D89:AV89" si="7">D87+D88</f>
        <v>0</v>
      </c>
      <c r="E89" s="32">
        <f t="shared" si="7"/>
        <v>89660972.940000013</v>
      </c>
      <c r="F89" s="32">
        <f t="shared" si="7"/>
        <v>0</v>
      </c>
      <c r="G89" s="32">
        <f t="shared" si="7"/>
        <v>0</v>
      </c>
      <c r="H89" s="32">
        <f t="shared" si="7"/>
        <v>0</v>
      </c>
      <c r="I89" s="32">
        <f t="shared" si="7"/>
        <v>0</v>
      </c>
      <c r="J89" s="32">
        <f t="shared" si="7"/>
        <v>13233357</v>
      </c>
      <c r="K89" s="32">
        <f t="shared" si="7"/>
        <v>0</v>
      </c>
      <c r="L89" s="32">
        <f t="shared" si="7"/>
        <v>0</v>
      </c>
      <c r="M89" s="32">
        <f t="shared" si="7"/>
        <v>0</v>
      </c>
      <c r="N89" s="32">
        <f t="shared" si="7"/>
        <v>0</v>
      </c>
      <c r="O89" s="32">
        <f t="shared" si="7"/>
        <v>35973039.590000011</v>
      </c>
      <c r="P89" s="32">
        <f t="shared" si="7"/>
        <v>309831110.22999996</v>
      </c>
      <c r="Q89" s="32">
        <f t="shared" si="7"/>
        <v>22577850</v>
      </c>
      <c r="R89" s="32">
        <f t="shared" si="7"/>
        <v>17435951</v>
      </c>
      <c r="S89" s="32">
        <f t="shared" si="7"/>
        <v>0</v>
      </c>
      <c r="T89" s="32">
        <f t="shared" si="7"/>
        <v>769263</v>
      </c>
      <c r="U89" s="32">
        <f t="shared" si="7"/>
        <v>57672156.68</v>
      </c>
      <c r="V89" s="32">
        <f t="shared" si="7"/>
        <v>59332147.739999995</v>
      </c>
      <c r="W89" s="32">
        <f t="shared" si="7"/>
        <v>11530087.17</v>
      </c>
      <c r="X89" s="32">
        <f t="shared" si="7"/>
        <v>31564387.109999999</v>
      </c>
      <c r="Y89" s="32">
        <f t="shared" si="7"/>
        <v>37661602.340000004</v>
      </c>
      <c r="Z89" s="32">
        <f t="shared" si="7"/>
        <v>0</v>
      </c>
      <c r="AA89" s="32">
        <f t="shared" si="7"/>
        <v>2335778.27</v>
      </c>
      <c r="AB89" s="32">
        <f t="shared" si="7"/>
        <v>73080910.709999993</v>
      </c>
      <c r="AC89" s="32">
        <f t="shared" si="7"/>
        <v>21049348</v>
      </c>
      <c r="AD89" s="32">
        <f t="shared" si="7"/>
        <v>2010875</v>
      </c>
      <c r="AE89" s="32">
        <f t="shared" si="7"/>
        <v>9390520</v>
      </c>
      <c r="AF89" s="32">
        <f t="shared" si="7"/>
        <v>0</v>
      </c>
      <c r="AG89" s="32">
        <f t="shared" si="7"/>
        <v>91783199</v>
      </c>
      <c r="AH89" s="32">
        <f t="shared" si="7"/>
        <v>0</v>
      </c>
      <c r="AI89" s="32">
        <f t="shared" si="7"/>
        <v>0</v>
      </c>
      <c r="AJ89" s="32">
        <f t="shared" si="7"/>
        <v>8719381.5999999996</v>
      </c>
      <c r="AK89" s="32">
        <f t="shared" si="7"/>
        <v>0</v>
      </c>
      <c r="AL89" s="32">
        <f t="shared" si="7"/>
        <v>0</v>
      </c>
      <c r="AM89" s="32">
        <f t="shared" si="7"/>
        <v>0</v>
      </c>
      <c r="AN89" s="32">
        <f t="shared" si="7"/>
        <v>0</v>
      </c>
      <c r="AO89" s="32">
        <f t="shared" si="7"/>
        <v>0</v>
      </c>
      <c r="AP89" s="32">
        <f t="shared" si="7"/>
        <v>0</v>
      </c>
      <c r="AQ89" s="32">
        <f t="shared" si="7"/>
        <v>0</v>
      </c>
      <c r="AR89" s="32">
        <f t="shared" si="7"/>
        <v>0</v>
      </c>
      <c r="AS89" s="32">
        <f t="shared" si="7"/>
        <v>0</v>
      </c>
      <c r="AT89" s="32">
        <f t="shared" si="7"/>
        <v>0</v>
      </c>
      <c r="AU89" s="32">
        <f t="shared" si="7"/>
        <v>0</v>
      </c>
      <c r="AV89" s="32">
        <f t="shared" si="7"/>
        <v>652077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6"/>
        <v>953938673.54999995</v>
      </c>
    </row>
    <row r="90" spans="1:84" x14ac:dyDescent="0.35">
      <c r="A90" s="39" t="s">
        <v>275</v>
      </c>
      <c r="B90" s="32"/>
      <c r="C90" s="24">
        <v>24173.010000000017</v>
      </c>
      <c r="D90" s="24">
        <v>0</v>
      </c>
      <c r="E90" s="24">
        <v>70013.409999999916</v>
      </c>
      <c r="F90" s="24">
        <v>0</v>
      </c>
      <c r="G90" s="24">
        <v>0</v>
      </c>
      <c r="H90" s="24">
        <v>0</v>
      </c>
      <c r="I90" s="24">
        <v>0</v>
      </c>
      <c r="J90" s="24">
        <v>6715.8899999999994</v>
      </c>
      <c r="K90" s="24">
        <v>0</v>
      </c>
      <c r="L90" s="24">
        <v>0</v>
      </c>
      <c r="M90" s="24">
        <v>0</v>
      </c>
      <c r="N90" s="24">
        <v>0</v>
      </c>
      <c r="O90" s="24">
        <v>13376.900000000003</v>
      </c>
      <c r="P90" s="24">
        <v>40997.959999999992</v>
      </c>
      <c r="Q90" s="24">
        <v>16293.720000000005</v>
      </c>
      <c r="R90" s="24">
        <v>4097.63</v>
      </c>
      <c r="S90" s="24">
        <v>0</v>
      </c>
      <c r="T90" s="24">
        <v>0</v>
      </c>
      <c r="U90" s="24">
        <v>0</v>
      </c>
      <c r="V90" s="24">
        <v>2214.64</v>
      </c>
      <c r="W90" s="24">
        <v>0</v>
      </c>
      <c r="X90" s="24">
        <v>1130.3499999999999</v>
      </c>
      <c r="Y90" s="24">
        <v>12520.690000000006</v>
      </c>
      <c r="Z90" s="24">
        <v>0</v>
      </c>
      <c r="AA90" s="24">
        <v>0</v>
      </c>
      <c r="AB90" s="24">
        <v>4583.24</v>
      </c>
      <c r="AC90" s="24">
        <v>1856.36</v>
      </c>
      <c r="AD90" s="24">
        <v>1106.1199999999999</v>
      </c>
      <c r="AE90" s="24">
        <v>6120.8499999999995</v>
      </c>
      <c r="AF90" s="24">
        <v>0</v>
      </c>
      <c r="AG90" s="24">
        <v>19642.109999999997</v>
      </c>
      <c r="AH90" s="24">
        <v>0</v>
      </c>
      <c r="AI90" s="24">
        <v>0</v>
      </c>
      <c r="AJ90" s="24">
        <v>2883.45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553.96999999999991</v>
      </c>
      <c r="AW90" s="24">
        <v>0</v>
      </c>
      <c r="AX90" s="24">
        <v>0</v>
      </c>
      <c r="AY90" s="24">
        <v>0</v>
      </c>
      <c r="AZ90" s="24">
        <v>14468.319999999998</v>
      </c>
      <c r="BA90" s="24">
        <v>788.81999999999994</v>
      </c>
      <c r="BB90" s="24">
        <v>369.53</v>
      </c>
      <c r="BC90" s="24">
        <v>0</v>
      </c>
      <c r="BD90" s="24">
        <v>7667.09</v>
      </c>
      <c r="BE90" s="24">
        <v>323239.50000000029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415.73</v>
      </c>
      <c r="BM90" s="24">
        <v>0</v>
      </c>
      <c r="BN90" s="24">
        <v>9959.590000000002</v>
      </c>
      <c r="BO90" s="24">
        <v>0</v>
      </c>
      <c r="BP90" s="24">
        <v>0</v>
      </c>
      <c r="BQ90" s="24">
        <v>0</v>
      </c>
      <c r="BR90" s="24">
        <v>0</v>
      </c>
      <c r="BS90" s="24">
        <v>1318.75</v>
      </c>
      <c r="BT90" s="24">
        <v>0</v>
      </c>
      <c r="BU90" s="24">
        <v>0</v>
      </c>
      <c r="BV90" s="24">
        <v>0</v>
      </c>
      <c r="BW90" s="24">
        <v>0</v>
      </c>
      <c r="BX90" s="24">
        <v>0</v>
      </c>
      <c r="BY90" s="24">
        <v>234.1</v>
      </c>
      <c r="BZ90" s="24">
        <v>0</v>
      </c>
      <c r="CA90" s="24">
        <v>0</v>
      </c>
      <c r="CB90" s="24">
        <v>0</v>
      </c>
      <c r="CC90" s="24">
        <v>10713.919999999995</v>
      </c>
      <c r="CD90" s="264" t="s">
        <v>233</v>
      </c>
      <c r="CE90" s="32">
        <f t="shared" si="6"/>
        <v>597455.65000000026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6"/>
        <v>0</v>
      </c>
      <c r="CF91" s="32" t="e">
        <f>AY59-CE91</f>
        <v>#VALUE!</v>
      </c>
    </row>
    <row r="92" spans="1:84" x14ac:dyDescent="0.35">
      <c r="A92" s="26" t="s">
        <v>277</v>
      </c>
      <c r="B92" s="20"/>
      <c r="C92" s="24">
        <v>3059.3977634743278</v>
      </c>
      <c r="D92" s="24">
        <v>0</v>
      </c>
      <c r="E92" s="24">
        <v>8861.075636307216</v>
      </c>
      <c r="F92" s="24">
        <v>0</v>
      </c>
      <c r="G92" s="24">
        <v>0</v>
      </c>
      <c r="H92" s="24">
        <v>0</v>
      </c>
      <c r="I92" s="24">
        <v>0</v>
      </c>
      <c r="J92" s="24">
        <v>849.98015744582858</v>
      </c>
      <c r="K92" s="24">
        <v>0</v>
      </c>
      <c r="L92" s="24">
        <v>0</v>
      </c>
      <c r="M92" s="24">
        <v>0</v>
      </c>
      <c r="N92" s="24">
        <v>0</v>
      </c>
      <c r="O92" s="24">
        <v>1693.0145622005582</v>
      </c>
      <c r="P92" s="24">
        <v>5188.8063228786905</v>
      </c>
      <c r="Q92" s="24">
        <v>2062.174736479938</v>
      </c>
      <c r="R92" s="24">
        <v>518.6064978066571</v>
      </c>
      <c r="S92" s="24">
        <v>0</v>
      </c>
      <c r="T92" s="24">
        <v>0</v>
      </c>
      <c r="U92" s="24">
        <v>0</v>
      </c>
      <c r="V92" s="24">
        <v>280.29048359723424</v>
      </c>
      <c r="W92" s="24">
        <v>0</v>
      </c>
      <c r="X92" s="24">
        <v>143.05997730291773</v>
      </c>
      <c r="Y92" s="24">
        <v>1584.650442090388</v>
      </c>
      <c r="Z92" s="24">
        <v>0</v>
      </c>
      <c r="AA92" s="24">
        <v>0</v>
      </c>
      <c r="AB92" s="24">
        <v>580.06653724406135</v>
      </c>
      <c r="AC92" s="24">
        <v>234.94565352859237</v>
      </c>
      <c r="AD92" s="24">
        <v>139.99336673977385</v>
      </c>
      <c r="AE92" s="24">
        <v>774.6703782674075</v>
      </c>
      <c r="AF92" s="24">
        <v>0</v>
      </c>
      <c r="AG92" s="24">
        <v>2485.9555100468115</v>
      </c>
      <c r="AH92" s="24">
        <v>0</v>
      </c>
      <c r="AI92" s="24">
        <v>0</v>
      </c>
      <c r="AJ92" s="24">
        <v>364.93678201804585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70.111855289509734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99.835069930629956</v>
      </c>
      <c r="BB92" s="24">
        <v>46.768658745297643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52.615848510763925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166.90436154131268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29.628292729343162</v>
      </c>
      <c r="BZ92" s="24">
        <v>0</v>
      </c>
      <c r="CA92" s="24">
        <v>0</v>
      </c>
      <c r="CB92" s="24">
        <v>0</v>
      </c>
      <c r="CC92" s="29" t="s">
        <v>233</v>
      </c>
      <c r="CD92" s="29" t="s">
        <v>233</v>
      </c>
      <c r="CE92" s="32">
        <f t="shared" si="6"/>
        <v>29287.488894175305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6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42.021076923076919</v>
      </c>
      <c r="D94" s="315">
        <v>0</v>
      </c>
      <c r="E94" s="315">
        <v>82.049288461538467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28.929706730769233</v>
      </c>
      <c r="P94" s="316">
        <v>32.564658653846159</v>
      </c>
      <c r="Q94" s="316">
        <v>18.794927884615383</v>
      </c>
      <c r="R94" s="316">
        <v>4.5211538461538463E-2</v>
      </c>
      <c r="S94" s="317">
        <v>0</v>
      </c>
      <c r="T94" s="317">
        <v>0.75161538461538457</v>
      </c>
      <c r="U94" s="318">
        <v>0</v>
      </c>
      <c r="V94" s="316">
        <v>6.2959375</v>
      </c>
      <c r="W94" s="316">
        <v>1.4783653846153846E-2</v>
      </c>
      <c r="X94" s="316">
        <v>0.12184134615384616</v>
      </c>
      <c r="Y94" s="316">
        <v>0</v>
      </c>
      <c r="Z94" s="316">
        <v>0</v>
      </c>
      <c r="AA94" s="316">
        <v>0</v>
      </c>
      <c r="AB94" s="317">
        <v>0</v>
      </c>
      <c r="AC94" s="316">
        <v>0</v>
      </c>
      <c r="AD94" s="316">
        <v>1.0778269230769231</v>
      </c>
      <c r="AE94" s="316">
        <v>0</v>
      </c>
      <c r="AF94" s="316">
        <v>0</v>
      </c>
      <c r="AG94" s="316">
        <v>25.797250000000002</v>
      </c>
      <c r="AH94" s="316">
        <v>0</v>
      </c>
      <c r="AI94" s="316">
        <v>0</v>
      </c>
      <c r="AJ94" s="316">
        <v>4.3708846153846146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6"/>
        <v>242.83500961538462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1368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1367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98029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1375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1376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1377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/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1379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1380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6619</v>
      </c>
      <c r="D127" s="50">
        <v>28514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1271</v>
      </c>
      <c r="D130" s="50">
        <v>3231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6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13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80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45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175</v>
      </c>
      <c r="D143" s="20"/>
      <c r="E143" s="32">
        <f>SUM(C132:C142)</f>
        <v>144</v>
      </c>
    </row>
    <row r="144" spans="1:5" x14ac:dyDescent="0.35">
      <c r="A144" s="20" t="s">
        <v>325</v>
      </c>
      <c r="B144" s="46" t="s">
        <v>284</v>
      </c>
      <c r="C144" s="47">
        <v>175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21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2503</v>
      </c>
      <c r="C154" s="50">
        <v>755</v>
      </c>
      <c r="D154" s="50">
        <v>3360</v>
      </c>
      <c r="E154" s="32">
        <f>SUM(B154:D154)</f>
        <v>6618</v>
      </c>
    </row>
    <row r="155" spans="1:6" x14ac:dyDescent="0.35">
      <c r="A155" s="20" t="s">
        <v>227</v>
      </c>
      <c r="B155" s="50">
        <v>10783</v>
      </c>
      <c r="C155" s="50">
        <v>3254</v>
      </c>
      <c r="D155" s="50">
        <v>14476</v>
      </c>
      <c r="E155" s="32">
        <f>SUM(B155:D155)</f>
        <v>28513</v>
      </c>
    </row>
    <row r="156" spans="1:6" x14ac:dyDescent="0.35">
      <c r="A156" s="20" t="s">
        <v>332</v>
      </c>
      <c r="B156" s="50">
        <v>65038</v>
      </c>
      <c r="C156" s="50">
        <v>19627</v>
      </c>
      <c r="D156" s="50">
        <v>87310</v>
      </c>
      <c r="E156" s="32">
        <f>SUM(B156:D156)</f>
        <v>171975</v>
      </c>
    </row>
    <row r="157" spans="1:6" x14ac:dyDescent="0.35">
      <c r="A157" s="20" t="s">
        <v>272</v>
      </c>
      <c r="B157" s="50">
        <v>192744442</v>
      </c>
      <c r="C157" s="50">
        <v>55256389</v>
      </c>
      <c r="D157" s="50">
        <v>183699053</v>
      </c>
      <c r="E157" s="32">
        <f>SUM(B157:D157)</f>
        <v>431699884</v>
      </c>
      <c r="F157" s="18"/>
    </row>
    <row r="158" spans="1:6" x14ac:dyDescent="0.35">
      <c r="A158" s="20" t="s">
        <v>273</v>
      </c>
      <c r="B158" s="50">
        <v>168016565</v>
      </c>
      <c r="C158" s="50">
        <v>53615157</v>
      </c>
      <c r="D158" s="50">
        <v>300607067</v>
      </c>
      <c r="E158" s="32">
        <f>SUM(B158:D158)</f>
        <v>522238789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5428613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0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2872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4712830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311357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10455672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3076169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309771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3385940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4302002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3720698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8022700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-1555872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11622055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10066183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46315057.899999999</v>
      </c>
      <c r="C211" s="47">
        <v>0</v>
      </c>
      <c r="D211" s="50">
        <v>0</v>
      </c>
      <c r="E211" s="32">
        <f t="shared" ref="E211:E219" si="8">SUM(B211:C211)-D211</f>
        <v>46315057.899999999</v>
      </c>
    </row>
    <row r="212" spans="1:5" x14ac:dyDescent="0.35">
      <c r="A212" s="20" t="s">
        <v>367</v>
      </c>
      <c r="B212" s="50">
        <v>2123129.75</v>
      </c>
      <c r="C212" s="47">
        <v>0</v>
      </c>
      <c r="D212" s="50">
        <v>0</v>
      </c>
      <c r="E212" s="32">
        <f t="shared" si="8"/>
        <v>2123129.75</v>
      </c>
    </row>
    <row r="213" spans="1:5" x14ac:dyDescent="0.35">
      <c r="A213" s="20" t="s">
        <v>368</v>
      </c>
      <c r="B213" s="50">
        <v>309005277.13999999</v>
      </c>
      <c r="C213" s="47">
        <v>67377147.269999996</v>
      </c>
      <c r="D213" s="50">
        <v>0.01</v>
      </c>
      <c r="E213" s="32">
        <f t="shared" si="8"/>
        <v>376382424.39999998</v>
      </c>
    </row>
    <row r="214" spans="1:5" x14ac:dyDescent="0.35">
      <c r="A214" s="20" t="s">
        <v>369</v>
      </c>
      <c r="B214" s="50"/>
      <c r="C214" s="47"/>
      <c r="D214" s="50"/>
      <c r="E214" s="32">
        <f t="shared" si="8"/>
        <v>0</v>
      </c>
    </row>
    <row r="215" spans="1:5" x14ac:dyDescent="0.35">
      <c r="A215" s="20" t="s">
        <v>370</v>
      </c>
      <c r="B215" s="50">
        <v>2180120.67</v>
      </c>
      <c r="C215" s="47">
        <v>16587.780000000261</v>
      </c>
      <c r="D215" s="50">
        <v>0</v>
      </c>
      <c r="E215" s="32">
        <f t="shared" si="8"/>
        <v>2196708.4500000002</v>
      </c>
    </row>
    <row r="216" spans="1:5" x14ac:dyDescent="0.35">
      <c r="A216" s="20" t="s">
        <v>371</v>
      </c>
      <c r="B216" s="50">
        <v>103920681.37</v>
      </c>
      <c r="C216" s="47">
        <v>2575061.5800000727</v>
      </c>
      <c r="D216" s="50">
        <v>0</v>
      </c>
      <c r="E216" s="32">
        <f t="shared" si="8"/>
        <v>106495742.95000008</v>
      </c>
    </row>
    <row r="217" spans="1:5" x14ac:dyDescent="0.35">
      <c r="A217" s="20" t="s">
        <v>372</v>
      </c>
      <c r="B217" s="50"/>
      <c r="C217" s="47"/>
      <c r="D217" s="50"/>
      <c r="E217" s="32">
        <f t="shared" si="8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8"/>
        <v>0</v>
      </c>
    </row>
    <row r="219" spans="1:5" x14ac:dyDescent="0.35">
      <c r="A219" s="20" t="s">
        <v>374</v>
      </c>
      <c r="B219" s="50">
        <v>1342900.98</v>
      </c>
      <c r="C219" s="47">
        <v>5415884.3200001381</v>
      </c>
      <c r="D219" s="50">
        <v>0</v>
      </c>
      <c r="E219" s="32">
        <f t="shared" si="8"/>
        <v>6758785.3000001386</v>
      </c>
    </row>
    <row r="220" spans="1:5" x14ac:dyDescent="0.35">
      <c r="A220" s="20" t="s">
        <v>215</v>
      </c>
      <c r="B220" s="32">
        <f>SUM(B211:B219)</f>
        <v>464887167.81</v>
      </c>
      <c r="C220" s="266">
        <f>SUM(C211:C219)</f>
        <v>75384680.950000212</v>
      </c>
      <c r="D220" s="32">
        <f>SUM(D211:D219)</f>
        <v>0.01</v>
      </c>
      <c r="E220" s="32">
        <f>SUM(E211:E219)</f>
        <v>540271848.75000024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593172.67999999993</v>
      </c>
      <c r="C225" s="47">
        <v>111743.78000000014</v>
      </c>
      <c r="D225" s="50">
        <v>0</v>
      </c>
      <c r="E225" s="32">
        <f t="shared" ref="E225:E232" si="9">SUM(B225:C225)-D225</f>
        <v>704916.46000000008</v>
      </c>
    </row>
    <row r="226" spans="1:5" x14ac:dyDescent="0.35">
      <c r="A226" s="20" t="s">
        <v>368</v>
      </c>
      <c r="B226" s="50">
        <v>106445509.86</v>
      </c>
      <c r="C226" s="47">
        <v>14349332.290000007</v>
      </c>
      <c r="D226" s="50">
        <v>0</v>
      </c>
      <c r="E226" s="32">
        <f t="shared" si="9"/>
        <v>120794842.15000001</v>
      </c>
    </row>
    <row r="227" spans="1:5" x14ac:dyDescent="0.35">
      <c r="A227" s="20" t="s">
        <v>369</v>
      </c>
      <c r="B227" s="50"/>
      <c r="C227" s="47"/>
      <c r="D227" s="50"/>
      <c r="E227" s="32">
        <f t="shared" si="9"/>
        <v>0</v>
      </c>
    </row>
    <row r="228" spans="1:5" x14ac:dyDescent="0.35">
      <c r="A228" s="20" t="s">
        <v>370</v>
      </c>
      <c r="B228" s="50">
        <v>704591.68</v>
      </c>
      <c r="C228" s="47">
        <v>246121.40999999992</v>
      </c>
      <c r="D228" s="50">
        <v>0</v>
      </c>
      <c r="E228" s="32">
        <f t="shared" si="9"/>
        <v>950713.09</v>
      </c>
    </row>
    <row r="229" spans="1:5" x14ac:dyDescent="0.35">
      <c r="A229" s="20" t="s">
        <v>371</v>
      </c>
      <c r="B229" s="50">
        <v>90305984.810000002</v>
      </c>
      <c r="C229" s="47">
        <v>3389463.349999994</v>
      </c>
      <c r="D229" s="50">
        <v>0</v>
      </c>
      <c r="E229" s="32">
        <f t="shared" si="9"/>
        <v>93695448.159999996</v>
      </c>
    </row>
    <row r="230" spans="1:5" x14ac:dyDescent="0.35">
      <c r="A230" s="20" t="s">
        <v>372</v>
      </c>
      <c r="B230" s="50"/>
      <c r="C230" s="47"/>
      <c r="D230" s="50"/>
      <c r="E230" s="32">
        <f t="shared" si="9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9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9"/>
        <v>0</v>
      </c>
    </row>
    <row r="233" spans="1:5" x14ac:dyDescent="0.35">
      <c r="A233" s="20" t="s">
        <v>215</v>
      </c>
      <c r="B233" s="32">
        <f>SUM(B224:B232)</f>
        <v>198049259.03000003</v>
      </c>
      <c r="C233" s="266">
        <f>SUM(C224:C232)</f>
        <v>18096660.829999998</v>
      </c>
      <c r="D233" s="32">
        <f>SUM(D224:D232)</f>
        <v>0</v>
      </c>
      <c r="E233" s="32">
        <f>SUM(E224:E232)</f>
        <v>216145919.86000001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465136</v>
      </c>
      <c r="D237" s="40">
        <f>C237</f>
        <v>465136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289065359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89801097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3800289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16453726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254470776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4183829.2600000007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657775076.25999999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639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6585007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6431648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13016655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671256867.25999999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87688424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153177016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110304408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7555296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5793187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444987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144354502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46315058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2123130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376382424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2196708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106495743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6758785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540271848</v>
      </c>
      <c r="E291" s="20"/>
    </row>
    <row r="292" spans="1:5" x14ac:dyDescent="0.35">
      <c r="A292" s="20" t="s">
        <v>416</v>
      </c>
      <c r="B292" s="46" t="s">
        <v>284</v>
      </c>
      <c r="C292" s="47">
        <v>216145920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324125928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1558984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1558984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470039414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11707169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8163065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7786264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27656498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242145133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97132651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339277784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339277784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103105132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470039414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470039414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431699884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522238789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953938673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465136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657775076.25999999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13016654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671256866.25999999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282681806.74000001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11179427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11179427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11179427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293861233.74000001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89744986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10455672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6407106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38573276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1839800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20424185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18080086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3385940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8022700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10066183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93176361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93176361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300176295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-6315061.2599999905</v>
      </c>
      <c r="E417" s="32"/>
    </row>
    <row r="418" spans="1:13" x14ac:dyDescent="0.35">
      <c r="A418" s="32" t="s">
        <v>508</v>
      </c>
      <c r="B418" s="20"/>
      <c r="C418" s="236">
        <v>0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-6315061.2599999905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-6315061.2599999905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274216.14999999997</v>
      </c>
      <c r="E612" s="258">
        <f>SUM(C624:D647)+SUM(C668:D713)</f>
        <v>181984223.17739159</v>
      </c>
      <c r="F612" s="258">
        <f>CE64-(AX64+BD64+BE64+BG64+BJ64+BN64+BP64+BQ64+CB64+CC64+CD64)</f>
        <v>37599512.359999985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666.13637019230782</v>
      </c>
      <c r="I612" s="256">
        <f>CE92-(AX92+AY92+AZ92+BD92+BE92+BF92+BG92+BJ92+BN92+BO92+BP92+BQ92+BR92+CB92+CC92+CD92)</f>
        <v>29287.488894175305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953938673.54999995</v>
      </c>
      <c r="L612" s="262">
        <f>CE94-(AW94+AX94+AY94+AZ94+BA94+BB94+BC94+BD94+BE94+BF94+BG94+BH94+BI94+BJ94+BK94+BL94+BM94+BN94+BO94+BP94+BQ94+BR94+BS94+BT94+BU94+BV94+BW94+BX94+BY94+BZ94+CA94+CB94+CC94+CD94)</f>
        <v>242.83500961538462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9135439.2799999993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18088883.739999998</v>
      </c>
      <c r="D615" s="256">
        <f>SUM(C614:C615)</f>
        <v>27224323.019999996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90130.23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-43852.359999999404</v>
      </c>
      <c r="D619" s="256">
        <f>(D615/D612)*BN90</f>
        <v>988793.31252649357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104913890.84</v>
      </c>
      <c r="D620" s="256">
        <f>(D615/D612)*CC90</f>
        <v>1063683.5900819052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107012645.6126084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304256.07999999996</v>
      </c>
      <c r="D624" s="256">
        <f>(D615/D612)*BD90</f>
        <v>761192.71160145674</v>
      </c>
      <c r="E624" s="258">
        <f>(E623/E612)*SUM(C624:D624)</f>
        <v>626518.56278161774</v>
      </c>
      <c r="F624" s="258">
        <f>SUM(C624:E624)</f>
        <v>1691967.3543830744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2219280.0000000005</v>
      </c>
      <c r="D625" s="256">
        <f>(D615/D612)*AY90</f>
        <v>0</v>
      </c>
      <c r="E625" s="258">
        <f>(E623/E612)*SUM(C625:D625)</f>
        <v>1305008.8629037475</v>
      </c>
      <c r="F625" s="258">
        <f>(F624/F612)*AY64</f>
        <v>14081.997180340724</v>
      </c>
      <c r="G625" s="256">
        <f>SUM(C625:F625)</f>
        <v>3538370.8600840885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5108171</v>
      </c>
      <c r="D627" s="256">
        <f>(D615/D612)*BO90</f>
        <v>0</v>
      </c>
      <c r="E627" s="258">
        <f>(E623/E612)*SUM(C627:D627)</f>
        <v>3003770.7852221881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65973.449999999953</v>
      </c>
      <c r="D628" s="256">
        <f>(D615/D612)*AZ90</f>
        <v>1436422.3888225632</v>
      </c>
      <c r="E628" s="258">
        <f>(E623/E612)*SUM(C628:D628)</f>
        <v>883457.64628760447</v>
      </c>
      <c r="F628" s="258">
        <f>(F624/F612)*AZ64</f>
        <v>12532.906278453665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990134.87</v>
      </c>
      <c r="D630" s="256">
        <f>(D615/D612)*BA90</f>
        <v>78314.462822982518</v>
      </c>
      <c r="E630" s="258">
        <f>(E623/E612)*SUM(C630:D630)</f>
        <v>628282.97866767051</v>
      </c>
      <c r="F630" s="258">
        <f>(F624/F612)*BA64</f>
        <v>1707.3099011403481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1795640.7299999997</v>
      </c>
      <c r="D632" s="256">
        <f>(D615/D612)*BB90</f>
        <v>36687.131978115067</v>
      </c>
      <c r="E632" s="258">
        <f>(E623/E612)*SUM(C632:D632)</f>
        <v>1077468.4130109379</v>
      </c>
      <c r="F632" s="258">
        <f>(F624/F612)*BB64</f>
        <v>14.633457442314345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1003265.9399999998</v>
      </c>
      <c r="D637" s="256">
        <f>(D615/D612)*BL90</f>
        <v>41273.892179963143</v>
      </c>
      <c r="E637" s="258">
        <f>(E623/E612)*SUM(C637:D637)</f>
        <v>614223.41419327189</v>
      </c>
      <c r="F637" s="258">
        <f>(F624/F612)*BL64</f>
        <v>204.61325580623296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79239.179999999993</v>
      </c>
      <c r="D639" s="256">
        <f>(D615/D612)*BS90</f>
        <v>130926.19082656145</v>
      </c>
      <c r="E639" s="258">
        <f>(E623/E612)*SUM(C639:D639)</f>
        <v>123584.07754051554</v>
      </c>
      <c r="F639" s="258">
        <f>(F624/F612)*BS64</f>
        <v>865.43902603503705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7494.3600000000006</v>
      </c>
      <c r="D641" s="256">
        <f>(D615/D612)*BU90</f>
        <v>0</v>
      </c>
      <c r="E641" s="258">
        <f>(E623/E612)*SUM(C641:D641)</f>
        <v>4406.9275719113084</v>
      </c>
      <c r="F641" s="258">
        <f>(F624/F612)*BU64</f>
        <v>1.5398902600817888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2190.5500000000002</v>
      </c>
      <c r="D642" s="256">
        <f>(D615/D612)*BV90</f>
        <v>0</v>
      </c>
      <c r="E642" s="258">
        <f>(E623/E612)*SUM(C642:D642)</f>
        <v>1288.1146879320338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5755630.0899999999</v>
      </c>
      <c r="D643" s="256">
        <f>(D615/D612)*BW90</f>
        <v>0</v>
      </c>
      <c r="E643" s="258">
        <f>(E623/E612)*SUM(C643:D643)</f>
        <v>3384497.8006585436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973021.46</v>
      </c>
      <c r="D645" s="256">
        <f>(D615/D612)*BY90</f>
        <v>23241.570633173866</v>
      </c>
      <c r="E645" s="258">
        <f>(E623/E612)*SUM(C645:D645)</f>
        <v>585835.08379277936</v>
      </c>
      <c r="F645" s="258">
        <f>(F624/F612)*BY64</f>
        <v>116.37646391037751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2700860.66</v>
      </c>
      <c r="D646" s="256">
        <f>(D615/D612)*BZ90</f>
        <v>0</v>
      </c>
      <c r="E646" s="258">
        <f>(E623/E612)*SUM(C646:D646)</f>
        <v>1588193.9632529761</v>
      </c>
      <c r="F646" s="258">
        <f>(F624/F612)*BZ64</f>
        <v>0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89273.51999999999</v>
      </c>
      <c r="D647" s="256">
        <f>(D615/D612)*CA90</f>
        <v>0</v>
      </c>
      <c r="E647" s="258">
        <f>(E623/E612)*SUM(C647:D647)</f>
        <v>52495.735023347632</v>
      </c>
      <c r="F647" s="258">
        <f>(F624/F612)*CA64</f>
        <v>0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153278923.62000003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12847982.110000001</v>
      </c>
      <c r="D668" s="256">
        <f>(D615/D612)*C90</f>
        <v>2399909.0958198146</v>
      </c>
      <c r="E668" s="258">
        <f>(E623/E612)*SUM(C668:D668)</f>
        <v>8966256.2471553683</v>
      </c>
      <c r="F668" s="258">
        <f>(F624/F612)*C64</f>
        <v>32781.3017558754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10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0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17234545.530000005</v>
      </c>
      <c r="D670" s="256">
        <f>(D615/D612)*E90</f>
        <v>6950968.0212915828</v>
      </c>
      <c r="E670" s="258">
        <f>(E623/E612)*SUM(C670:D670)</f>
        <v>14221869.046859436</v>
      </c>
      <c r="F670" s="258">
        <f>(F624/F612)*E64</f>
        <v>46114.084725050656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0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0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0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0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0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2811843.1799999997</v>
      </c>
      <c r="D675" s="256">
        <f>(D615/D612)*J90</f>
        <v>666757.07731578813</v>
      </c>
      <c r="E675" s="258">
        <f>(E623/E612)*SUM(C675:D675)</f>
        <v>2045530.1567609131</v>
      </c>
      <c r="F675" s="258">
        <f>(F624/F612)*J64</f>
        <v>4157.098456049056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0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0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0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0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0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8427100.6500000004</v>
      </c>
      <c r="D680" s="256">
        <f>(D615/D612)*O90</f>
        <v>1328065.6394827149</v>
      </c>
      <c r="E680" s="258">
        <f>(E623/E612)*SUM(C680:D680)</f>
        <v>5736355.2444372969</v>
      </c>
      <c r="F680" s="258">
        <f>(F624/F612)*O64</f>
        <v>34548.95942531171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0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24564657.310000002</v>
      </c>
      <c r="D681" s="256">
        <f>(D615/D612)*P90</f>
        <v>4070298.9455618821</v>
      </c>
      <c r="E681" s="258">
        <f>(E623/E612)*SUM(C681:D681)</f>
        <v>16838286.156937998</v>
      </c>
      <c r="F681" s="258">
        <f>(F624/F612)*P64</f>
        <v>505356.20003517531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0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4046007.68</v>
      </c>
      <c r="D682" s="256">
        <f>(D615/D612)*Q90</f>
        <v>1617649.0570574873</v>
      </c>
      <c r="E682" s="258">
        <f>(E623/E612)*SUM(C682:D682)</f>
        <v>3330414.4760032711</v>
      </c>
      <c r="F682" s="258">
        <f>(F624/F612)*Q64</f>
        <v>5084.6856889921519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0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2687814.24</v>
      </c>
      <c r="D683" s="256">
        <f>(D615/D612)*R90</f>
        <v>406814.85294153023</v>
      </c>
      <c r="E683" s="258">
        <f>(E623/E612)*SUM(C683:D683)</f>
        <v>1819742.616383909</v>
      </c>
      <c r="F683" s="258">
        <f>(F624/F612)*R64</f>
        <v>41554.701863479801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0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4932260.3899999997</v>
      </c>
      <c r="D684" s="256">
        <f>(D615/D612)*S90</f>
        <v>0</v>
      </c>
      <c r="E684" s="258">
        <f>(E623/E612)*SUM(C684:D684)</f>
        <v>2900329.6218138733</v>
      </c>
      <c r="F684" s="258">
        <f>(F624/F612)*S64</f>
        <v>219632.17856045111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0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353902.72</v>
      </c>
      <c r="D685" s="256">
        <f>(D615/D612)*T90</f>
        <v>0</v>
      </c>
      <c r="E685" s="258">
        <f>(E623/E612)*SUM(C685:D685)</f>
        <v>208106.31655570419</v>
      </c>
      <c r="F685" s="258">
        <f>(F624/F612)*T64</f>
        <v>3830.6700707324021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0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8364648.8599999994</v>
      </c>
      <c r="D686" s="256">
        <f>(D615/D612)*U90</f>
        <v>0</v>
      </c>
      <c r="E686" s="258">
        <f>(E623/E612)*SUM(C686:D686)</f>
        <v>4918685.7437446946</v>
      </c>
      <c r="F686" s="258">
        <f>(F624/F612)*U64</f>
        <v>50080.301138442548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0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5937193.71</v>
      </c>
      <c r="D687" s="256">
        <f>(D615/D612)*V90</f>
        <v>219870.61933811262</v>
      </c>
      <c r="E687" s="258">
        <f>(E623/E612)*SUM(C687:D687)</f>
        <v>3620554.1974220262</v>
      </c>
      <c r="F687" s="258">
        <f>(F624/F612)*V64</f>
        <v>81034.805248946301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0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1390279.42</v>
      </c>
      <c r="D688" s="256">
        <f>(D615/D612)*W90</f>
        <v>0</v>
      </c>
      <c r="E688" s="258">
        <f>(E623/E612)*SUM(C688:D688)</f>
        <v>817529.5433711299</v>
      </c>
      <c r="F688" s="258">
        <f>(F624/F612)*W64</f>
        <v>6413.4584344076193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0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3418395.8100000005</v>
      </c>
      <c r="D689" s="256">
        <f>(D615/D612)*X90</f>
        <v>112221.74013331087</v>
      </c>
      <c r="E689" s="258">
        <f>(E623/E612)*SUM(C689:D689)</f>
        <v>2076118.0177568791</v>
      </c>
      <c r="F689" s="258">
        <f>(F624/F612)*X64</f>
        <v>23373.073113607774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0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6394538.8099999987</v>
      </c>
      <c r="D690" s="256">
        <f>(D615/D612)*Y90</f>
        <v>1243060.6621575132</v>
      </c>
      <c r="E690" s="258">
        <f>(E623/E612)*SUM(C690:D690)</f>
        <v>4491157.0430385238</v>
      </c>
      <c r="F690" s="258">
        <f>(F624/F612)*Y64</f>
        <v>27742.542776393457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0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0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264824.52999999997</v>
      </c>
      <c r="D692" s="256">
        <f>(D615/D612)*AA90</f>
        <v>0</v>
      </c>
      <c r="E692" s="258">
        <f>(E623/E612)*SUM(C692:D692)</f>
        <v>155725.44192905774</v>
      </c>
      <c r="F692" s="258">
        <f>(F624/F612)*AA64</f>
        <v>1914.9286879363779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0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14967485.539999999</v>
      </c>
      <c r="D693" s="256">
        <f>(D615/D612)*AB90</f>
        <v>455026.46812809817</v>
      </c>
      <c r="E693" s="258">
        <f>(E623/E612)*SUM(C693:D693)</f>
        <v>9068938.961666232</v>
      </c>
      <c r="F693" s="258">
        <f>(F624/F612)*AB64</f>
        <v>499224.99466549634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0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2140592.6499999994</v>
      </c>
      <c r="D694" s="256">
        <f>(D615/D612)*AC90</f>
        <v>184300.3932533047</v>
      </c>
      <c r="E694" s="258">
        <f>(E623/E612)*SUM(C694:D694)</f>
        <v>1367112.7693435829</v>
      </c>
      <c r="F694" s="258">
        <f>(F624/F612)*AC64</f>
        <v>12393.959757300549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0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253146</v>
      </c>
      <c r="D695" s="256">
        <f>(D615/D612)*AD90</f>
        <v>109816.17304043687</v>
      </c>
      <c r="E695" s="258">
        <f>(E623/E612)*SUM(C695:D695)</f>
        <v>213433.56976883209</v>
      </c>
      <c r="F695" s="258">
        <f>(F624/F612)*AD64</f>
        <v>3510.9074932540279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0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2287816.4600000004</v>
      </c>
      <c r="D696" s="256">
        <f>(D615/D612)*AE90</f>
        <v>607681.19440436666</v>
      </c>
      <c r="E696" s="258">
        <f>(E623/E612)*SUM(C696:D696)</f>
        <v>1702646.8501111672</v>
      </c>
      <c r="F696" s="258">
        <f>(F624/F612)*AE64</f>
        <v>435.85689317336022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0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0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10133973.300000001</v>
      </c>
      <c r="D698" s="256">
        <f>(D615/D612)*AG90</f>
        <v>1950078.9703099984</v>
      </c>
      <c r="E698" s="258">
        <f>(E623/E612)*SUM(C698:D698)</f>
        <v>7105815.9910181221</v>
      </c>
      <c r="F698" s="258">
        <f>(F624/F612)*AG64</f>
        <v>51068.891785534586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0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0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0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1900379.6500000001</v>
      </c>
      <c r="D701" s="256">
        <f>(D615/D612)*AJ90</f>
        <v>286270.42649391363</v>
      </c>
      <c r="E701" s="258">
        <f>(E623/E612)*SUM(C701:D701)</f>
        <v>1285821.4059937072</v>
      </c>
      <c r="F701" s="258">
        <f>(F624/F612)*AJ64</f>
        <v>11933.24952132639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0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0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0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0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0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0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0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0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0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0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0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0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358556.62000000005</v>
      </c>
      <c r="D713" s="256">
        <f>(D615/D612)*AV90</f>
        <v>54998.431796921504</v>
      </c>
      <c r="E713" s="258">
        <f>(E623/E612)*SUM(C713:D713)</f>
        <v>243183.82894163913</v>
      </c>
      <c r="F713" s="258">
        <f>(F624/F612)*AV64</f>
        <v>255.68883274948348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0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288996868.79000008</v>
      </c>
      <c r="D715" s="231">
        <f>SUM(D616:D647)+SUM(D668:D713)</f>
        <v>27224323.019999996</v>
      </c>
      <c r="E715" s="231">
        <f>SUM(E624:E647)+SUM(E668:E713)</f>
        <v>107012645.61260839</v>
      </c>
      <c r="F715" s="231">
        <f>SUM(F625:F648)+SUM(F668:F713)</f>
        <v>1691967.3543830749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288996868.79000008</v>
      </c>
      <c r="D716" s="231">
        <f>D615</f>
        <v>27224323.019999996</v>
      </c>
      <c r="E716" s="231">
        <f>E623</f>
        <v>107012645.6126084</v>
      </c>
      <c r="F716" s="231">
        <f>F624</f>
        <v>1691967.3543830744</v>
      </c>
      <c r="G716" s="231">
        <f>G625</f>
        <v>3538370.8600840885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153278923.62000003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3F991FEB-EA04-42B1-BF6D-FCE344AF7042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Swedish Issaquah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87688424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153177016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110304408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7555296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5793187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444987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144354502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46315058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2123130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376382424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2196708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106495743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6758785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216145920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324125928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1558984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1558984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470039414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Swedish Issaquah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11707169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8163065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7786264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27656498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242145133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97132651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339277784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339277784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103105132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103105132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470039414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Swedish Issaquah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431699884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522238789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953938673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465136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657775076.25999999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13016654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671256866.25999999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282681806.74000001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11179427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11179427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293861233.74000001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89744986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10455672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6407106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38573276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1839800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20424185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18080086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3385940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8022700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10066183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93176361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300176295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-6315061.2599999905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-6315061.2599999905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-6315061.2599999905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Swedish Issaquah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8635</v>
      </c>
      <c r="D9" s="287">
        <f>data!D59</f>
        <v>0</v>
      </c>
      <c r="E9" s="287">
        <f>data!E59</f>
        <v>19878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93.209528846153887</v>
      </c>
      <c r="D10" s="294">
        <f>data!D60</f>
        <v>0</v>
      </c>
      <c r="E10" s="294">
        <f>data!E60</f>
        <v>131.78860576923077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11506332.890000001</v>
      </c>
      <c r="D11" s="287">
        <f>data!D61</f>
        <v>0</v>
      </c>
      <c r="E11" s="287">
        <f>data!E61</f>
        <v>14871775.380000005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392963</v>
      </c>
      <c r="D12" s="287">
        <f>data!D62</f>
        <v>0</v>
      </c>
      <c r="E12" s="287">
        <f>data!E62</f>
        <v>776643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3012.17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728477.9800000001</v>
      </c>
      <c r="D14" s="287">
        <f>data!D64</f>
        <v>0</v>
      </c>
      <c r="E14" s="287">
        <f>data!E64</f>
        <v>1024763.92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2784.14</v>
      </c>
      <c r="D15" s="287">
        <f>data!D65</f>
        <v>0</v>
      </c>
      <c r="E15" s="287">
        <f>data!E65</f>
        <v>1375.68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119812.75</v>
      </c>
      <c r="D16" s="287">
        <f>data!D66</f>
        <v>0</v>
      </c>
      <c r="E16" s="287">
        <f>data!E66</f>
        <v>434990.31999999995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74844</v>
      </c>
      <c r="D17" s="287">
        <f>data!D67</f>
        <v>0</v>
      </c>
      <c r="E17" s="287">
        <f>data!E67</f>
        <v>55086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3252.73</v>
      </c>
      <c r="D18" s="287">
        <f>data!D68</f>
        <v>0</v>
      </c>
      <c r="E18" s="287">
        <f>data!E68</f>
        <v>55338.92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16502.45</v>
      </c>
      <c r="D19" s="287">
        <f>data!D69</f>
        <v>0</v>
      </c>
      <c r="E19" s="287">
        <f>data!E69</f>
        <v>14572.309999999996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12847982.110000001</v>
      </c>
      <c r="D21" s="287">
        <f>data!D85</f>
        <v>0</v>
      </c>
      <c r="E21" s="287">
        <f>data!E85</f>
        <v>17234545.530000005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53804837.170000002</v>
      </c>
      <c r="D24" s="287">
        <f>data!D87</f>
        <v>0</v>
      </c>
      <c r="E24" s="287">
        <f>data!E87</f>
        <v>79687083.930000007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3869822</v>
      </c>
      <c r="D25" s="287">
        <f>data!D88</f>
        <v>0</v>
      </c>
      <c r="E25" s="287">
        <f>data!E88</f>
        <v>9973889.0099999998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57674659.170000002</v>
      </c>
      <c r="D26" s="287">
        <f>data!D89</f>
        <v>0</v>
      </c>
      <c r="E26" s="287">
        <f>data!E89</f>
        <v>89660972.940000013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24173.010000000017</v>
      </c>
      <c r="D28" s="287">
        <f>data!D90</f>
        <v>0</v>
      </c>
      <c r="E28" s="287">
        <f>data!E90</f>
        <v>70013.409999999916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3059.3977634743278</v>
      </c>
      <c r="D30" s="287">
        <f>data!D92</f>
        <v>0</v>
      </c>
      <c r="E30" s="287">
        <f>data!E92</f>
        <v>8861.075636307216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42.021076923076919</v>
      </c>
      <c r="D32" s="294">
        <f>data!D94</f>
        <v>0</v>
      </c>
      <c r="E32" s="294">
        <f>data!E94</f>
        <v>82.049288461538467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Swedish Issaquah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3231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1271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48.552451923076916</v>
      </c>
      <c r="I42" s="294">
        <f>data!P60</f>
        <v>88.632812499999972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1714118.58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5997549.2499999991</v>
      </c>
      <c r="I43" s="287">
        <f>data!P61</f>
        <v>9803142.6099999957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123473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382893</v>
      </c>
      <c r="I44" s="287">
        <f>data!P62</f>
        <v>618943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644208.93999999994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1168004.53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92380.55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767759.51</v>
      </c>
      <c r="I46" s="287">
        <f>data!P64</f>
        <v>11230208.810000002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1350.19</v>
      </c>
      <c r="I47" s="287">
        <f>data!P65</f>
        <v>3067.17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5343.58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19929.16</v>
      </c>
      <c r="I48" s="287">
        <f>data!P66</f>
        <v>1271124.76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221242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77618</v>
      </c>
      <c r="I49" s="287">
        <f>data!P67</f>
        <v>1606989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1398.1</v>
      </c>
      <c r="I50" s="287">
        <f>data!P68</f>
        <v>8030.95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11076.53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10598.91</v>
      </c>
      <c r="I51" s="287">
        <f>data!P69</f>
        <v>23500.010000000002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-349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2811843.1799999997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8427100.6500000004</v>
      </c>
      <c r="I53" s="287">
        <f>data!P85</f>
        <v>24564657.310000002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13233357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35642545.320000008</v>
      </c>
      <c r="I56" s="287">
        <f>data!P87</f>
        <v>90362766.700000003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330494.27</v>
      </c>
      <c r="I57" s="287">
        <f>data!P88</f>
        <v>219468343.52999994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13233357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35973039.590000011</v>
      </c>
      <c r="I58" s="287">
        <f>data!P89</f>
        <v>309831110.22999996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6715.8899999999994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13376.900000000003</v>
      </c>
      <c r="I60" s="287">
        <f>data!P90</f>
        <v>40997.959999999992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849.98015744582858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1693.0145622005582</v>
      </c>
      <c r="I62" s="287">
        <f>data!P92</f>
        <v>5188.8063228786905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28.929706730769233</v>
      </c>
      <c r="I64" s="294">
        <f>data!P94</f>
        <v>32.564658653846159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Swedish Issaquah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27.22114903846154</v>
      </c>
      <c r="D74" s="294">
        <f>data!R60</f>
        <v>4.9615384615384626</v>
      </c>
      <c r="E74" s="294">
        <f>data!S60</f>
        <v>0</v>
      </c>
      <c r="F74" s="294">
        <f>data!T60</f>
        <v>1.3652259615384614</v>
      </c>
      <c r="G74" s="294">
        <f>data!U60</f>
        <v>2.3888605769230762</v>
      </c>
      <c r="H74" s="294">
        <f>data!V60</f>
        <v>28.379134615384618</v>
      </c>
      <c r="I74" s="294">
        <f>data!W60</f>
        <v>6.3397548076923069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3693063.27</v>
      </c>
      <c r="D75" s="287">
        <f>data!R61</f>
        <v>509755.83999999997</v>
      </c>
      <c r="E75" s="287">
        <f>data!S61</f>
        <v>0</v>
      </c>
      <c r="F75" s="287">
        <f>data!T61</f>
        <v>255443.68</v>
      </c>
      <c r="G75" s="287">
        <f>data!U61</f>
        <v>229911.77</v>
      </c>
      <c r="H75" s="287">
        <f>data!V61</f>
        <v>3507955.5799999996</v>
      </c>
      <c r="I75" s="287">
        <f>data!W61</f>
        <v>878815.8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221223</v>
      </c>
      <c r="D76" s="287">
        <f>data!R62</f>
        <v>43546</v>
      </c>
      <c r="E76" s="287">
        <f>data!S62</f>
        <v>0</v>
      </c>
      <c r="F76" s="287">
        <f>data!T62</f>
        <v>-123</v>
      </c>
      <c r="G76" s="287">
        <f>data!U62</f>
        <v>9684</v>
      </c>
      <c r="H76" s="287">
        <f>data!V62</f>
        <v>222997</v>
      </c>
      <c r="I76" s="287">
        <f>data!W62</f>
        <v>43137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1191448.8600000001</v>
      </c>
      <c r="E77" s="287">
        <f>data!S63</f>
        <v>0</v>
      </c>
      <c r="F77" s="287">
        <f>data!T63</f>
        <v>0</v>
      </c>
      <c r="G77" s="287">
        <f>data!U63</f>
        <v>661522.32999999996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112993.73000000001</v>
      </c>
      <c r="D78" s="287">
        <f>data!R64</f>
        <v>923443.65999999992</v>
      </c>
      <c r="E78" s="287">
        <f>data!S64</f>
        <v>4880745.95</v>
      </c>
      <c r="F78" s="287">
        <f>data!T64</f>
        <v>85126.540000000008</v>
      </c>
      <c r="G78" s="287">
        <f>data!U64</f>
        <v>1112902.6199999999</v>
      </c>
      <c r="H78" s="287">
        <f>data!V64</f>
        <v>1800784.84</v>
      </c>
      <c r="I78" s="287">
        <f>data!W64</f>
        <v>142522.20000000001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2043.37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375</v>
      </c>
      <c r="H79" s="287">
        <f>data!V65</f>
        <v>3714.2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886.44</v>
      </c>
      <c r="D80" s="287">
        <f>data!R66</f>
        <v>3202.88</v>
      </c>
      <c r="E80" s="287">
        <f>data!S66</f>
        <v>48540.160000000003</v>
      </c>
      <c r="F80" s="287">
        <f>data!T66</f>
        <v>2674.5</v>
      </c>
      <c r="G80" s="287">
        <f>data!U66</f>
        <v>6329988.2199999997</v>
      </c>
      <c r="H80" s="287">
        <f>data!V66</f>
        <v>329229.85000000003</v>
      </c>
      <c r="I80" s="287">
        <f>data!W66</f>
        <v>287781.42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5140</v>
      </c>
      <c r="D81" s="287">
        <f>data!R67</f>
        <v>15961</v>
      </c>
      <c r="E81" s="287">
        <f>data!S67</f>
        <v>0</v>
      </c>
      <c r="F81" s="287">
        <f>data!T67</f>
        <v>6761</v>
      </c>
      <c r="G81" s="287">
        <f>data!U67</f>
        <v>19198</v>
      </c>
      <c r="H81" s="287">
        <f>data!V67</f>
        <v>116933</v>
      </c>
      <c r="I81" s="287">
        <f>data!W67</f>
        <v>38023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3238.68</v>
      </c>
      <c r="F82" s="287">
        <f>data!T68</f>
        <v>0</v>
      </c>
      <c r="G82" s="287">
        <f>data!U68</f>
        <v>0</v>
      </c>
      <c r="H82" s="287">
        <f>data!V68</f>
        <v>60.24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10657.869999999999</v>
      </c>
      <c r="D83" s="287">
        <f>data!R69</f>
        <v>456</v>
      </c>
      <c r="E83" s="287">
        <f>data!S69</f>
        <v>-264.39999999999998</v>
      </c>
      <c r="F83" s="287">
        <f>data!T69</f>
        <v>4020</v>
      </c>
      <c r="G83" s="287">
        <f>data!U69</f>
        <v>1066.92</v>
      </c>
      <c r="H83" s="287">
        <f>data!V69</f>
        <v>16298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60779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4046007.68</v>
      </c>
      <c r="D85" s="287">
        <f>data!R85</f>
        <v>2687814.24</v>
      </c>
      <c r="E85" s="287">
        <f>data!S85</f>
        <v>4932260.3899999997</v>
      </c>
      <c r="F85" s="287">
        <f>data!T85</f>
        <v>353902.72</v>
      </c>
      <c r="G85" s="287">
        <f>data!U85</f>
        <v>8364648.8599999994</v>
      </c>
      <c r="H85" s="287">
        <f>data!V85</f>
        <v>5937193.71</v>
      </c>
      <c r="I85" s="287">
        <f>data!W85</f>
        <v>1390279.42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7580488</v>
      </c>
      <c r="D88" s="287">
        <f>data!R87</f>
        <v>3604431</v>
      </c>
      <c r="E88" s="287">
        <f>data!S87</f>
        <v>0</v>
      </c>
      <c r="F88" s="287">
        <f>data!T87</f>
        <v>717648</v>
      </c>
      <c r="G88" s="287">
        <f>data!U87</f>
        <v>29472828.759999998</v>
      </c>
      <c r="H88" s="287">
        <f>data!V87</f>
        <v>34222049.599999994</v>
      </c>
      <c r="I88" s="287">
        <f>data!W87</f>
        <v>1806862.81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14997362</v>
      </c>
      <c r="D89" s="287">
        <f>data!R88</f>
        <v>13831520</v>
      </c>
      <c r="E89" s="287">
        <f>data!S88</f>
        <v>0</v>
      </c>
      <c r="F89" s="287">
        <f>data!T88</f>
        <v>51615</v>
      </c>
      <c r="G89" s="287">
        <f>data!U88</f>
        <v>28199327.920000002</v>
      </c>
      <c r="H89" s="287">
        <f>data!V88</f>
        <v>25110098.140000004</v>
      </c>
      <c r="I89" s="287">
        <f>data!W88</f>
        <v>9723224.3599999994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22577850</v>
      </c>
      <c r="D90" s="287">
        <f>data!R89</f>
        <v>17435951</v>
      </c>
      <c r="E90" s="287">
        <f>data!S89</f>
        <v>0</v>
      </c>
      <c r="F90" s="287">
        <f>data!T89</f>
        <v>769263</v>
      </c>
      <c r="G90" s="287">
        <f>data!U89</f>
        <v>57672156.68</v>
      </c>
      <c r="H90" s="287">
        <f>data!V89</f>
        <v>59332147.739999995</v>
      </c>
      <c r="I90" s="287">
        <f>data!W89</f>
        <v>11530087.17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16293.720000000005</v>
      </c>
      <c r="D92" s="287">
        <f>data!R90</f>
        <v>4097.63</v>
      </c>
      <c r="E92" s="287">
        <f>data!S90</f>
        <v>0</v>
      </c>
      <c r="F92" s="287">
        <f>data!T90</f>
        <v>0</v>
      </c>
      <c r="G92" s="287">
        <f>data!U90</f>
        <v>0</v>
      </c>
      <c r="H92" s="287">
        <f>data!V90</f>
        <v>2214.64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2062.174736479938</v>
      </c>
      <c r="D94" s="287">
        <f>data!R92</f>
        <v>518.6064978066571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280.29048359723424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18.794927884615383</v>
      </c>
      <c r="D96" s="294">
        <f>data!R94</f>
        <v>4.5211538461538463E-2</v>
      </c>
      <c r="E96" s="294">
        <f>data!S94</f>
        <v>0</v>
      </c>
      <c r="F96" s="294">
        <f>data!T94</f>
        <v>0.75161538461538457</v>
      </c>
      <c r="G96" s="294">
        <f>data!U94</f>
        <v>0</v>
      </c>
      <c r="H96" s="294">
        <f>data!V94</f>
        <v>6.2959375</v>
      </c>
      <c r="I96" s="294">
        <f>data!W94</f>
        <v>1.4783653846153846E-2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Swedish Issaquah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19.840423076923081</v>
      </c>
      <c r="D106" s="294">
        <f>data!Y60</f>
        <v>36.591932692307687</v>
      </c>
      <c r="E106" s="294">
        <f>data!Z60</f>
        <v>0</v>
      </c>
      <c r="F106" s="294">
        <f>data!AA60</f>
        <v>1.4950048076923077</v>
      </c>
      <c r="G106" s="294">
        <f>data!AB60</f>
        <v>24.671836538461537</v>
      </c>
      <c r="H106" s="294">
        <f>data!AC60</f>
        <v>13.189874999999999</v>
      </c>
      <c r="I106" s="294">
        <f>data!AD60</f>
        <v>1.1541826923076923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2425032.1800000002</v>
      </c>
      <c r="D107" s="287">
        <f>data!Y61</f>
        <v>3594916.3299999991</v>
      </c>
      <c r="E107" s="287">
        <f>data!Z61</f>
        <v>0</v>
      </c>
      <c r="F107" s="287">
        <f>data!AA61</f>
        <v>201883.47</v>
      </c>
      <c r="G107" s="287">
        <f>data!AB61</f>
        <v>3262281.99</v>
      </c>
      <c r="H107" s="287">
        <f>data!AC61</f>
        <v>1601027.92</v>
      </c>
      <c r="I107" s="287">
        <f>data!AD61</f>
        <v>162562.48000000001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186675</v>
      </c>
      <c r="D108" s="287">
        <f>data!Y62</f>
        <v>270584</v>
      </c>
      <c r="E108" s="287">
        <f>data!Z62</f>
        <v>0</v>
      </c>
      <c r="F108" s="287">
        <f>data!AA62</f>
        <v>0</v>
      </c>
      <c r="G108" s="287">
        <f>data!AB62</f>
        <v>249369</v>
      </c>
      <c r="H108" s="287">
        <f>data!AC62</f>
        <v>84386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6937.5</v>
      </c>
      <c r="E109" s="287">
        <f>data!Z63</f>
        <v>0</v>
      </c>
      <c r="F109" s="287">
        <f>data!AA63</f>
        <v>0</v>
      </c>
      <c r="G109" s="287">
        <f>data!AB63</f>
        <v>77961.77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519404.91</v>
      </c>
      <c r="D110" s="287">
        <f>data!Y64</f>
        <v>616504.85</v>
      </c>
      <c r="E110" s="287">
        <f>data!Z64</f>
        <v>0</v>
      </c>
      <c r="F110" s="287">
        <f>data!AA64</f>
        <v>42554.239999999998</v>
      </c>
      <c r="G110" s="287">
        <f>data!AB64</f>
        <v>11093958.939999999</v>
      </c>
      <c r="H110" s="287">
        <f>data!AC64</f>
        <v>275423.07000000007</v>
      </c>
      <c r="I110" s="287">
        <f>data!AD64</f>
        <v>78020.660000000018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150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686.97</v>
      </c>
      <c r="H111" s="287">
        <f>data!AC65</f>
        <v>1422.81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276436.55999999994</v>
      </c>
      <c r="D112" s="287">
        <f>data!Y66</f>
        <v>1556070.9299999997</v>
      </c>
      <c r="E112" s="287">
        <f>data!Z66</f>
        <v>0</v>
      </c>
      <c r="F112" s="287">
        <f>data!AA66</f>
        <v>20386.82</v>
      </c>
      <c r="G112" s="287">
        <f>data!AB66</f>
        <v>59516.349999999991</v>
      </c>
      <c r="H112" s="287">
        <f>data!AC66</f>
        <v>2058.25</v>
      </c>
      <c r="I112" s="287">
        <f>data!AD66</f>
        <v>937.86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10217</v>
      </c>
      <c r="D113" s="287">
        <f>data!Y67</f>
        <v>346879</v>
      </c>
      <c r="E113" s="287">
        <f>data!Z67</f>
        <v>0</v>
      </c>
      <c r="F113" s="287">
        <f>data!AA67</f>
        <v>0</v>
      </c>
      <c r="G113" s="287">
        <f>data!AB67</f>
        <v>6360</v>
      </c>
      <c r="H113" s="287">
        <f>data!AC67</f>
        <v>160558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212527.2</v>
      </c>
      <c r="H114" s="287">
        <f>data!AC68</f>
        <v>11894.05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480.15999999999997</v>
      </c>
      <c r="D115" s="287">
        <f>data!Y69</f>
        <v>2646.2</v>
      </c>
      <c r="E115" s="287">
        <f>data!Z69</f>
        <v>0</v>
      </c>
      <c r="F115" s="287">
        <f>data!AA69</f>
        <v>0</v>
      </c>
      <c r="G115" s="287">
        <f>data!AB69</f>
        <v>10560.880000000001</v>
      </c>
      <c r="H115" s="287">
        <f>data!AC69</f>
        <v>3822.55</v>
      </c>
      <c r="I115" s="287">
        <f>data!AD69</f>
        <v>11625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-5737.56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3418395.8100000005</v>
      </c>
      <c r="D117" s="287">
        <f>data!Y85</f>
        <v>6394538.8099999987</v>
      </c>
      <c r="E117" s="287">
        <f>data!Z85</f>
        <v>0</v>
      </c>
      <c r="F117" s="287">
        <f>data!AA85</f>
        <v>264824.52999999997</v>
      </c>
      <c r="G117" s="287">
        <f>data!AB85</f>
        <v>14967485.539999999</v>
      </c>
      <c r="H117" s="287">
        <f>data!AC85</f>
        <v>2140592.6499999994</v>
      </c>
      <c r="I117" s="287">
        <f>data!AD85</f>
        <v>253146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6802823.0699999984</v>
      </c>
      <c r="D120" s="287">
        <f>data!Y87</f>
        <v>7147825.5</v>
      </c>
      <c r="E120" s="287">
        <f>data!Z87</f>
        <v>0</v>
      </c>
      <c r="F120" s="287">
        <f>data!AA87</f>
        <v>294730.51</v>
      </c>
      <c r="G120" s="287">
        <f>data!AB87</f>
        <v>26518056.930000003</v>
      </c>
      <c r="H120" s="287">
        <f>data!AC87</f>
        <v>19000745</v>
      </c>
      <c r="I120" s="287">
        <f>data!AD87</f>
        <v>1962229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24761564.039999999</v>
      </c>
      <c r="D121" s="287">
        <f>data!Y88</f>
        <v>30513776.84</v>
      </c>
      <c r="E121" s="287">
        <f>data!Z88</f>
        <v>0</v>
      </c>
      <c r="F121" s="287">
        <f>data!AA88</f>
        <v>2041047.76</v>
      </c>
      <c r="G121" s="287">
        <f>data!AB88</f>
        <v>46562853.779999994</v>
      </c>
      <c r="H121" s="287">
        <f>data!AC88</f>
        <v>2048603</v>
      </c>
      <c r="I121" s="287">
        <f>data!AD88</f>
        <v>48646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31564387.109999999</v>
      </c>
      <c r="D122" s="287">
        <f>data!Y89</f>
        <v>37661602.340000004</v>
      </c>
      <c r="E122" s="287">
        <f>data!Z89</f>
        <v>0</v>
      </c>
      <c r="F122" s="287">
        <f>data!AA89</f>
        <v>2335778.27</v>
      </c>
      <c r="G122" s="287">
        <f>data!AB89</f>
        <v>73080910.709999993</v>
      </c>
      <c r="H122" s="287">
        <f>data!AC89</f>
        <v>21049348</v>
      </c>
      <c r="I122" s="287">
        <f>data!AD89</f>
        <v>2010875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1130.3499999999999</v>
      </c>
      <c r="D124" s="287">
        <f>data!Y90</f>
        <v>12520.690000000006</v>
      </c>
      <c r="E124" s="287">
        <f>data!Z90</f>
        <v>0</v>
      </c>
      <c r="F124" s="287">
        <f>data!AA90</f>
        <v>0</v>
      </c>
      <c r="G124" s="287">
        <f>data!AB90</f>
        <v>4583.24</v>
      </c>
      <c r="H124" s="287">
        <f>data!AC90</f>
        <v>1856.36</v>
      </c>
      <c r="I124" s="287">
        <f>data!AD90</f>
        <v>1106.1199999999999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143.05997730291773</v>
      </c>
      <c r="D126" s="287">
        <f>data!Y92</f>
        <v>1584.650442090388</v>
      </c>
      <c r="E126" s="287">
        <f>data!Z92</f>
        <v>0</v>
      </c>
      <c r="F126" s="287">
        <f>data!AA92</f>
        <v>0</v>
      </c>
      <c r="G126" s="287">
        <f>data!AB92</f>
        <v>580.06653724406135</v>
      </c>
      <c r="H126" s="287">
        <f>data!AC92</f>
        <v>234.94565352859237</v>
      </c>
      <c r="I126" s="287">
        <f>data!AD92</f>
        <v>139.99336673977385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0.12184134615384616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1.0778269230769231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Swedish Issaquah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18.759048076923079</v>
      </c>
      <c r="D138" s="294">
        <f>data!AF60</f>
        <v>0</v>
      </c>
      <c r="E138" s="294">
        <f>data!AG60</f>
        <v>53.097447115384625</v>
      </c>
      <c r="F138" s="294">
        <f>data!AH60</f>
        <v>0</v>
      </c>
      <c r="G138" s="294">
        <f>data!AI60</f>
        <v>0</v>
      </c>
      <c r="H138" s="294">
        <f>data!AJ60</f>
        <v>8.2429038461538457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2110539.9000000004</v>
      </c>
      <c r="D139" s="287">
        <f>data!AF61</f>
        <v>0</v>
      </c>
      <c r="E139" s="287">
        <f>data!AG61</f>
        <v>6936938.5400000019</v>
      </c>
      <c r="F139" s="287">
        <f>data!AH61</f>
        <v>0</v>
      </c>
      <c r="G139" s="287">
        <f>data!AI61</f>
        <v>0</v>
      </c>
      <c r="H139" s="287">
        <f>data!AJ61</f>
        <v>856138.91999999993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151490</v>
      </c>
      <c r="D140" s="287">
        <f>data!AF62</f>
        <v>0</v>
      </c>
      <c r="E140" s="287">
        <f>data!AG62</f>
        <v>383772</v>
      </c>
      <c r="F140" s="287">
        <f>data!AH62</f>
        <v>0</v>
      </c>
      <c r="G140" s="287">
        <f>data!AI62</f>
        <v>0</v>
      </c>
      <c r="H140" s="287">
        <f>data!AJ62</f>
        <v>30459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1568673.7100000002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9685.77</v>
      </c>
      <c r="D142" s="287">
        <f>data!AF64</f>
        <v>0</v>
      </c>
      <c r="E142" s="287">
        <f>data!AG64</f>
        <v>1134871.4399999997</v>
      </c>
      <c r="F142" s="287">
        <f>data!AH64</f>
        <v>0</v>
      </c>
      <c r="G142" s="287">
        <f>data!AI64</f>
        <v>0</v>
      </c>
      <c r="H142" s="287">
        <f>data!AJ64</f>
        <v>265184.99999999994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300</v>
      </c>
      <c r="D143" s="287">
        <f>data!AF65</f>
        <v>0</v>
      </c>
      <c r="E143" s="287">
        <f>data!AG65</f>
        <v>925.15</v>
      </c>
      <c r="F143" s="287">
        <f>data!AH65</f>
        <v>0</v>
      </c>
      <c r="G143" s="287">
        <f>data!AI65</f>
        <v>0</v>
      </c>
      <c r="H143" s="287">
        <f>data!AJ65</f>
        <v>15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4071.21</v>
      </c>
      <c r="D144" s="287">
        <f>data!AF66</f>
        <v>0</v>
      </c>
      <c r="E144" s="287">
        <f>data!AG66</f>
        <v>8201.7799999999988</v>
      </c>
      <c r="F144" s="287">
        <f>data!AH66</f>
        <v>0</v>
      </c>
      <c r="G144" s="287">
        <f>data!AI66</f>
        <v>0</v>
      </c>
      <c r="H144" s="287">
        <f>data!AJ66</f>
        <v>783167.79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664</v>
      </c>
      <c r="D145" s="287">
        <f>data!AF67</f>
        <v>0</v>
      </c>
      <c r="E145" s="287">
        <f>data!AG67</f>
        <v>39055</v>
      </c>
      <c r="F145" s="287">
        <f>data!AH67</f>
        <v>0</v>
      </c>
      <c r="G145" s="287">
        <f>data!AI67</f>
        <v>0</v>
      </c>
      <c r="H145" s="287">
        <f>data!AJ67</f>
        <v>550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14560.58</v>
      </c>
      <c r="D147" s="287">
        <f>data!AF69</f>
        <v>0</v>
      </c>
      <c r="E147" s="287">
        <f>data!AG69</f>
        <v>61535.679999999993</v>
      </c>
      <c r="F147" s="287">
        <f>data!AH69</f>
        <v>0</v>
      </c>
      <c r="G147" s="287">
        <f>data!AI69</f>
        <v>0</v>
      </c>
      <c r="H147" s="287">
        <f>data!AJ69</f>
        <v>899.6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-3495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-36035.660000000003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2287816.4600000004</v>
      </c>
      <c r="D149" s="287">
        <f>data!AF85</f>
        <v>0</v>
      </c>
      <c r="E149" s="287">
        <f>data!AG85</f>
        <v>10133973.300000001</v>
      </c>
      <c r="F149" s="287">
        <f>data!AH85</f>
        <v>0</v>
      </c>
      <c r="G149" s="287">
        <f>data!AI85</f>
        <v>0</v>
      </c>
      <c r="H149" s="287">
        <f>data!AJ85</f>
        <v>1900379.6500000001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6104121</v>
      </c>
      <c r="D152" s="287">
        <f>data!AF87</f>
        <v>0</v>
      </c>
      <c r="E152" s="287">
        <f>data!AG87</f>
        <v>13650769</v>
      </c>
      <c r="F152" s="287">
        <f>data!AH87</f>
        <v>0</v>
      </c>
      <c r="G152" s="287">
        <f>data!AI87</f>
        <v>0</v>
      </c>
      <c r="H152" s="287">
        <f>data!AJ87</f>
        <v>83184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3286399</v>
      </c>
      <c r="D153" s="287">
        <f>data!AF88</f>
        <v>0</v>
      </c>
      <c r="E153" s="287">
        <f>data!AG88</f>
        <v>78132430</v>
      </c>
      <c r="F153" s="287">
        <f>data!AH88</f>
        <v>0</v>
      </c>
      <c r="G153" s="287">
        <f>data!AI88</f>
        <v>0</v>
      </c>
      <c r="H153" s="287">
        <f>data!AJ88</f>
        <v>8636197.5999999996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9390520</v>
      </c>
      <c r="D154" s="287">
        <f>data!AF89</f>
        <v>0</v>
      </c>
      <c r="E154" s="287">
        <f>data!AG89</f>
        <v>91783199</v>
      </c>
      <c r="F154" s="287">
        <f>data!AH89</f>
        <v>0</v>
      </c>
      <c r="G154" s="287">
        <f>data!AI89</f>
        <v>0</v>
      </c>
      <c r="H154" s="287">
        <f>data!AJ89</f>
        <v>8719381.5999999996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6120.8499999999995</v>
      </c>
      <c r="D156" s="287">
        <f>data!AF90</f>
        <v>0</v>
      </c>
      <c r="E156" s="287">
        <f>data!AG90</f>
        <v>19642.109999999997</v>
      </c>
      <c r="F156" s="287">
        <f>data!AH90</f>
        <v>0</v>
      </c>
      <c r="G156" s="287">
        <f>data!AI90</f>
        <v>0</v>
      </c>
      <c r="H156" s="287">
        <f>data!AJ90</f>
        <v>2883.45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774.6703782674075</v>
      </c>
      <c r="D158" s="287">
        <f>data!AF92</f>
        <v>0</v>
      </c>
      <c r="E158" s="287">
        <f>data!AG92</f>
        <v>2485.9555100468115</v>
      </c>
      <c r="F158" s="287">
        <f>data!AH92</f>
        <v>0</v>
      </c>
      <c r="G158" s="287">
        <f>data!AI92</f>
        <v>0</v>
      </c>
      <c r="H158" s="287">
        <f>data!AJ92</f>
        <v>364.93678201804585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25.797250000000002</v>
      </c>
      <c r="F160" s="294">
        <f>data!AH94</f>
        <v>0</v>
      </c>
      <c r="G160" s="294">
        <f>data!AI94</f>
        <v>0</v>
      </c>
      <c r="H160" s="294">
        <f>data!AJ94</f>
        <v>4.3708846153846146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Swedish Issaquah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Swedish Issaquah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 t="e">
        <f>data!AY59</f>
        <v>#VALUE!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2.1199807692307693</v>
      </c>
      <c r="G202" s="294">
        <f>data!AW60</f>
        <v>0</v>
      </c>
      <c r="H202" s="294">
        <f>data!AX60</f>
        <v>0</v>
      </c>
      <c r="I202" s="294">
        <f>data!AY60</f>
        <v>25.50989423076923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335172.93000000005</v>
      </c>
      <c r="G203" s="287">
        <f>data!AW61</f>
        <v>0</v>
      </c>
      <c r="H203" s="287">
        <f>data!AX61</f>
        <v>0</v>
      </c>
      <c r="I203" s="287">
        <f>data!AY61</f>
        <v>1722735.4800000002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17199</v>
      </c>
      <c r="G204" s="287">
        <f>data!AW62</f>
        <v>0</v>
      </c>
      <c r="H204" s="287">
        <f>data!AX62</f>
        <v>0</v>
      </c>
      <c r="I204" s="287">
        <f>data!AY62</f>
        <v>111362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5682.01</v>
      </c>
      <c r="G206" s="287">
        <f>data!AW64</f>
        <v>0</v>
      </c>
      <c r="H206" s="287">
        <f>data!AX64</f>
        <v>0</v>
      </c>
      <c r="I206" s="287">
        <f>data!AY64</f>
        <v>312935.25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450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502.68</v>
      </c>
      <c r="G208" s="287">
        <f>data!AW66</f>
        <v>0</v>
      </c>
      <c r="H208" s="287">
        <f>data!AX66</f>
        <v>90130.23</v>
      </c>
      <c r="I208" s="287">
        <f>data!AY66</f>
        <v>112009.28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2880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940.61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6701.4500000000007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-50734.07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358556.62000000005</v>
      </c>
      <c r="G213" s="287">
        <f>data!AW85</f>
        <v>0</v>
      </c>
      <c r="H213" s="287">
        <f>data!AX85</f>
        <v>90130.23</v>
      </c>
      <c r="I213" s="287">
        <f>data!AY85</f>
        <v>2219280.0000000005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502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651575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652077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553.96999999999991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70.111855289509734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Swedish Issaquah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 t="e">
        <f>data!AZ59</f>
        <v>#VALUE!</v>
      </c>
      <c r="D233" s="287">
        <f>data!BA59</f>
        <v>0</v>
      </c>
      <c r="E233" s="299"/>
      <c r="F233" s="299"/>
      <c r="G233" s="299"/>
      <c r="H233" s="287">
        <f>data!BE59</f>
        <v>597455.65000000026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4.054875</v>
      </c>
      <c r="D234" s="294">
        <f>data!BA60</f>
        <v>1.3176442307692309</v>
      </c>
      <c r="E234" s="294">
        <f>data!BB60</f>
        <v>13.721942307692307</v>
      </c>
      <c r="F234" s="294">
        <f>data!BC60</f>
        <v>0</v>
      </c>
      <c r="G234" s="294">
        <f>data!BD60</f>
        <v>0</v>
      </c>
      <c r="H234" s="294">
        <f>data!BE60</f>
        <v>65.973057692307691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204667.13999999998</v>
      </c>
      <c r="D235" s="287">
        <f>data!BA61</f>
        <v>71275.51999999999</v>
      </c>
      <c r="E235" s="287">
        <f>data!BB61</f>
        <v>1609724.21</v>
      </c>
      <c r="F235" s="287">
        <f>data!BC61</f>
        <v>0</v>
      </c>
      <c r="G235" s="287">
        <f>data!BD61</f>
        <v>0</v>
      </c>
      <c r="H235" s="287">
        <f>data!BE61</f>
        <v>4807632.1899999995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19464</v>
      </c>
      <c r="D236" s="287">
        <f>data!BA62</f>
        <v>4226</v>
      </c>
      <c r="E236" s="287">
        <f>data!BB62</f>
        <v>87399</v>
      </c>
      <c r="F236" s="287">
        <f>data!BC62</f>
        <v>0</v>
      </c>
      <c r="G236" s="287">
        <f>data!BD62</f>
        <v>32863</v>
      </c>
      <c r="H236" s="287">
        <f>data!BE62</f>
        <v>342344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12450</v>
      </c>
      <c r="F237" s="287">
        <f>data!BC63</f>
        <v>0</v>
      </c>
      <c r="G237" s="287">
        <f>data!BD63</f>
        <v>0</v>
      </c>
      <c r="H237" s="287">
        <f>data!BE63</f>
        <v>6925.55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278510.78999999998</v>
      </c>
      <c r="D238" s="287">
        <f>data!BA64</f>
        <v>37940.460000000006</v>
      </c>
      <c r="E238" s="287">
        <f>data!BB64</f>
        <v>325.19</v>
      </c>
      <c r="F238" s="287">
        <f>data!BC64</f>
        <v>0</v>
      </c>
      <c r="G238" s="287">
        <f>data!BD64</f>
        <v>247248.86999999994</v>
      </c>
      <c r="H238" s="287">
        <f>data!BE64</f>
        <v>526971.83000000007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624.88</v>
      </c>
      <c r="D239" s="287">
        <f>data!BA65</f>
        <v>0</v>
      </c>
      <c r="E239" s="287">
        <f>data!BB65</f>
        <v>3846.15</v>
      </c>
      <c r="F239" s="287">
        <f>data!BC65</f>
        <v>0</v>
      </c>
      <c r="G239" s="287">
        <f>data!BD65</f>
        <v>117.25</v>
      </c>
      <c r="H239" s="287">
        <f>data!BE65</f>
        <v>1803944.5300000003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10706.050000000001</v>
      </c>
      <c r="D240" s="287">
        <f>data!BA66</f>
        <v>876094.66</v>
      </c>
      <c r="E240" s="287">
        <f>data!BB66</f>
        <v>495.39</v>
      </c>
      <c r="F240" s="287">
        <f>data!BC66</f>
        <v>0</v>
      </c>
      <c r="G240" s="287">
        <f>data!BD66</f>
        <v>18417.440000000002</v>
      </c>
      <c r="H240" s="287">
        <f>data!BE66</f>
        <v>1690603.4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146067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5561.12</v>
      </c>
      <c r="H242" s="287">
        <f>data!BE68</f>
        <v>3776.6099999999997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-1934.6900000000005</v>
      </c>
      <c r="D243" s="287">
        <f>data!BA69</f>
        <v>598.23</v>
      </c>
      <c r="E243" s="287">
        <f>data!BB69</f>
        <v>81400.789999999994</v>
      </c>
      <c r="F243" s="287">
        <f>data!BC69</f>
        <v>0</v>
      </c>
      <c r="G243" s="287">
        <f>data!BD69</f>
        <v>48.4</v>
      </c>
      <c r="H243" s="287">
        <f>data!BE69</f>
        <v>14692.190000000006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-446064.72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-207518.02000000002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65973.449999999953</v>
      </c>
      <c r="D245" s="287">
        <f>data!BA85</f>
        <v>990134.87</v>
      </c>
      <c r="E245" s="287">
        <f>data!BB85</f>
        <v>1795640.7299999997</v>
      </c>
      <c r="F245" s="287">
        <f>data!BC85</f>
        <v>0</v>
      </c>
      <c r="G245" s="287">
        <f>data!BD85</f>
        <v>304256.07999999996</v>
      </c>
      <c r="H245" s="287">
        <f>data!BE85</f>
        <v>9135439.2799999993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14468.319999999998</v>
      </c>
      <c r="D252" s="303">
        <f>data!BA90</f>
        <v>788.81999999999994</v>
      </c>
      <c r="E252" s="303">
        <f>data!BB90</f>
        <v>369.53</v>
      </c>
      <c r="F252" s="303">
        <f>data!BC90</f>
        <v>0</v>
      </c>
      <c r="G252" s="303">
        <f>data!BD90</f>
        <v>7667.09</v>
      </c>
      <c r="H252" s="303">
        <f>data!BE90</f>
        <v>323239.50000000029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99.835069930629956</v>
      </c>
      <c r="E254" s="303">
        <f>data!BB92</f>
        <v>46.768658745297643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Swedish Issaquah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6.6293509615384609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837103.3899999999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53331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106625.24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4546.99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100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1540.75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18.57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0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1003265.9399999998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415.73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52.615848510763925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Swedish Issaquah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23.190105769230769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5.7222644230769237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1788662.1300000001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316427.05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94153</v>
      </c>
      <c r="D300" s="287">
        <f>data!BO62</f>
        <v>5108171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24396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870592.69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160894.44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19232.099999999999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10960.25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450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221174.12999999998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12796.58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1805482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1199.76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4224158.32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4350.6399999999994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-9221129.0800000001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-298413.19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-43852.359999999404</v>
      </c>
      <c r="D309" s="287">
        <f>data!BO85</f>
        <v>5108171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79239.179999999993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9959.590000000002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1318.75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166.90436154131268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Swedish Issaquah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2.0072115384615386E-2</v>
      </c>
      <c r="E330" s="294">
        <f>data!BW60</f>
        <v>0</v>
      </c>
      <c r="F330" s="294">
        <f>data!BX60</f>
        <v>0</v>
      </c>
      <c r="G330" s="294">
        <f>data!BY60</f>
        <v>5.5121201923076919</v>
      </c>
      <c r="H330" s="294">
        <f>data!BZ60</f>
        <v>21.202625000000001</v>
      </c>
      <c r="I330" s="294">
        <f>data!CA60</f>
        <v>8.6538461538461543E-3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2190.5500000000002</v>
      </c>
      <c r="E331" s="306">
        <f>data!BW61</f>
        <v>0</v>
      </c>
      <c r="F331" s="306">
        <f>data!BX61</f>
        <v>0</v>
      </c>
      <c r="G331" s="306">
        <f>data!BY61</f>
        <v>918056.33</v>
      </c>
      <c r="H331" s="306">
        <f>data!BZ61</f>
        <v>2198758.79</v>
      </c>
      <c r="I331" s="306">
        <f>data!CA61</f>
        <v>531.15000000000009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51621</v>
      </c>
      <c r="H332" s="306">
        <f>data!BZ62</f>
        <v>312495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88742.37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34.22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2586.16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507.02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5755630.0899999999</v>
      </c>
      <c r="F336" s="306">
        <f>data!BX66</f>
        <v>0</v>
      </c>
      <c r="G336" s="306">
        <f>data!BY66</f>
        <v>-42.85</v>
      </c>
      <c r="H336" s="306">
        <f>data!BZ66</f>
        <v>9135.35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143855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7460.14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800.81999999999994</v>
      </c>
      <c r="H339" s="306">
        <f>data!BZ69</f>
        <v>36109.5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7494.3600000000006</v>
      </c>
      <c r="D341" s="287">
        <f>data!BV85</f>
        <v>2190.5500000000002</v>
      </c>
      <c r="E341" s="287">
        <f>data!BW85</f>
        <v>5755630.0899999999</v>
      </c>
      <c r="F341" s="287">
        <f>data!BX85</f>
        <v>0</v>
      </c>
      <c r="G341" s="287">
        <f>data!BY85</f>
        <v>973021.46</v>
      </c>
      <c r="H341" s="287">
        <f>data!BZ85</f>
        <v>2700860.66</v>
      </c>
      <c r="I341" s="287">
        <f>data!CA85</f>
        <v>89273.51999999999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234.1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29.628292729343162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Swedish Issaquah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3.8077259615384613</v>
      </c>
      <c r="E362" s="309"/>
      <c r="F362" s="297"/>
      <c r="G362" s="297"/>
      <c r="H362" s="297"/>
      <c r="I362" s="310">
        <f>data!CE60</f>
        <v>788.67202884615392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812862.75</v>
      </c>
      <c r="E363" s="311"/>
      <c r="F363" s="311"/>
      <c r="G363" s="311"/>
      <c r="H363" s="311"/>
      <c r="I363" s="306">
        <f>data!CE61</f>
        <v>89744985.989999995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4536</v>
      </c>
      <c r="E364" s="311"/>
      <c r="F364" s="311"/>
      <c r="G364" s="311"/>
      <c r="H364" s="311"/>
      <c r="I364" s="306">
        <f>data!CE62</f>
        <v>10455674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6407105.6600000011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38648.73000000001</v>
      </c>
      <c r="E366" s="311"/>
      <c r="F366" s="311"/>
      <c r="G366" s="311"/>
      <c r="H366" s="311"/>
      <c r="I366" s="306">
        <f>data!CE64</f>
        <v>38573276.229999982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589.76</v>
      </c>
      <c r="E367" s="311"/>
      <c r="F367" s="311"/>
      <c r="G367" s="311"/>
      <c r="H367" s="311"/>
      <c r="I367" s="306">
        <f>data!CE65</f>
        <v>1839799.5200000003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60640.219999999987</v>
      </c>
      <c r="E368" s="311"/>
      <c r="F368" s="311"/>
      <c r="G368" s="311"/>
      <c r="H368" s="311"/>
      <c r="I368" s="306">
        <f>data!CE66</f>
        <v>20424184.990000002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13179723</v>
      </c>
      <c r="E369" s="311"/>
      <c r="F369" s="311"/>
      <c r="G369" s="311"/>
      <c r="H369" s="311"/>
      <c r="I369" s="306">
        <f>data!CE67</f>
        <v>18080085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3078720.94</v>
      </c>
      <c r="E370" s="311"/>
      <c r="F370" s="311"/>
      <c r="G370" s="311"/>
      <c r="H370" s="311"/>
      <c r="I370" s="306">
        <f>data!CE68</f>
        <v>3385939.91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88587341.390000001</v>
      </c>
      <c r="E371" s="306">
        <f>data!CD69</f>
        <v>18088883.739999998</v>
      </c>
      <c r="F371" s="311"/>
      <c r="G371" s="311"/>
      <c r="H371" s="311"/>
      <c r="I371" s="306">
        <f>data!CE69</f>
        <v>122444671.98999999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-849171.95</v>
      </c>
      <c r="E372" s="287">
        <f>-data!CD84</f>
        <v>0</v>
      </c>
      <c r="F372" s="297"/>
      <c r="G372" s="297"/>
      <c r="H372" s="297"/>
      <c r="I372" s="287">
        <f>-data!CE84</f>
        <v>-11179427.249999998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104913890.84</v>
      </c>
      <c r="E373" s="306">
        <f>data!CD85</f>
        <v>18088883.739999998</v>
      </c>
      <c r="F373" s="311"/>
      <c r="G373" s="311"/>
      <c r="H373" s="311"/>
      <c r="I373" s="287">
        <f>data!CE85</f>
        <v>288996868.79000008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431699884.30000001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522238789.24999994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953938673.54999995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10713.919999999995</v>
      </c>
      <c r="E380" s="297"/>
      <c r="F380" s="297"/>
      <c r="G380" s="297"/>
      <c r="H380" s="297"/>
      <c r="I380" s="287">
        <f>data!CE90</f>
        <v>597455.65000000026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29287.488894175305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242.83500961538462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91" transitionEvaluation="1" transitionEntry="1" codeName="Sheet12">
    <tabColor rgb="FF92D050"/>
    <pageSetUpPr autoPageBreaks="0" fitToPage="1"/>
  </sheetPr>
  <dimension ref="A1:CF717"/>
  <sheetViews>
    <sheetView topLeftCell="A91" zoomScale="80" zoomScaleNormal="80" workbookViewId="0">
      <selection activeCell="C97" sqref="C97:C9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10752338.519999996</v>
      </c>
      <c r="C49" s="270">
        <f>IF($B$49,(ROUND((($B$49/$CE$62)*C62),0)))</f>
        <v>1433567</v>
      </c>
      <c r="D49" s="270">
        <f t="shared" ref="D49:BO49" si="0">IF($B$49,(ROUND((($B$49/$CE$62)*D62),0)))</f>
        <v>0</v>
      </c>
      <c r="E49" s="270">
        <f t="shared" si="0"/>
        <v>1811527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207679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731288</v>
      </c>
      <c r="P49" s="270">
        <f t="shared" si="0"/>
        <v>1128520</v>
      </c>
      <c r="Q49" s="270">
        <f t="shared" si="0"/>
        <v>433619</v>
      </c>
      <c r="R49" s="270">
        <f t="shared" si="0"/>
        <v>55247</v>
      </c>
      <c r="S49" s="270">
        <f t="shared" si="0"/>
        <v>152416</v>
      </c>
      <c r="T49" s="270">
        <f t="shared" si="0"/>
        <v>52561</v>
      </c>
      <c r="U49" s="270">
        <f t="shared" si="0"/>
        <v>32123</v>
      </c>
      <c r="V49" s="270">
        <f t="shared" si="0"/>
        <v>374098</v>
      </c>
      <c r="W49" s="270">
        <f t="shared" si="0"/>
        <v>126140</v>
      </c>
      <c r="X49" s="270">
        <f t="shared" si="0"/>
        <v>303368</v>
      </c>
      <c r="Y49" s="270">
        <f t="shared" si="0"/>
        <v>467869</v>
      </c>
      <c r="Z49" s="270">
        <f t="shared" si="0"/>
        <v>0</v>
      </c>
      <c r="AA49" s="270">
        <f t="shared" si="0"/>
        <v>23414</v>
      </c>
      <c r="AB49" s="270">
        <f t="shared" si="0"/>
        <v>395719</v>
      </c>
      <c r="AC49" s="270">
        <f t="shared" si="0"/>
        <v>285528</v>
      </c>
      <c r="AD49" s="270">
        <f t="shared" si="0"/>
        <v>22569</v>
      </c>
      <c r="AE49" s="270">
        <f t="shared" si="0"/>
        <v>257930</v>
      </c>
      <c r="AF49" s="270">
        <f t="shared" si="0"/>
        <v>0</v>
      </c>
      <c r="AG49" s="270">
        <f t="shared" si="0"/>
        <v>756880</v>
      </c>
      <c r="AH49" s="270">
        <f t="shared" si="0"/>
        <v>0</v>
      </c>
      <c r="AI49" s="270">
        <f t="shared" si="0"/>
        <v>0</v>
      </c>
      <c r="AJ49" s="270">
        <f t="shared" si="0"/>
        <v>116918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10531</v>
      </c>
      <c r="AW49" s="270">
        <f t="shared" si="0"/>
        <v>0</v>
      </c>
      <c r="AX49" s="270">
        <f t="shared" si="0"/>
        <v>0</v>
      </c>
      <c r="AY49" s="270">
        <f t="shared" si="0"/>
        <v>224646</v>
      </c>
      <c r="AZ49" s="270">
        <f t="shared" si="0"/>
        <v>32705</v>
      </c>
      <c r="BA49" s="270">
        <f t="shared" si="0"/>
        <v>7630</v>
      </c>
      <c r="BB49" s="270">
        <f t="shared" si="0"/>
        <v>159907</v>
      </c>
      <c r="BC49" s="270">
        <f t="shared" si="0"/>
        <v>0</v>
      </c>
      <c r="BD49" s="270">
        <f t="shared" si="0"/>
        <v>0</v>
      </c>
      <c r="BE49" s="270">
        <f t="shared" si="0"/>
        <v>298834</v>
      </c>
      <c r="BF49" s="270">
        <f t="shared" si="0"/>
        <v>291078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115285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12674</v>
      </c>
      <c r="BT49" s="270">
        <f t="shared" si="1"/>
        <v>0</v>
      </c>
      <c r="BU49" s="270">
        <f t="shared" si="1"/>
        <v>0</v>
      </c>
      <c r="BV49" s="270">
        <f t="shared" si="1"/>
        <v>0</v>
      </c>
      <c r="BW49" s="270">
        <f t="shared" si="1"/>
        <v>11380</v>
      </c>
      <c r="BX49" s="270">
        <f t="shared" si="1"/>
        <v>0</v>
      </c>
      <c r="BY49" s="270">
        <f t="shared" si="1"/>
        <v>119868</v>
      </c>
      <c r="BZ49" s="270">
        <f t="shared" si="1"/>
        <v>0</v>
      </c>
      <c r="CA49" s="270">
        <f t="shared" si="1"/>
        <v>4960</v>
      </c>
      <c r="CB49" s="270">
        <f t="shared" si="1"/>
        <v>0</v>
      </c>
      <c r="CC49" s="270">
        <f t="shared" si="1"/>
        <v>293860</v>
      </c>
      <c r="CD49" s="270">
        <f t="shared" si="1"/>
        <v>0</v>
      </c>
      <c r="CE49" s="32">
        <f>SUM(C49:CD49)</f>
        <v>10752338</v>
      </c>
    </row>
    <row r="50" spans="1:83" x14ac:dyDescent="0.35">
      <c r="A50" s="20" t="s">
        <v>218</v>
      </c>
      <c r="B50" s="270">
        <f>B48+B49</f>
        <v>10752338.519999996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15744623.740000004</v>
      </c>
      <c r="C53" s="270">
        <f>IF($B$53,ROUND(($B$53/($CE$91+$CF$91)*C91),0))</f>
        <v>259349</v>
      </c>
      <c r="D53" s="270">
        <f t="shared" ref="D53:BO53" si="2">IF($B$53,ROUND(($B$53/($CE$91+$CF$91)*D91),0))</f>
        <v>0</v>
      </c>
      <c r="E53" s="270">
        <f t="shared" si="2"/>
        <v>1534675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150468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320278</v>
      </c>
      <c r="P53" s="270">
        <f t="shared" si="2"/>
        <v>765698</v>
      </c>
      <c r="Q53" s="270">
        <f t="shared" si="2"/>
        <v>378824</v>
      </c>
      <c r="R53" s="270">
        <f t="shared" si="2"/>
        <v>0</v>
      </c>
      <c r="S53" s="270">
        <f t="shared" si="2"/>
        <v>216527</v>
      </c>
      <c r="T53" s="270">
        <f t="shared" si="2"/>
        <v>49879</v>
      </c>
      <c r="U53" s="270">
        <f t="shared" si="2"/>
        <v>0</v>
      </c>
      <c r="V53" s="270">
        <f t="shared" si="2"/>
        <v>0</v>
      </c>
      <c r="W53" s="270">
        <f t="shared" si="2"/>
        <v>0</v>
      </c>
      <c r="X53" s="270">
        <f t="shared" si="2"/>
        <v>81203</v>
      </c>
      <c r="Y53" s="270">
        <f t="shared" si="2"/>
        <v>291123</v>
      </c>
      <c r="Z53" s="270">
        <f t="shared" si="2"/>
        <v>0</v>
      </c>
      <c r="AA53" s="270">
        <f t="shared" si="2"/>
        <v>0</v>
      </c>
      <c r="AB53" s="270">
        <f t="shared" si="2"/>
        <v>106573</v>
      </c>
      <c r="AC53" s="270">
        <f t="shared" si="2"/>
        <v>46123</v>
      </c>
      <c r="AD53" s="270">
        <f t="shared" si="2"/>
        <v>25718</v>
      </c>
      <c r="AE53" s="270">
        <f t="shared" si="2"/>
        <v>166130</v>
      </c>
      <c r="AF53" s="270">
        <f t="shared" si="2"/>
        <v>0</v>
      </c>
      <c r="AG53" s="270">
        <f t="shared" si="2"/>
        <v>460705</v>
      </c>
      <c r="AH53" s="270">
        <f t="shared" si="2"/>
        <v>0</v>
      </c>
      <c r="AI53" s="270">
        <f t="shared" si="2"/>
        <v>0</v>
      </c>
      <c r="AJ53" s="270">
        <f t="shared" si="2"/>
        <v>28188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24391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319719</v>
      </c>
      <c r="AZ53" s="270">
        <f t="shared" si="2"/>
        <v>0</v>
      </c>
      <c r="BA53" s="270">
        <f t="shared" si="2"/>
        <v>18340</v>
      </c>
      <c r="BB53" s="270">
        <f t="shared" si="2"/>
        <v>2095</v>
      </c>
      <c r="BC53" s="270">
        <f t="shared" si="2"/>
        <v>0</v>
      </c>
      <c r="BD53" s="270">
        <f t="shared" si="2"/>
        <v>182138</v>
      </c>
      <c r="BE53" s="270">
        <f t="shared" si="2"/>
        <v>9239435</v>
      </c>
      <c r="BF53" s="270">
        <f t="shared" si="2"/>
        <v>96279</v>
      </c>
      <c r="BG53" s="270">
        <f t="shared" si="2"/>
        <v>0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0</v>
      </c>
      <c r="BM53" s="270">
        <f t="shared" si="2"/>
        <v>0</v>
      </c>
      <c r="BN53" s="270">
        <f t="shared" si="2"/>
        <v>261304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20512</v>
      </c>
      <c r="BT53" s="270">
        <f t="shared" si="3"/>
        <v>0</v>
      </c>
      <c r="BU53" s="270">
        <f t="shared" si="3"/>
        <v>0</v>
      </c>
      <c r="BV53" s="270">
        <f t="shared" si="3"/>
        <v>0</v>
      </c>
      <c r="BW53" s="270">
        <f t="shared" si="3"/>
        <v>17161</v>
      </c>
      <c r="BX53" s="270">
        <f t="shared" si="3"/>
        <v>0</v>
      </c>
      <c r="BY53" s="270">
        <f t="shared" si="3"/>
        <v>5443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676344</v>
      </c>
      <c r="CD53" s="270">
        <f t="shared" si="3"/>
        <v>0</v>
      </c>
      <c r="CE53" s="32">
        <f>SUM(C53:CD53)</f>
        <v>15744622</v>
      </c>
    </row>
    <row r="54" spans="1:83" x14ac:dyDescent="0.35">
      <c r="A54" s="20" t="s">
        <v>218</v>
      </c>
      <c r="B54" s="270">
        <f>B52+B53</f>
        <v>15744623.740000004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9774.9166955536402</v>
      </c>
      <c r="D60" s="213">
        <v>0</v>
      </c>
      <c r="E60" s="213">
        <v>15278.080000000009</v>
      </c>
      <c r="F60" s="213">
        <v>0</v>
      </c>
      <c r="G60" s="213">
        <v>0</v>
      </c>
      <c r="H60" s="213">
        <v>0</v>
      </c>
      <c r="I60" s="213">
        <v>0</v>
      </c>
      <c r="J60" s="213">
        <v>2641</v>
      </c>
      <c r="K60" s="213">
        <v>0</v>
      </c>
      <c r="L60" s="213">
        <v>0</v>
      </c>
      <c r="M60" s="213">
        <v>0</v>
      </c>
      <c r="N60" s="213">
        <v>0</v>
      </c>
      <c r="O60" s="213">
        <v>1773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154743</v>
      </c>
      <c r="AZ60" s="214">
        <v>0</v>
      </c>
      <c r="BA60" s="263"/>
      <c r="BB60" s="263"/>
      <c r="BC60" s="263"/>
      <c r="BD60" s="263"/>
      <c r="BE60" s="214">
        <v>677159.32545400038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80.81</v>
      </c>
      <c r="D61" s="243">
        <v>0</v>
      </c>
      <c r="E61" s="243">
        <v>138.18000000000004</v>
      </c>
      <c r="F61" s="243">
        <v>0</v>
      </c>
      <c r="G61" s="243">
        <v>0</v>
      </c>
      <c r="H61" s="243">
        <v>0</v>
      </c>
      <c r="I61" s="243">
        <v>0</v>
      </c>
      <c r="J61" s="243">
        <v>11.07</v>
      </c>
      <c r="K61" s="243">
        <v>0</v>
      </c>
      <c r="L61" s="243">
        <v>0</v>
      </c>
      <c r="M61" s="243">
        <v>0</v>
      </c>
      <c r="N61" s="243">
        <v>0</v>
      </c>
      <c r="O61" s="243">
        <v>44.680000000000007</v>
      </c>
      <c r="P61" s="244">
        <v>77.2</v>
      </c>
      <c r="Q61" s="244">
        <v>23.659999999999997</v>
      </c>
      <c r="R61" s="244">
        <v>4.05</v>
      </c>
      <c r="S61" s="245">
        <v>16.310000000000002</v>
      </c>
      <c r="T61" s="245">
        <v>3.4499999999999997</v>
      </c>
      <c r="U61" s="246">
        <v>2.4099999999999993</v>
      </c>
      <c r="V61" s="244">
        <v>20.960000000000004</v>
      </c>
      <c r="W61" s="244">
        <v>6.41</v>
      </c>
      <c r="X61" s="244">
        <v>17.670000000000002</v>
      </c>
      <c r="Y61" s="244">
        <v>35.54</v>
      </c>
      <c r="Z61" s="244">
        <v>0</v>
      </c>
      <c r="AA61" s="244">
        <v>1.22</v>
      </c>
      <c r="AB61" s="245">
        <v>22.71</v>
      </c>
      <c r="AC61" s="244">
        <v>16.329999999999998</v>
      </c>
      <c r="AD61" s="244">
        <v>1.1800000000000002</v>
      </c>
      <c r="AE61" s="244">
        <v>17.419999999999998</v>
      </c>
      <c r="AF61" s="244">
        <v>0</v>
      </c>
      <c r="AG61" s="244">
        <v>49.62</v>
      </c>
      <c r="AH61" s="244">
        <v>0</v>
      </c>
      <c r="AI61" s="244">
        <v>0</v>
      </c>
      <c r="AJ61" s="244">
        <v>6.91</v>
      </c>
      <c r="AK61" s="244">
        <v>0</v>
      </c>
      <c r="AL61" s="244">
        <v>0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0.62</v>
      </c>
      <c r="AW61" s="245">
        <v>0</v>
      </c>
      <c r="AX61" s="245">
        <v>0</v>
      </c>
      <c r="AY61" s="244">
        <v>26.369999999999997</v>
      </c>
      <c r="AZ61" s="244">
        <v>3.96</v>
      </c>
      <c r="BA61" s="245">
        <v>1.4</v>
      </c>
      <c r="BB61" s="245">
        <v>11.629999999999999</v>
      </c>
      <c r="BC61" s="245">
        <v>0</v>
      </c>
      <c r="BD61" s="245">
        <v>0</v>
      </c>
      <c r="BE61" s="244">
        <v>28.380000000000003</v>
      </c>
      <c r="BF61" s="245">
        <v>35.329999999999991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5.35</v>
      </c>
      <c r="BO61" s="245">
        <v>0</v>
      </c>
      <c r="BP61" s="245">
        <v>0</v>
      </c>
      <c r="BQ61" s="245">
        <v>0</v>
      </c>
      <c r="BR61" s="245">
        <v>0</v>
      </c>
      <c r="BS61" s="245">
        <v>1.6099999999999999</v>
      </c>
      <c r="BT61" s="245">
        <v>0</v>
      </c>
      <c r="BU61" s="245">
        <v>0</v>
      </c>
      <c r="BV61" s="245">
        <v>0</v>
      </c>
      <c r="BW61" s="245">
        <v>1.58</v>
      </c>
      <c r="BX61" s="245">
        <v>0</v>
      </c>
      <c r="BY61" s="245">
        <v>5.6499999999999995</v>
      </c>
      <c r="BZ61" s="245">
        <v>0</v>
      </c>
      <c r="CA61" s="245">
        <v>0</v>
      </c>
      <c r="CB61" s="245">
        <v>0</v>
      </c>
      <c r="CC61" s="245">
        <v>26.8</v>
      </c>
      <c r="CD61" s="247" t="s">
        <v>233</v>
      </c>
      <c r="CE61" s="268">
        <f t="shared" ref="CE61:CE69" si="4">SUM(C61:CD61)</f>
        <v>746.47</v>
      </c>
    </row>
    <row r="62" spans="1:83" x14ac:dyDescent="0.35">
      <c r="A62" s="39" t="s">
        <v>248</v>
      </c>
      <c r="B62" s="20"/>
      <c r="C62" s="213">
        <v>10470416.909999995</v>
      </c>
      <c r="D62" s="213">
        <v>0</v>
      </c>
      <c r="E62" s="213">
        <v>13230947.33</v>
      </c>
      <c r="F62" s="213">
        <v>0</v>
      </c>
      <c r="G62" s="213">
        <v>0</v>
      </c>
      <c r="H62" s="213">
        <v>0</v>
      </c>
      <c r="I62" s="213">
        <v>0</v>
      </c>
      <c r="J62" s="213">
        <v>1516835.31</v>
      </c>
      <c r="K62" s="213">
        <v>0</v>
      </c>
      <c r="L62" s="213">
        <v>0</v>
      </c>
      <c r="M62" s="213">
        <v>0</v>
      </c>
      <c r="N62" s="213">
        <v>0</v>
      </c>
      <c r="O62" s="213">
        <v>5341143.4099999992</v>
      </c>
      <c r="P62" s="214">
        <v>8242431.8999999994</v>
      </c>
      <c r="Q62" s="214">
        <v>3167042.9200000004</v>
      </c>
      <c r="R62" s="214">
        <v>403513.77999999997</v>
      </c>
      <c r="S62" s="228">
        <v>1113208.9099999999</v>
      </c>
      <c r="T62" s="228">
        <v>383892.61</v>
      </c>
      <c r="U62" s="227">
        <v>234620.71</v>
      </c>
      <c r="V62" s="214">
        <v>2732321.8099999996</v>
      </c>
      <c r="W62" s="214">
        <v>921294.83000000007</v>
      </c>
      <c r="X62" s="214">
        <v>2215728.15</v>
      </c>
      <c r="Y62" s="214">
        <v>3417203.04</v>
      </c>
      <c r="Z62" s="214">
        <v>0</v>
      </c>
      <c r="AA62" s="214">
        <v>171012.02000000002</v>
      </c>
      <c r="AB62" s="240">
        <v>2890233.36</v>
      </c>
      <c r="AC62" s="214">
        <v>2085426.8499999996</v>
      </c>
      <c r="AD62" s="214">
        <v>164837.97</v>
      </c>
      <c r="AE62" s="214">
        <v>1883857.17</v>
      </c>
      <c r="AF62" s="214">
        <v>0</v>
      </c>
      <c r="AG62" s="214">
        <v>5528061.8600000003</v>
      </c>
      <c r="AH62" s="214">
        <v>0</v>
      </c>
      <c r="AI62" s="214">
        <v>0</v>
      </c>
      <c r="AJ62" s="214">
        <v>853939.51</v>
      </c>
      <c r="AK62" s="214">
        <v>0</v>
      </c>
      <c r="AL62" s="214">
        <v>0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76912.310000000012</v>
      </c>
      <c r="AW62" s="228">
        <v>0</v>
      </c>
      <c r="AX62" s="228">
        <v>0</v>
      </c>
      <c r="AY62" s="214">
        <v>1640759.3</v>
      </c>
      <c r="AZ62" s="214">
        <v>238868.11</v>
      </c>
      <c r="BA62" s="228">
        <v>55730.770000000004</v>
      </c>
      <c r="BB62" s="228">
        <v>1167918.97</v>
      </c>
      <c r="BC62" s="228">
        <v>0</v>
      </c>
      <c r="BD62" s="228">
        <v>0</v>
      </c>
      <c r="BE62" s="214">
        <v>2182610.5</v>
      </c>
      <c r="BF62" s="228">
        <v>2125958.2999999998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842011.04999999993</v>
      </c>
      <c r="BO62" s="228">
        <v>0</v>
      </c>
      <c r="BP62" s="228">
        <v>0</v>
      </c>
      <c r="BQ62" s="228">
        <v>0</v>
      </c>
      <c r="BR62" s="228">
        <v>0</v>
      </c>
      <c r="BS62" s="228">
        <v>92565.77</v>
      </c>
      <c r="BT62" s="228">
        <v>0</v>
      </c>
      <c r="BU62" s="228">
        <v>0</v>
      </c>
      <c r="BV62" s="228">
        <v>0</v>
      </c>
      <c r="BW62" s="228">
        <v>83114.12</v>
      </c>
      <c r="BX62" s="228">
        <v>0</v>
      </c>
      <c r="BY62" s="228">
        <v>875488.84000000008</v>
      </c>
      <c r="BZ62" s="228">
        <v>0</v>
      </c>
      <c r="CA62" s="228">
        <v>36228.049999999996</v>
      </c>
      <c r="CB62" s="228">
        <v>0</v>
      </c>
      <c r="CC62" s="228">
        <v>2146283.12</v>
      </c>
      <c r="CD62" s="29" t="s">
        <v>233</v>
      </c>
      <c r="CE62" s="32">
        <f t="shared" si="4"/>
        <v>78532419.569999993</v>
      </c>
    </row>
    <row r="63" spans="1:83" x14ac:dyDescent="0.35">
      <c r="A63" s="39" t="s">
        <v>9</v>
      </c>
      <c r="B63" s="20"/>
      <c r="C63" s="269">
        <f>ROUND(C48+C49,0)</f>
        <v>1433567</v>
      </c>
      <c r="D63" s="269">
        <f t="shared" ref="D63:BO63" si="5">ROUND(D48+D49,0)</f>
        <v>0</v>
      </c>
      <c r="E63" s="269">
        <f t="shared" si="5"/>
        <v>1811527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207679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731288</v>
      </c>
      <c r="P63" s="269">
        <f t="shared" si="5"/>
        <v>1128520</v>
      </c>
      <c r="Q63" s="269">
        <f t="shared" si="5"/>
        <v>433619</v>
      </c>
      <c r="R63" s="269">
        <f t="shared" si="5"/>
        <v>55247</v>
      </c>
      <c r="S63" s="269">
        <f t="shared" si="5"/>
        <v>152416</v>
      </c>
      <c r="T63" s="269">
        <f t="shared" si="5"/>
        <v>52561</v>
      </c>
      <c r="U63" s="269">
        <f t="shared" si="5"/>
        <v>32123</v>
      </c>
      <c r="V63" s="269">
        <f t="shared" si="5"/>
        <v>374098</v>
      </c>
      <c r="W63" s="269">
        <f t="shared" si="5"/>
        <v>126140</v>
      </c>
      <c r="X63" s="269">
        <f t="shared" si="5"/>
        <v>303368</v>
      </c>
      <c r="Y63" s="269">
        <f t="shared" si="5"/>
        <v>467869</v>
      </c>
      <c r="Z63" s="269">
        <f t="shared" si="5"/>
        <v>0</v>
      </c>
      <c r="AA63" s="269">
        <f t="shared" si="5"/>
        <v>23414</v>
      </c>
      <c r="AB63" s="269">
        <f t="shared" si="5"/>
        <v>395719</v>
      </c>
      <c r="AC63" s="269">
        <f t="shared" si="5"/>
        <v>285528</v>
      </c>
      <c r="AD63" s="269">
        <f t="shared" si="5"/>
        <v>22569</v>
      </c>
      <c r="AE63" s="269">
        <f t="shared" si="5"/>
        <v>257930</v>
      </c>
      <c r="AF63" s="269">
        <f t="shared" si="5"/>
        <v>0</v>
      </c>
      <c r="AG63" s="269">
        <f t="shared" si="5"/>
        <v>756880</v>
      </c>
      <c r="AH63" s="269">
        <f t="shared" si="5"/>
        <v>0</v>
      </c>
      <c r="AI63" s="269">
        <f t="shared" si="5"/>
        <v>0</v>
      </c>
      <c r="AJ63" s="269">
        <f t="shared" si="5"/>
        <v>116918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10531</v>
      </c>
      <c r="AW63" s="269">
        <f t="shared" si="5"/>
        <v>0</v>
      </c>
      <c r="AX63" s="269">
        <f t="shared" si="5"/>
        <v>0</v>
      </c>
      <c r="AY63" s="269">
        <f t="shared" si="5"/>
        <v>224646</v>
      </c>
      <c r="AZ63" s="269">
        <f t="shared" si="5"/>
        <v>32705</v>
      </c>
      <c r="BA63" s="269">
        <f t="shared" si="5"/>
        <v>7630</v>
      </c>
      <c r="BB63" s="269">
        <f t="shared" si="5"/>
        <v>159907</v>
      </c>
      <c r="BC63" s="269">
        <f t="shared" si="5"/>
        <v>0</v>
      </c>
      <c r="BD63" s="269">
        <f t="shared" si="5"/>
        <v>0</v>
      </c>
      <c r="BE63" s="269">
        <f t="shared" si="5"/>
        <v>298834</v>
      </c>
      <c r="BF63" s="269">
        <f t="shared" si="5"/>
        <v>291078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115285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12674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11380</v>
      </c>
      <c r="BX63" s="269">
        <f t="shared" si="6"/>
        <v>0</v>
      </c>
      <c r="BY63" s="269">
        <f t="shared" si="6"/>
        <v>119868</v>
      </c>
      <c r="BZ63" s="269">
        <f t="shared" si="6"/>
        <v>0</v>
      </c>
      <c r="CA63" s="269">
        <f t="shared" si="6"/>
        <v>4960</v>
      </c>
      <c r="CB63" s="269">
        <f t="shared" si="6"/>
        <v>0</v>
      </c>
      <c r="CC63" s="269">
        <f t="shared" si="6"/>
        <v>293860</v>
      </c>
      <c r="CD63" s="29" t="s">
        <v>233</v>
      </c>
      <c r="CE63" s="32">
        <f t="shared" si="4"/>
        <v>10752338</v>
      </c>
    </row>
    <row r="64" spans="1:83" x14ac:dyDescent="0.35">
      <c r="A64" s="39" t="s">
        <v>249</v>
      </c>
      <c r="B64" s="20"/>
      <c r="C64" s="213">
        <v>3706.5499999999993</v>
      </c>
      <c r="D64" s="213">
        <v>0</v>
      </c>
      <c r="E64" s="213">
        <v>1197150</v>
      </c>
      <c r="F64" s="213">
        <v>0</v>
      </c>
      <c r="G64" s="213">
        <v>0</v>
      </c>
      <c r="H64" s="213">
        <v>0</v>
      </c>
      <c r="I64" s="213">
        <v>0</v>
      </c>
      <c r="J64" s="213">
        <v>1047133.3700000001</v>
      </c>
      <c r="K64" s="213">
        <v>0</v>
      </c>
      <c r="L64" s="213">
        <v>0</v>
      </c>
      <c r="M64" s="213">
        <v>0</v>
      </c>
      <c r="N64" s="213">
        <v>0</v>
      </c>
      <c r="O64" s="213">
        <v>1661893.83</v>
      </c>
      <c r="P64" s="214">
        <v>105416.54000000001</v>
      </c>
      <c r="Q64" s="214">
        <v>0</v>
      </c>
      <c r="R64" s="214">
        <v>66050</v>
      </c>
      <c r="S64" s="228">
        <v>0</v>
      </c>
      <c r="T64" s="228">
        <v>11990</v>
      </c>
      <c r="U64" s="227">
        <v>646247.88</v>
      </c>
      <c r="V64" s="214">
        <v>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105671.01</v>
      </c>
      <c r="AC64" s="214">
        <v>0</v>
      </c>
      <c r="AD64" s="214">
        <v>0</v>
      </c>
      <c r="AE64" s="214">
        <v>0</v>
      </c>
      <c r="AF64" s="214">
        <v>0</v>
      </c>
      <c r="AG64" s="214">
        <v>1566010.18</v>
      </c>
      <c r="AH64" s="214">
        <v>0</v>
      </c>
      <c r="AI64" s="214">
        <v>0</v>
      </c>
      <c r="AJ64" s="214">
        <v>165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7004.79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369747.8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0</v>
      </c>
      <c r="BX64" s="228">
        <v>0</v>
      </c>
      <c r="BY64" s="228">
        <v>0</v>
      </c>
      <c r="BZ64" s="228">
        <v>0</v>
      </c>
      <c r="CA64" s="228">
        <v>-36208.839999999989</v>
      </c>
      <c r="CB64" s="228">
        <v>0</v>
      </c>
      <c r="CC64" s="228">
        <v>0</v>
      </c>
      <c r="CD64" s="29" t="s">
        <v>233</v>
      </c>
      <c r="CE64" s="32">
        <f t="shared" si="4"/>
        <v>6751978.1099999994</v>
      </c>
    </row>
    <row r="65" spans="1:83" x14ac:dyDescent="0.35">
      <c r="A65" s="39" t="s">
        <v>250</v>
      </c>
      <c r="B65" s="20"/>
      <c r="C65" s="213">
        <v>246388.05000000002</v>
      </c>
      <c r="D65" s="213">
        <v>0</v>
      </c>
      <c r="E65" s="213">
        <v>1488936.4099999997</v>
      </c>
      <c r="F65" s="213">
        <v>0</v>
      </c>
      <c r="G65" s="213">
        <v>0</v>
      </c>
      <c r="H65" s="213">
        <v>0</v>
      </c>
      <c r="I65" s="213">
        <v>0</v>
      </c>
      <c r="J65" s="213">
        <v>83881.060000000027</v>
      </c>
      <c r="K65" s="213">
        <v>0</v>
      </c>
      <c r="L65" s="213">
        <v>0</v>
      </c>
      <c r="M65" s="213">
        <v>0</v>
      </c>
      <c r="N65" s="213">
        <v>0</v>
      </c>
      <c r="O65" s="213">
        <v>693381.79999999993</v>
      </c>
      <c r="P65" s="214">
        <v>9955832.2300000004</v>
      </c>
      <c r="Q65" s="214">
        <v>65808.98</v>
      </c>
      <c r="R65" s="214">
        <v>320624.32</v>
      </c>
      <c r="S65" s="228">
        <v>4692096.5600000015</v>
      </c>
      <c r="T65" s="228">
        <v>172983.24999999997</v>
      </c>
      <c r="U65" s="227">
        <v>1102446.96</v>
      </c>
      <c r="V65" s="214">
        <v>1183308.0399999998</v>
      </c>
      <c r="W65" s="214">
        <v>194579.68</v>
      </c>
      <c r="X65" s="214">
        <v>565282.83000000007</v>
      </c>
      <c r="Y65" s="214">
        <v>595454.45999999985</v>
      </c>
      <c r="Z65" s="214">
        <v>0</v>
      </c>
      <c r="AA65" s="214">
        <v>39133.700000000004</v>
      </c>
      <c r="AB65" s="240">
        <v>11599917.119999999</v>
      </c>
      <c r="AC65" s="214">
        <v>303860</v>
      </c>
      <c r="AD65" s="214">
        <v>83676.460000000006</v>
      </c>
      <c r="AE65" s="214">
        <v>13837.910000000002</v>
      </c>
      <c r="AF65" s="214">
        <v>0</v>
      </c>
      <c r="AG65" s="214">
        <v>863507.33000000007</v>
      </c>
      <c r="AH65" s="214">
        <v>0</v>
      </c>
      <c r="AI65" s="214">
        <v>0</v>
      </c>
      <c r="AJ65" s="214">
        <v>132671.88</v>
      </c>
      <c r="AK65" s="214">
        <v>0</v>
      </c>
      <c r="AL65" s="214">
        <v>0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0</v>
      </c>
      <c r="AW65" s="228">
        <v>0</v>
      </c>
      <c r="AX65" s="228">
        <v>0</v>
      </c>
      <c r="AY65" s="214">
        <v>243854.26</v>
      </c>
      <c r="AZ65" s="214">
        <v>290576.38999999996</v>
      </c>
      <c r="BA65" s="228">
        <v>39041.46</v>
      </c>
      <c r="BB65" s="228">
        <v>2653.94</v>
      </c>
      <c r="BC65" s="228">
        <v>0</v>
      </c>
      <c r="BD65" s="228">
        <v>58150.009999999995</v>
      </c>
      <c r="BE65" s="214">
        <v>355041.53999999992</v>
      </c>
      <c r="BF65" s="228">
        <v>280167.61000000004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598676.35000000009</v>
      </c>
      <c r="BO65" s="228">
        <v>0</v>
      </c>
      <c r="BP65" s="228">
        <v>0</v>
      </c>
      <c r="BQ65" s="228">
        <v>0</v>
      </c>
      <c r="BR65" s="228">
        <v>0</v>
      </c>
      <c r="BS65" s="228">
        <v>134017.99000000002</v>
      </c>
      <c r="BT65" s="228">
        <v>0</v>
      </c>
      <c r="BU65" s="228">
        <v>0</v>
      </c>
      <c r="BV65" s="228">
        <v>0</v>
      </c>
      <c r="BW65" s="228">
        <v>1179.9000000000001</v>
      </c>
      <c r="BX65" s="228">
        <v>0</v>
      </c>
      <c r="BY65" s="228">
        <v>359.75</v>
      </c>
      <c r="BZ65" s="228">
        <v>0</v>
      </c>
      <c r="CA65" s="228">
        <v>0</v>
      </c>
      <c r="CB65" s="228">
        <v>0</v>
      </c>
      <c r="CC65" s="228">
        <v>105698.17</v>
      </c>
      <c r="CD65" s="29" t="s">
        <v>233</v>
      </c>
      <c r="CE65" s="32">
        <f t="shared" si="4"/>
        <v>36507026.400000006</v>
      </c>
    </row>
    <row r="66" spans="1:83" x14ac:dyDescent="0.35">
      <c r="A66" s="39" t="s">
        <v>251</v>
      </c>
      <c r="B66" s="20"/>
      <c r="C66" s="213">
        <v>4054.5</v>
      </c>
      <c r="D66" s="213">
        <v>0</v>
      </c>
      <c r="E66" s="213">
        <v>2439.7399999999998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2033.8399999999997</v>
      </c>
      <c r="P66" s="214">
        <v>3446.36</v>
      </c>
      <c r="Q66" s="214">
        <v>550.92000000000007</v>
      </c>
      <c r="R66" s="214">
        <v>0</v>
      </c>
      <c r="S66" s="228">
        <v>0</v>
      </c>
      <c r="T66" s="228">
        <v>0</v>
      </c>
      <c r="U66" s="227">
        <v>725</v>
      </c>
      <c r="V66" s="214">
        <v>5760.1500000000005</v>
      </c>
      <c r="W66" s="214">
        <v>0</v>
      </c>
      <c r="X66" s="214">
        <v>0</v>
      </c>
      <c r="Y66" s="214">
        <v>0</v>
      </c>
      <c r="Z66" s="214">
        <v>0</v>
      </c>
      <c r="AA66" s="214">
        <v>0</v>
      </c>
      <c r="AB66" s="240">
        <v>771.26</v>
      </c>
      <c r="AC66" s="214">
        <v>1416.91</v>
      </c>
      <c r="AD66" s="214">
        <v>0</v>
      </c>
      <c r="AE66" s="214">
        <v>600</v>
      </c>
      <c r="AF66" s="214">
        <v>0</v>
      </c>
      <c r="AG66" s="214">
        <v>1854.8200000000002</v>
      </c>
      <c r="AH66" s="214">
        <v>0</v>
      </c>
      <c r="AI66" s="214">
        <v>0</v>
      </c>
      <c r="AJ66" s="214">
        <v>0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1012.47</v>
      </c>
      <c r="AZ66" s="214">
        <v>1083.8399999999999</v>
      </c>
      <c r="BA66" s="228">
        <v>0</v>
      </c>
      <c r="BB66" s="228">
        <v>2197.58</v>
      </c>
      <c r="BC66" s="228">
        <v>0</v>
      </c>
      <c r="BD66" s="228">
        <v>0</v>
      </c>
      <c r="BE66" s="214">
        <v>1683246.8900000001</v>
      </c>
      <c r="BF66" s="228">
        <v>469228.36000000004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8856.7799999999988</v>
      </c>
      <c r="BO66" s="228">
        <v>0</v>
      </c>
      <c r="BP66" s="228">
        <v>0</v>
      </c>
      <c r="BQ66" s="228">
        <v>0</v>
      </c>
      <c r="BR66" s="228">
        <v>0</v>
      </c>
      <c r="BS66" s="228">
        <v>700</v>
      </c>
      <c r="BT66" s="228">
        <v>0</v>
      </c>
      <c r="BU66" s="228">
        <v>0</v>
      </c>
      <c r="BV66" s="228">
        <v>0</v>
      </c>
      <c r="BW66" s="228">
        <v>0</v>
      </c>
      <c r="BX66" s="228">
        <v>0</v>
      </c>
      <c r="BY66" s="228">
        <v>600</v>
      </c>
      <c r="BZ66" s="228">
        <v>0</v>
      </c>
      <c r="CA66" s="228">
        <v>0</v>
      </c>
      <c r="CB66" s="228">
        <v>0</v>
      </c>
      <c r="CC66" s="228">
        <v>4645.74</v>
      </c>
      <c r="CD66" s="29" t="s">
        <v>233</v>
      </c>
      <c r="CE66" s="32">
        <f t="shared" si="4"/>
        <v>2195225.16</v>
      </c>
    </row>
    <row r="67" spans="1:83" x14ac:dyDescent="0.35">
      <c r="A67" s="39" t="s">
        <v>252</v>
      </c>
      <c r="B67" s="20"/>
      <c r="C67" s="213">
        <v>144200.37</v>
      </c>
      <c r="D67" s="213">
        <v>0</v>
      </c>
      <c r="E67" s="213">
        <v>482845.68000000005</v>
      </c>
      <c r="F67" s="213">
        <v>0</v>
      </c>
      <c r="G67" s="213">
        <v>0</v>
      </c>
      <c r="H67" s="213">
        <v>0</v>
      </c>
      <c r="I67" s="213">
        <v>0</v>
      </c>
      <c r="J67" s="213">
        <v>20278.560000000001</v>
      </c>
      <c r="K67" s="213">
        <v>0</v>
      </c>
      <c r="L67" s="213">
        <v>0</v>
      </c>
      <c r="M67" s="213">
        <v>0</v>
      </c>
      <c r="N67" s="213">
        <v>0</v>
      </c>
      <c r="O67" s="213">
        <v>18595.989999999998</v>
      </c>
      <c r="P67" s="214">
        <v>1342413.75</v>
      </c>
      <c r="Q67" s="214">
        <v>1641.54</v>
      </c>
      <c r="R67" s="214">
        <v>22709.02</v>
      </c>
      <c r="S67" s="228">
        <v>240411.33999999997</v>
      </c>
      <c r="T67" s="228">
        <v>1300.21</v>
      </c>
      <c r="U67" s="227">
        <v>7659390.7000000002</v>
      </c>
      <c r="V67" s="214">
        <v>955935.99</v>
      </c>
      <c r="W67" s="214">
        <v>252804.99000000002</v>
      </c>
      <c r="X67" s="214">
        <v>337358.68</v>
      </c>
      <c r="Y67" s="214">
        <v>902696.77</v>
      </c>
      <c r="Z67" s="214">
        <v>0</v>
      </c>
      <c r="AA67" s="214">
        <v>50383</v>
      </c>
      <c r="AB67" s="240">
        <v>93517.200000000012</v>
      </c>
      <c r="AC67" s="214">
        <v>9837.7000000000007</v>
      </c>
      <c r="AD67" s="214">
        <v>870.98</v>
      </c>
      <c r="AE67" s="214">
        <v>5824.6799999999994</v>
      </c>
      <c r="AF67" s="214">
        <v>0</v>
      </c>
      <c r="AG67" s="214">
        <v>284609.83999999997</v>
      </c>
      <c r="AH67" s="214">
        <v>0</v>
      </c>
      <c r="AI67" s="214">
        <v>0</v>
      </c>
      <c r="AJ67" s="214">
        <v>577817.04</v>
      </c>
      <c r="AK67" s="214">
        <v>0</v>
      </c>
      <c r="AL67" s="214">
        <v>0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0</v>
      </c>
      <c r="AW67" s="228">
        <v>0</v>
      </c>
      <c r="AX67" s="228">
        <v>0</v>
      </c>
      <c r="AY67" s="214">
        <v>85144.03</v>
      </c>
      <c r="AZ67" s="214">
        <v>8097.6700000000019</v>
      </c>
      <c r="BA67" s="228">
        <v>794000.66999999993</v>
      </c>
      <c r="BB67" s="228">
        <v>3828.96</v>
      </c>
      <c r="BC67" s="228">
        <v>0</v>
      </c>
      <c r="BD67" s="228">
        <v>12813.99</v>
      </c>
      <c r="BE67" s="214">
        <v>2079618.2999999996</v>
      </c>
      <c r="BF67" s="228">
        <v>263237.24</v>
      </c>
      <c r="BG67" s="228">
        <v>0</v>
      </c>
      <c r="BH67" s="228">
        <v>0</v>
      </c>
      <c r="BI67" s="228">
        <v>0</v>
      </c>
      <c r="BJ67" s="228">
        <v>545.35</v>
      </c>
      <c r="BK67" s="228">
        <v>0</v>
      </c>
      <c r="BL67" s="228">
        <v>0</v>
      </c>
      <c r="BM67" s="228">
        <v>0</v>
      </c>
      <c r="BN67" s="228">
        <v>410506.76000000007</v>
      </c>
      <c r="BO67" s="228">
        <v>0</v>
      </c>
      <c r="BP67" s="228">
        <v>0</v>
      </c>
      <c r="BQ67" s="228">
        <v>0</v>
      </c>
      <c r="BR67" s="228">
        <v>0</v>
      </c>
      <c r="BS67" s="228">
        <v>2433.63</v>
      </c>
      <c r="BT67" s="228">
        <v>0</v>
      </c>
      <c r="BU67" s="228">
        <v>0</v>
      </c>
      <c r="BV67" s="228">
        <v>0</v>
      </c>
      <c r="BW67" s="228">
        <v>5037170.8600000003</v>
      </c>
      <c r="BX67" s="228">
        <v>0</v>
      </c>
      <c r="BY67" s="228">
        <v>4625.1099999999997</v>
      </c>
      <c r="BZ67" s="228">
        <v>0</v>
      </c>
      <c r="CA67" s="228">
        <v>0</v>
      </c>
      <c r="CB67" s="228">
        <v>0</v>
      </c>
      <c r="CC67" s="228">
        <v>441987.65999999992</v>
      </c>
      <c r="CD67" s="29" t="s">
        <v>233</v>
      </c>
      <c r="CE67" s="32">
        <f t="shared" si="4"/>
        <v>22549454.259999994</v>
      </c>
    </row>
    <row r="68" spans="1:83" x14ac:dyDescent="0.35">
      <c r="A68" s="39" t="s">
        <v>11</v>
      </c>
      <c r="B68" s="20"/>
      <c r="C68" s="32">
        <f t="shared" ref="C68:BN68" si="7">ROUND(C52+C53,0)</f>
        <v>259349</v>
      </c>
      <c r="D68" s="32">
        <f t="shared" si="7"/>
        <v>0</v>
      </c>
      <c r="E68" s="32">
        <f t="shared" si="7"/>
        <v>1534675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150468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320278</v>
      </c>
      <c r="P68" s="32">
        <f t="shared" si="7"/>
        <v>765698</v>
      </c>
      <c r="Q68" s="32">
        <f t="shared" si="7"/>
        <v>378824</v>
      </c>
      <c r="R68" s="32">
        <f t="shared" si="7"/>
        <v>0</v>
      </c>
      <c r="S68" s="32">
        <f t="shared" si="7"/>
        <v>216527</v>
      </c>
      <c r="T68" s="32">
        <f t="shared" si="7"/>
        <v>49879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81203</v>
      </c>
      <c r="Y68" s="32">
        <f t="shared" si="7"/>
        <v>291123</v>
      </c>
      <c r="Z68" s="32">
        <f t="shared" si="7"/>
        <v>0</v>
      </c>
      <c r="AA68" s="32">
        <f t="shared" si="7"/>
        <v>0</v>
      </c>
      <c r="AB68" s="32">
        <f t="shared" si="7"/>
        <v>106573</v>
      </c>
      <c r="AC68" s="32">
        <f t="shared" si="7"/>
        <v>46123</v>
      </c>
      <c r="AD68" s="32">
        <f t="shared" si="7"/>
        <v>25718</v>
      </c>
      <c r="AE68" s="32">
        <f t="shared" si="7"/>
        <v>166130</v>
      </c>
      <c r="AF68" s="32">
        <f t="shared" si="7"/>
        <v>0</v>
      </c>
      <c r="AG68" s="32">
        <f t="shared" si="7"/>
        <v>460705</v>
      </c>
      <c r="AH68" s="32">
        <f t="shared" si="7"/>
        <v>0</v>
      </c>
      <c r="AI68" s="32">
        <f t="shared" si="7"/>
        <v>0</v>
      </c>
      <c r="AJ68" s="32">
        <f t="shared" si="7"/>
        <v>28188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24391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319719</v>
      </c>
      <c r="AZ68" s="32">
        <f t="shared" si="7"/>
        <v>0</v>
      </c>
      <c r="BA68" s="32">
        <f t="shared" si="7"/>
        <v>18340</v>
      </c>
      <c r="BB68" s="32">
        <f t="shared" si="7"/>
        <v>2095</v>
      </c>
      <c r="BC68" s="32">
        <f t="shared" si="7"/>
        <v>0</v>
      </c>
      <c r="BD68" s="32">
        <f t="shared" si="7"/>
        <v>182138</v>
      </c>
      <c r="BE68" s="32">
        <f t="shared" si="7"/>
        <v>9239435</v>
      </c>
      <c r="BF68" s="32">
        <f t="shared" si="7"/>
        <v>96279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261304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20512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17161</v>
      </c>
      <c r="BX68" s="32">
        <f t="shared" si="8"/>
        <v>0</v>
      </c>
      <c r="BY68" s="32">
        <f t="shared" si="8"/>
        <v>5443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676344</v>
      </c>
      <c r="CD68" s="29" t="s">
        <v>233</v>
      </c>
      <c r="CE68" s="32">
        <f t="shared" si="4"/>
        <v>15744622</v>
      </c>
    </row>
    <row r="69" spans="1:83" x14ac:dyDescent="0.35">
      <c r="A69" s="39" t="s">
        <v>253</v>
      </c>
      <c r="B69" s="32"/>
      <c r="C69" s="213">
        <v>11060.69</v>
      </c>
      <c r="D69" s="213">
        <v>0</v>
      </c>
      <c r="E69" s="213">
        <v>41209.449999999997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321.73</v>
      </c>
      <c r="P69" s="214">
        <v>1923.0099999999998</v>
      </c>
      <c r="Q69" s="214">
        <v>0</v>
      </c>
      <c r="R69" s="214">
        <v>0</v>
      </c>
      <c r="S69" s="228">
        <v>4104.0999999999995</v>
      </c>
      <c r="T69" s="228">
        <v>37.31</v>
      </c>
      <c r="U69" s="227">
        <v>141.79000000000002</v>
      </c>
      <c r="V69" s="214">
        <v>7332.5</v>
      </c>
      <c r="W69" s="214">
        <v>0</v>
      </c>
      <c r="X69" s="214">
        <v>-5.7000000000000028</v>
      </c>
      <c r="Y69" s="214">
        <v>-104.80000000000001</v>
      </c>
      <c r="Z69" s="214">
        <v>0</v>
      </c>
      <c r="AA69" s="214">
        <v>0</v>
      </c>
      <c r="AB69" s="240">
        <v>173701.75</v>
      </c>
      <c r="AC69" s="214">
        <v>5187.3600000000006</v>
      </c>
      <c r="AD69" s="214">
        <v>0.42000000000000004</v>
      </c>
      <c r="AE69" s="214">
        <v>11.150000000000006</v>
      </c>
      <c r="AF69" s="214">
        <v>0</v>
      </c>
      <c r="AG69" s="214">
        <v>17.439999999999998</v>
      </c>
      <c r="AH69" s="214">
        <v>0</v>
      </c>
      <c r="AI69" s="214">
        <v>0</v>
      </c>
      <c r="AJ69" s="214">
        <v>35.57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982.63</v>
      </c>
      <c r="AZ69" s="214">
        <v>281.42</v>
      </c>
      <c r="BA69" s="228">
        <v>0</v>
      </c>
      <c r="BB69" s="228">
        <v>0</v>
      </c>
      <c r="BC69" s="228">
        <v>0</v>
      </c>
      <c r="BD69" s="228">
        <v>2739.9300000000003</v>
      </c>
      <c r="BE69" s="214">
        <v>303.34000000000003</v>
      </c>
      <c r="BF69" s="228">
        <v>-5.6299999999999955</v>
      </c>
      <c r="BG69" s="228">
        <v>0</v>
      </c>
      <c r="BH69" s="228">
        <v>0</v>
      </c>
      <c r="BI69" s="228">
        <v>0</v>
      </c>
      <c r="BJ69" s="228">
        <v>-9.82</v>
      </c>
      <c r="BK69" s="228">
        <v>0</v>
      </c>
      <c r="BL69" s="228">
        <v>0</v>
      </c>
      <c r="BM69" s="228">
        <v>0</v>
      </c>
      <c r="BN69" s="228">
        <v>2968249.3299999996</v>
      </c>
      <c r="BO69" s="228">
        <v>0</v>
      </c>
      <c r="BP69" s="228">
        <v>0</v>
      </c>
      <c r="BQ69" s="228">
        <v>0</v>
      </c>
      <c r="BR69" s="228">
        <v>0</v>
      </c>
      <c r="BS69" s="228">
        <v>-181.3</v>
      </c>
      <c r="BT69" s="228">
        <v>0</v>
      </c>
      <c r="BU69" s="228">
        <v>0</v>
      </c>
      <c r="BV69" s="228">
        <v>0</v>
      </c>
      <c r="BW69" s="228">
        <v>39.69</v>
      </c>
      <c r="BX69" s="228">
        <v>0</v>
      </c>
      <c r="BY69" s="228">
        <v>752.09</v>
      </c>
      <c r="BZ69" s="228">
        <v>0</v>
      </c>
      <c r="CA69" s="228">
        <v>0</v>
      </c>
      <c r="CB69" s="228">
        <v>0</v>
      </c>
      <c r="CC69" s="228">
        <v>331343.10000000003</v>
      </c>
      <c r="CD69" s="29" t="s">
        <v>233</v>
      </c>
      <c r="CE69" s="32">
        <f t="shared" si="4"/>
        <v>3549468.55</v>
      </c>
    </row>
    <row r="70" spans="1:83" x14ac:dyDescent="0.35">
      <c r="A70" s="39" t="s">
        <v>254</v>
      </c>
      <c r="B70" s="20"/>
      <c r="C70" s="32">
        <f t="shared" ref="C70:BN70" si="9">SUM(C71:C84)</f>
        <v>148498.35000000003</v>
      </c>
      <c r="D70" s="32">
        <f t="shared" si="9"/>
        <v>0</v>
      </c>
      <c r="E70" s="32">
        <f t="shared" si="9"/>
        <v>343567.13999999996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12637.33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73080.570000000007</v>
      </c>
      <c r="P70" s="32">
        <f t="shared" si="9"/>
        <v>22053.360000000001</v>
      </c>
      <c r="Q70" s="32">
        <f t="shared" si="9"/>
        <v>23371</v>
      </c>
      <c r="R70" s="32">
        <f t="shared" si="9"/>
        <v>661.96</v>
      </c>
      <c r="S70" s="32">
        <f t="shared" si="9"/>
        <v>181.99</v>
      </c>
      <c r="T70" s="32">
        <f t="shared" si="9"/>
        <v>191.4</v>
      </c>
      <c r="U70" s="32">
        <f t="shared" si="9"/>
        <v>6046.87</v>
      </c>
      <c r="V70" s="32">
        <f t="shared" si="9"/>
        <v>5214.0600000000004</v>
      </c>
      <c r="W70" s="32">
        <f t="shared" si="9"/>
        <v>1722</v>
      </c>
      <c r="X70" s="32">
        <f t="shared" si="9"/>
        <v>1056.19</v>
      </c>
      <c r="Y70" s="32">
        <f t="shared" si="9"/>
        <v>36412.199999999997</v>
      </c>
      <c r="Z70" s="32">
        <f t="shared" si="9"/>
        <v>0</v>
      </c>
      <c r="AA70" s="32">
        <f t="shared" si="9"/>
        <v>0</v>
      </c>
      <c r="AB70" s="32">
        <f t="shared" si="9"/>
        <v>300957.7</v>
      </c>
      <c r="AC70" s="32">
        <f t="shared" si="9"/>
        <v>17902.03</v>
      </c>
      <c r="AD70" s="32">
        <f t="shared" si="9"/>
        <v>0</v>
      </c>
      <c r="AE70" s="32">
        <f t="shared" si="9"/>
        <v>8123.82</v>
      </c>
      <c r="AF70" s="32">
        <f t="shared" si="9"/>
        <v>0</v>
      </c>
      <c r="AG70" s="32">
        <f t="shared" si="9"/>
        <v>41474.080000000002</v>
      </c>
      <c r="AH70" s="32">
        <f t="shared" si="9"/>
        <v>0</v>
      </c>
      <c r="AI70" s="32">
        <f t="shared" si="9"/>
        <v>0</v>
      </c>
      <c r="AJ70" s="32">
        <f t="shared" si="9"/>
        <v>634.79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23381.620000000003</v>
      </c>
      <c r="AZ70" s="32">
        <f t="shared" si="9"/>
        <v>1948.6299999999999</v>
      </c>
      <c r="BA70" s="32">
        <f t="shared" si="9"/>
        <v>0</v>
      </c>
      <c r="BB70" s="32">
        <f t="shared" si="9"/>
        <v>32369.710000000003</v>
      </c>
      <c r="BC70" s="32">
        <f t="shared" si="9"/>
        <v>0</v>
      </c>
      <c r="BD70" s="32">
        <f t="shared" si="9"/>
        <v>39</v>
      </c>
      <c r="BE70" s="32">
        <f t="shared" si="9"/>
        <v>36675.43</v>
      </c>
      <c r="BF70" s="32">
        <f t="shared" si="9"/>
        <v>23948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156460.79999999999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1556.06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653.84</v>
      </c>
      <c r="BX70" s="32">
        <f t="shared" si="10"/>
        <v>0</v>
      </c>
      <c r="BY70" s="32">
        <f t="shared" si="10"/>
        <v>8849.77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80033369.123243734</v>
      </c>
      <c r="CD70" s="32">
        <f t="shared" si="10"/>
        <v>19959375.920000002</v>
      </c>
      <c r="CE70" s="32">
        <f>SUM(CE71:CE85)</f>
        <v>109511183.22324374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148498.35000000003</v>
      </c>
      <c r="D84" s="24">
        <v>0</v>
      </c>
      <c r="E84" s="30">
        <v>343567.13999999996</v>
      </c>
      <c r="F84" s="30">
        <v>0</v>
      </c>
      <c r="G84" s="24">
        <v>0</v>
      </c>
      <c r="H84" s="24">
        <v>0</v>
      </c>
      <c r="I84" s="30">
        <v>0</v>
      </c>
      <c r="J84" s="30">
        <v>12637.33</v>
      </c>
      <c r="K84" s="30">
        <v>0</v>
      </c>
      <c r="L84" s="30">
        <v>0</v>
      </c>
      <c r="M84" s="24">
        <v>0</v>
      </c>
      <c r="N84" s="24">
        <v>0</v>
      </c>
      <c r="O84" s="24">
        <v>73080.570000000007</v>
      </c>
      <c r="P84" s="30">
        <v>22053.360000000001</v>
      </c>
      <c r="Q84" s="30">
        <v>23371</v>
      </c>
      <c r="R84" s="31">
        <v>661.96</v>
      </c>
      <c r="S84" s="30">
        <v>181.99</v>
      </c>
      <c r="T84" s="24">
        <v>191.4</v>
      </c>
      <c r="U84" s="30">
        <v>6046.87</v>
      </c>
      <c r="V84" s="30">
        <v>5214.0600000000004</v>
      </c>
      <c r="W84" s="24">
        <v>1722</v>
      </c>
      <c r="X84" s="30">
        <v>1056.19</v>
      </c>
      <c r="Y84" s="30">
        <v>36412.199999999997</v>
      </c>
      <c r="Z84" s="30">
        <v>0</v>
      </c>
      <c r="AA84" s="30">
        <v>0</v>
      </c>
      <c r="AB84" s="30">
        <v>300957.7</v>
      </c>
      <c r="AC84" s="30">
        <v>17902.03</v>
      </c>
      <c r="AD84" s="30">
        <v>0</v>
      </c>
      <c r="AE84" s="30">
        <v>8123.82</v>
      </c>
      <c r="AF84" s="30">
        <v>0</v>
      </c>
      <c r="AG84" s="30">
        <v>41474.080000000002</v>
      </c>
      <c r="AH84" s="30">
        <v>0</v>
      </c>
      <c r="AI84" s="30">
        <v>0</v>
      </c>
      <c r="AJ84" s="30">
        <v>634.79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23381.620000000003</v>
      </c>
      <c r="AZ84" s="30">
        <v>1948.6299999999999</v>
      </c>
      <c r="BA84" s="30">
        <v>0</v>
      </c>
      <c r="BB84" s="30">
        <v>32369.710000000003</v>
      </c>
      <c r="BC84" s="30">
        <v>0</v>
      </c>
      <c r="BD84" s="30">
        <v>39</v>
      </c>
      <c r="BE84" s="30">
        <v>36675.43</v>
      </c>
      <c r="BF84" s="30">
        <v>23948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156460.79999999999</v>
      </c>
      <c r="BO84" s="30">
        <v>0</v>
      </c>
      <c r="BP84" s="30">
        <v>0</v>
      </c>
      <c r="BQ84" s="30">
        <v>0</v>
      </c>
      <c r="BR84" s="30">
        <v>0</v>
      </c>
      <c r="BS84" s="30">
        <v>1556.06</v>
      </c>
      <c r="BT84" s="30">
        <v>0</v>
      </c>
      <c r="BU84" s="30">
        <v>0</v>
      </c>
      <c r="BV84" s="30">
        <v>0</v>
      </c>
      <c r="BW84" s="30">
        <v>653.84</v>
      </c>
      <c r="BX84" s="30">
        <v>0</v>
      </c>
      <c r="BY84" s="30">
        <v>8849.77</v>
      </c>
      <c r="BZ84" s="30">
        <v>0</v>
      </c>
      <c r="CA84" s="30">
        <v>0</v>
      </c>
      <c r="CB84" s="30">
        <v>0</v>
      </c>
      <c r="CC84" s="30">
        <v>80033369.123243734</v>
      </c>
      <c r="CD84" s="35">
        <v>19959375.920000002</v>
      </c>
      <c r="CE84" s="32">
        <f t="shared" si="11"/>
        <v>101322414.74324374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0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0</v>
      </c>
      <c r="AC85" s="213">
        <v>0</v>
      </c>
      <c r="AD85" s="213">
        <v>0</v>
      </c>
      <c r="AE85" s="213">
        <v>0</v>
      </c>
      <c r="AF85" s="213">
        <v>0</v>
      </c>
      <c r="AG85" s="213">
        <v>0</v>
      </c>
      <c r="AH85" s="213">
        <v>0</v>
      </c>
      <c r="AI85" s="213">
        <v>0</v>
      </c>
      <c r="AJ85" s="213">
        <v>0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85644.939999999988</v>
      </c>
      <c r="AZ85" s="213">
        <v>144231.98000000004</v>
      </c>
      <c r="BA85" s="213">
        <v>0</v>
      </c>
      <c r="BB85" s="213">
        <v>0</v>
      </c>
      <c r="BC85" s="213">
        <v>0</v>
      </c>
      <c r="BD85" s="213">
        <v>0</v>
      </c>
      <c r="BE85" s="213">
        <v>186009.25</v>
      </c>
      <c r="BF85" s="213">
        <v>0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6009803.6099999994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0</v>
      </c>
      <c r="BW85" s="213">
        <v>39411.81</v>
      </c>
      <c r="BX85" s="213">
        <v>0</v>
      </c>
      <c r="BY85" s="213">
        <v>0</v>
      </c>
      <c r="BZ85" s="213">
        <v>0</v>
      </c>
      <c r="CA85" s="213">
        <v>0</v>
      </c>
      <c r="CB85" s="213">
        <v>0</v>
      </c>
      <c r="CC85" s="213">
        <v>1723666.8900000001</v>
      </c>
      <c r="CD85" s="35"/>
      <c r="CE85" s="32">
        <f t="shared" si="11"/>
        <v>8188768.4799999986</v>
      </c>
    </row>
    <row r="86" spans="1:84" x14ac:dyDescent="0.35">
      <c r="A86" s="39" t="s">
        <v>270</v>
      </c>
      <c r="B86" s="32"/>
      <c r="C86" s="32">
        <f>SUM(C62:C70)-C85</f>
        <v>12721241.419999994</v>
      </c>
      <c r="D86" s="32">
        <f t="shared" ref="D86:BO86" si="12">SUM(D62:D70)-D85</f>
        <v>0</v>
      </c>
      <c r="E86" s="32">
        <f t="shared" si="12"/>
        <v>20133297.749999996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3038912.6300000004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8842017.1699999999</v>
      </c>
      <c r="P86" s="32">
        <f t="shared" si="12"/>
        <v>21567735.149999999</v>
      </c>
      <c r="Q86" s="32">
        <f t="shared" si="12"/>
        <v>4070858.3600000003</v>
      </c>
      <c r="R86" s="32">
        <f t="shared" si="12"/>
        <v>868806.08000000007</v>
      </c>
      <c r="S86" s="32">
        <f t="shared" si="12"/>
        <v>6418945.9000000013</v>
      </c>
      <c r="T86" s="32">
        <f t="shared" si="12"/>
        <v>672834.78</v>
      </c>
      <c r="U86" s="32">
        <f t="shared" si="12"/>
        <v>9681742.9099999983</v>
      </c>
      <c r="V86" s="32">
        <f t="shared" si="12"/>
        <v>5263970.55</v>
      </c>
      <c r="W86" s="32">
        <f t="shared" si="12"/>
        <v>1496541.5</v>
      </c>
      <c r="X86" s="32">
        <f t="shared" si="12"/>
        <v>3503991.15</v>
      </c>
      <c r="Y86" s="32">
        <f t="shared" si="12"/>
        <v>5710653.6699999999</v>
      </c>
      <c r="Z86" s="32">
        <f t="shared" si="12"/>
        <v>0</v>
      </c>
      <c r="AA86" s="32">
        <f t="shared" si="12"/>
        <v>283942.72000000003</v>
      </c>
      <c r="AB86" s="32">
        <f t="shared" si="12"/>
        <v>15667061.399999997</v>
      </c>
      <c r="AC86" s="32">
        <f t="shared" si="12"/>
        <v>2755281.8499999996</v>
      </c>
      <c r="AD86" s="32">
        <f t="shared" si="12"/>
        <v>297672.82999999996</v>
      </c>
      <c r="AE86" s="32">
        <f t="shared" si="12"/>
        <v>2336314.73</v>
      </c>
      <c r="AF86" s="32">
        <f t="shared" si="12"/>
        <v>0</v>
      </c>
      <c r="AG86" s="32">
        <f t="shared" si="12"/>
        <v>9503120.5500000007</v>
      </c>
      <c r="AH86" s="32">
        <f t="shared" si="12"/>
        <v>0</v>
      </c>
      <c r="AI86" s="32">
        <f t="shared" si="12"/>
        <v>0</v>
      </c>
      <c r="AJ86" s="32">
        <f t="shared" si="12"/>
        <v>1710369.7900000003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24391</v>
      </c>
      <c r="AU86" s="32">
        <f t="shared" si="12"/>
        <v>0</v>
      </c>
      <c r="AV86" s="32">
        <f t="shared" si="12"/>
        <v>87443.310000000012</v>
      </c>
      <c r="AW86" s="32">
        <f t="shared" si="12"/>
        <v>0</v>
      </c>
      <c r="AX86" s="32">
        <f t="shared" si="12"/>
        <v>0</v>
      </c>
      <c r="AY86" s="32">
        <f t="shared" si="12"/>
        <v>2453854.37</v>
      </c>
      <c r="AZ86" s="32">
        <f t="shared" si="12"/>
        <v>429329.08</v>
      </c>
      <c r="BA86" s="32">
        <f t="shared" si="12"/>
        <v>914742.89999999991</v>
      </c>
      <c r="BB86" s="32">
        <f t="shared" si="12"/>
        <v>1370971.16</v>
      </c>
      <c r="BC86" s="32">
        <f t="shared" si="12"/>
        <v>0</v>
      </c>
      <c r="BD86" s="32">
        <f t="shared" si="12"/>
        <v>255880.93</v>
      </c>
      <c r="BE86" s="32">
        <f t="shared" si="12"/>
        <v>15696760.539999999</v>
      </c>
      <c r="BF86" s="32">
        <f t="shared" si="12"/>
        <v>3549890.88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535.53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-278705.73999999929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264278.15000000002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5111287.6000000006</v>
      </c>
      <c r="BX86" s="32">
        <f t="shared" si="13"/>
        <v>0</v>
      </c>
      <c r="BY86" s="32">
        <f t="shared" si="13"/>
        <v>1015986.56</v>
      </c>
      <c r="BZ86" s="32">
        <f t="shared" si="13"/>
        <v>0</v>
      </c>
      <c r="CA86" s="32">
        <f t="shared" si="13"/>
        <v>4979.2100000000064</v>
      </c>
      <c r="CB86" s="32">
        <f t="shared" si="13"/>
        <v>0</v>
      </c>
      <c r="CC86" s="32">
        <f t="shared" si="13"/>
        <v>82309864.02324374</v>
      </c>
      <c r="CD86" s="32">
        <f t="shared" si="13"/>
        <v>19959375.920000002</v>
      </c>
      <c r="CE86" s="32">
        <f t="shared" si="11"/>
        <v>269716178.31324375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50038324.730000004</v>
      </c>
      <c r="D88" s="213">
        <v>0</v>
      </c>
      <c r="E88" s="213">
        <v>66047974.719999999</v>
      </c>
      <c r="F88" s="213">
        <v>0</v>
      </c>
      <c r="G88" s="213">
        <v>0</v>
      </c>
      <c r="H88" s="213">
        <v>0</v>
      </c>
      <c r="I88" s="213">
        <v>0</v>
      </c>
      <c r="J88" s="213">
        <v>10236830</v>
      </c>
      <c r="K88" s="213">
        <v>0</v>
      </c>
      <c r="L88" s="213">
        <v>0</v>
      </c>
      <c r="M88" s="213">
        <v>0</v>
      </c>
      <c r="N88" s="213">
        <v>0</v>
      </c>
      <c r="O88" s="213">
        <v>26875079.510000002</v>
      </c>
      <c r="P88" s="213">
        <v>53637918.730000012</v>
      </c>
      <c r="Q88" s="213">
        <v>4235764</v>
      </c>
      <c r="R88" s="213">
        <v>15212531</v>
      </c>
      <c r="S88" s="213">
        <v>-4150.3899999999994</v>
      </c>
      <c r="T88" s="213">
        <v>1038837</v>
      </c>
      <c r="U88" s="213">
        <v>24594992.439999998</v>
      </c>
      <c r="V88" s="213">
        <v>30457026.330000006</v>
      </c>
      <c r="W88" s="213">
        <v>1930564.8300000003</v>
      </c>
      <c r="X88" s="213">
        <v>6558110.6799999997</v>
      </c>
      <c r="Y88" s="213">
        <v>4608107.42</v>
      </c>
      <c r="Z88" s="213">
        <v>0</v>
      </c>
      <c r="AA88" s="213">
        <v>378116.69000000006</v>
      </c>
      <c r="AB88" s="213">
        <v>25637624.210000001</v>
      </c>
      <c r="AC88" s="213">
        <v>20836389</v>
      </c>
      <c r="AD88" s="213">
        <v>1733554</v>
      </c>
      <c r="AE88" s="213">
        <v>5077896</v>
      </c>
      <c r="AF88" s="213">
        <v>0</v>
      </c>
      <c r="AG88" s="213">
        <v>14408858</v>
      </c>
      <c r="AH88" s="213">
        <v>0</v>
      </c>
      <c r="AI88" s="213">
        <v>0</v>
      </c>
      <c r="AJ88" s="213">
        <v>4342</v>
      </c>
      <c r="AK88" s="213">
        <v>0</v>
      </c>
      <c r="AL88" s="213">
        <v>0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192233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363736923.90000004</v>
      </c>
    </row>
    <row r="89" spans="1:84" x14ac:dyDescent="0.35">
      <c r="A89" s="26" t="s">
        <v>273</v>
      </c>
      <c r="B89" s="20"/>
      <c r="C89" s="213">
        <v>4170221</v>
      </c>
      <c r="D89" s="213">
        <v>0</v>
      </c>
      <c r="E89" s="213">
        <v>8459171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356406</v>
      </c>
      <c r="P89" s="213">
        <v>188815203.4799999</v>
      </c>
      <c r="Q89" s="213">
        <v>13023792</v>
      </c>
      <c r="R89" s="213">
        <v>49711464</v>
      </c>
      <c r="S89" s="213">
        <v>4150.3899999999994</v>
      </c>
      <c r="T89" s="213">
        <v>2457840</v>
      </c>
      <c r="U89" s="213">
        <v>30534010.600000001</v>
      </c>
      <c r="V89" s="213">
        <v>23981542.300000004</v>
      </c>
      <c r="W89" s="213">
        <v>12160539.639999999</v>
      </c>
      <c r="X89" s="213">
        <v>24172102.920000002</v>
      </c>
      <c r="Y89" s="213">
        <v>25586297.460000001</v>
      </c>
      <c r="Z89" s="213">
        <v>0</v>
      </c>
      <c r="AA89" s="213">
        <v>1949314.91</v>
      </c>
      <c r="AB89" s="213">
        <v>42148178.030000001</v>
      </c>
      <c r="AC89" s="213">
        <v>3177383</v>
      </c>
      <c r="AD89" s="213">
        <v>73961</v>
      </c>
      <c r="AE89" s="213">
        <v>3411174.29</v>
      </c>
      <c r="AF89" s="213">
        <v>0</v>
      </c>
      <c r="AG89" s="213">
        <v>65054151</v>
      </c>
      <c r="AH89" s="213">
        <v>0</v>
      </c>
      <c r="AI89" s="213">
        <v>0</v>
      </c>
      <c r="AJ89" s="213">
        <v>6159575.4100000001</v>
      </c>
      <c r="AK89" s="213">
        <v>0</v>
      </c>
      <c r="AL89" s="213">
        <v>0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3376.5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505409854.92999995</v>
      </c>
    </row>
    <row r="90" spans="1:84" x14ac:dyDescent="0.35">
      <c r="A90" s="26" t="s">
        <v>274</v>
      </c>
      <c r="B90" s="20"/>
      <c r="C90" s="32">
        <f>C88+C89</f>
        <v>54208545.730000004</v>
      </c>
      <c r="D90" s="32">
        <f t="shared" ref="D90:AV90" si="15">D88+D89</f>
        <v>0</v>
      </c>
      <c r="E90" s="32">
        <f t="shared" si="15"/>
        <v>74507145.719999999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10236830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27231485.510000002</v>
      </c>
      <c r="P90" s="32">
        <f t="shared" si="15"/>
        <v>242453122.20999992</v>
      </c>
      <c r="Q90" s="32">
        <f t="shared" si="15"/>
        <v>17259556</v>
      </c>
      <c r="R90" s="32">
        <f t="shared" si="15"/>
        <v>64923995</v>
      </c>
      <c r="S90" s="32">
        <f t="shared" si="15"/>
        <v>0</v>
      </c>
      <c r="T90" s="32">
        <f t="shared" si="15"/>
        <v>3496677</v>
      </c>
      <c r="U90" s="32">
        <f t="shared" si="15"/>
        <v>55129003.039999999</v>
      </c>
      <c r="V90" s="32">
        <f t="shared" si="15"/>
        <v>54438568.63000001</v>
      </c>
      <c r="W90" s="32">
        <f t="shared" si="15"/>
        <v>14091104.469999999</v>
      </c>
      <c r="X90" s="32">
        <f t="shared" si="15"/>
        <v>30730213.600000001</v>
      </c>
      <c r="Y90" s="32">
        <f t="shared" si="15"/>
        <v>30194404.880000003</v>
      </c>
      <c r="Z90" s="32">
        <f t="shared" si="15"/>
        <v>0</v>
      </c>
      <c r="AA90" s="32">
        <f t="shared" si="15"/>
        <v>2327431.6</v>
      </c>
      <c r="AB90" s="32">
        <f t="shared" si="15"/>
        <v>67785802.24000001</v>
      </c>
      <c r="AC90" s="32">
        <f t="shared" si="15"/>
        <v>24013772</v>
      </c>
      <c r="AD90" s="32">
        <f t="shared" si="15"/>
        <v>1807515</v>
      </c>
      <c r="AE90" s="32">
        <f t="shared" si="15"/>
        <v>8489070.2899999991</v>
      </c>
      <c r="AF90" s="32">
        <f t="shared" si="15"/>
        <v>0</v>
      </c>
      <c r="AG90" s="32">
        <f t="shared" si="15"/>
        <v>79463009</v>
      </c>
      <c r="AH90" s="32">
        <f t="shared" si="15"/>
        <v>0</v>
      </c>
      <c r="AI90" s="32">
        <f t="shared" si="15"/>
        <v>0</v>
      </c>
      <c r="AJ90" s="32">
        <f t="shared" si="15"/>
        <v>6163917.4100000001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195609.5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869146778.82999992</v>
      </c>
    </row>
    <row r="91" spans="1:84" x14ac:dyDescent="0.35">
      <c r="A91" s="39" t="s">
        <v>275</v>
      </c>
      <c r="B91" s="32"/>
      <c r="C91" s="213">
        <v>11154.317420000005</v>
      </c>
      <c r="D91" s="213">
        <v>0</v>
      </c>
      <c r="E91" s="213">
        <v>66004.729093000002</v>
      </c>
      <c r="F91" s="213">
        <v>0</v>
      </c>
      <c r="G91" s="213">
        <v>0</v>
      </c>
      <c r="H91" s="213">
        <v>0</v>
      </c>
      <c r="I91" s="213">
        <v>0</v>
      </c>
      <c r="J91" s="213">
        <v>6471.4782100000011</v>
      </c>
      <c r="K91" s="213">
        <v>0</v>
      </c>
      <c r="L91" s="213">
        <v>0</v>
      </c>
      <c r="M91" s="213">
        <v>0</v>
      </c>
      <c r="N91" s="213">
        <v>0</v>
      </c>
      <c r="O91" s="213">
        <v>13774.791416000005</v>
      </c>
      <c r="P91" s="213">
        <v>32931.860953000003</v>
      </c>
      <c r="Q91" s="213">
        <v>16292.792982000008</v>
      </c>
      <c r="R91" s="213">
        <v>0</v>
      </c>
      <c r="S91" s="213">
        <v>9312.6123619999998</v>
      </c>
      <c r="T91" s="213">
        <v>2145.2473450000002</v>
      </c>
      <c r="U91" s="213">
        <v>0</v>
      </c>
      <c r="V91" s="213">
        <v>0</v>
      </c>
      <c r="W91" s="213">
        <v>0</v>
      </c>
      <c r="X91" s="213">
        <v>3492.4583689999999</v>
      </c>
      <c r="Y91" s="213">
        <v>12520.903496000006</v>
      </c>
      <c r="Z91" s="213">
        <v>0</v>
      </c>
      <c r="AA91" s="213">
        <v>0</v>
      </c>
      <c r="AB91" s="213">
        <v>4583.5959640000001</v>
      </c>
      <c r="AC91" s="213">
        <v>1983.6810480000004</v>
      </c>
      <c r="AD91" s="213">
        <v>1106.099432</v>
      </c>
      <c r="AE91" s="213">
        <v>7145.0837240000001</v>
      </c>
      <c r="AF91" s="213">
        <v>0</v>
      </c>
      <c r="AG91" s="213">
        <v>19814.421544999994</v>
      </c>
      <c r="AH91" s="213">
        <v>0</v>
      </c>
      <c r="AI91" s="213">
        <v>0</v>
      </c>
      <c r="AJ91" s="213">
        <v>1212.3392289999999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1049.050706</v>
      </c>
      <c r="AU91" s="213">
        <v>0</v>
      </c>
      <c r="AV91" s="213">
        <v>0</v>
      </c>
      <c r="AW91" s="213">
        <v>0</v>
      </c>
      <c r="AX91" s="213">
        <v>0</v>
      </c>
      <c r="AY91" s="213">
        <v>13750.787897000002</v>
      </c>
      <c r="AZ91" s="213">
        <v>0</v>
      </c>
      <c r="BA91" s="213">
        <v>788.77935400000001</v>
      </c>
      <c r="BB91" s="213">
        <v>90.09393</v>
      </c>
      <c r="BC91" s="213">
        <v>0</v>
      </c>
      <c r="BD91" s="213">
        <v>7833.5434339999993</v>
      </c>
      <c r="BE91" s="213">
        <v>397378.16914100031</v>
      </c>
      <c r="BF91" s="213">
        <v>4140.8763310000004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0</v>
      </c>
      <c r="BM91" s="213">
        <v>0</v>
      </c>
      <c r="BN91" s="213">
        <v>11238.383569999998</v>
      </c>
      <c r="BO91" s="213">
        <v>0</v>
      </c>
      <c r="BP91" s="213">
        <v>0</v>
      </c>
      <c r="BQ91" s="213">
        <v>0</v>
      </c>
      <c r="BR91" s="213">
        <v>0</v>
      </c>
      <c r="BS91" s="213">
        <v>882.21009600000002</v>
      </c>
      <c r="BT91" s="213">
        <v>0</v>
      </c>
      <c r="BU91" s="213">
        <v>0</v>
      </c>
      <c r="BV91" s="213">
        <v>0</v>
      </c>
      <c r="BW91" s="213">
        <v>738.08133699999996</v>
      </c>
      <c r="BX91" s="213">
        <v>0</v>
      </c>
      <c r="BY91" s="213">
        <v>234.11505099999999</v>
      </c>
      <c r="BZ91" s="213">
        <v>0</v>
      </c>
      <c r="CA91" s="213">
        <v>0</v>
      </c>
      <c r="CB91" s="213">
        <v>0</v>
      </c>
      <c r="CC91" s="213">
        <v>29088.822018999992</v>
      </c>
      <c r="CD91" s="233" t="s">
        <v>233</v>
      </c>
      <c r="CE91" s="32">
        <f t="shared" si="14"/>
        <v>677159.32545400038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109087.84954517052</v>
      </c>
      <c r="F92" s="213">
        <v>0</v>
      </c>
      <c r="G92" s="213">
        <v>0</v>
      </c>
      <c r="H92" s="213">
        <v>0</v>
      </c>
      <c r="I92" s="213">
        <v>0</v>
      </c>
      <c r="J92" s="213"/>
      <c r="K92" s="213">
        <v>14988.009003272391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124075.85854844292</v>
      </c>
      <c r="CF92" s="32">
        <f>AY60-CE92</f>
        <v>30667.14145155708</v>
      </c>
    </row>
    <row r="93" spans="1:84" x14ac:dyDescent="0.35">
      <c r="A93" s="26" t="s">
        <v>277</v>
      </c>
      <c r="B93" s="20"/>
      <c r="C93" s="213">
        <v>52188.504705099622</v>
      </c>
      <c r="D93" s="213">
        <v>0</v>
      </c>
      <c r="E93" s="213">
        <v>308821.05870973633</v>
      </c>
      <c r="F93" s="213">
        <v>0</v>
      </c>
      <c r="G93" s="213">
        <v>0</v>
      </c>
      <c r="H93" s="213">
        <v>0</v>
      </c>
      <c r="I93" s="213">
        <v>0</v>
      </c>
      <c r="J93" s="213">
        <v>30278.569122119767</v>
      </c>
      <c r="K93" s="213">
        <v>0</v>
      </c>
      <c r="L93" s="213">
        <v>0</v>
      </c>
      <c r="M93" s="213">
        <v>0</v>
      </c>
      <c r="N93" s="213">
        <v>0</v>
      </c>
      <c r="O93" s="213">
        <v>64449.104284651236</v>
      </c>
      <c r="P93" s="213">
        <v>154080.65913667771</v>
      </c>
      <c r="Q93" s="213">
        <v>76230.258758435186</v>
      </c>
      <c r="R93" s="213">
        <v>0</v>
      </c>
      <c r="S93" s="213">
        <v>43571.587195427484</v>
      </c>
      <c r="T93" s="213">
        <v>10037.122572591712</v>
      </c>
      <c r="U93" s="213">
        <v>0</v>
      </c>
      <c r="V93" s="213">
        <v>0</v>
      </c>
      <c r="W93" s="213">
        <v>0</v>
      </c>
      <c r="X93" s="213">
        <v>16340.415388942822</v>
      </c>
      <c r="Y93" s="213">
        <v>58582.448966482283</v>
      </c>
      <c r="Z93" s="213">
        <v>0</v>
      </c>
      <c r="AA93" s="213">
        <v>0</v>
      </c>
      <c r="AB93" s="213">
        <v>21445.599091933458</v>
      </c>
      <c r="AC93" s="213">
        <v>9281.1907541147357</v>
      </c>
      <c r="AD93" s="213">
        <v>5175.1867225632523</v>
      </c>
      <c r="AE93" s="213">
        <v>33430.215539652854</v>
      </c>
      <c r="AF93" s="213">
        <v>0</v>
      </c>
      <c r="AG93" s="213">
        <v>92707.15482562079</v>
      </c>
      <c r="AH93" s="213">
        <v>0</v>
      </c>
      <c r="AI93" s="213">
        <v>0</v>
      </c>
      <c r="AJ93" s="213">
        <v>5672.2584784433466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4908.2687576923063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>
        <v>3690.518520990272</v>
      </c>
      <c r="BB93" s="213">
        <v>421.52893024859912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4127.6596328009437</v>
      </c>
      <c r="BT93" s="213">
        <v>0</v>
      </c>
      <c r="BU93" s="213">
        <v>0</v>
      </c>
      <c r="BV93" s="213">
        <v>0</v>
      </c>
      <c r="BW93" s="213">
        <v>3453.3140736791674</v>
      </c>
      <c r="BX93" s="213">
        <v>0</v>
      </c>
      <c r="BY93" s="213">
        <v>1095.3708757418644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999987.99504364573</v>
      </c>
      <c r="CF93" s="20"/>
    </row>
    <row r="94" spans="1:84" x14ac:dyDescent="0.35">
      <c r="A94" s="26" t="s">
        <v>278</v>
      </c>
      <c r="B94" s="20"/>
      <c r="C94" s="213">
        <v>4871.4516095896161</v>
      </c>
      <c r="D94" s="213">
        <v>0</v>
      </c>
      <c r="E94" s="213">
        <v>6695.5855401735016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919.93285023688213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12486.97</v>
      </c>
      <c r="CF94" s="32">
        <f>BA60</f>
        <v>0</v>
      </c>
    </row>
    <row r="95" spans="1:84" x14ac:dyDescent="0.35">
      <c r="A95" s="26" t="s">
        <v>279</v>
      </c>
      <c r="B95" s="20"/>
      <c r="C95" s="243">
        <v>42.040000000000006</v>
      </c>
      <c r="D95" s="243">
        <v>0</v>
      </c>
      <c r="E95" s="243">
        <v>77</v>
      </c>
      <c r="F95" s="243">
        <v>0</v>
      </c>
      <c r="G95" s="243">
        <v>0</v>
      </c>
      <c r="H95" s="243">
        <v>0</v>
      </c>
      <c r="I95" s="243">
        <v>0</v>
      </c>
      <c r="J95" s="243">
        <v>6.98</v>
      </c>
      <c r="K95" s="243">
        <v>0</v>
      </c>
      <c r="L95" s="243">
        <v>0</v>
      </c>
      <c r="M95" s="243">
        <v>0</v>
      </c>
      <c r="N95" s="243">
        <v>0</v>
      </c>
      <c r="O95" s="243">
        <v>27.63</v>
      </c>
      <c r="P95" s="244">
        <v>39.099999999999994</v>
      </c>
      <c r="Q95" s="244">
        <v>16.73</v>
      </c>
      <c r="R95" s="244">
        <v>0.06</v>
      </c>
      <c r="S95" s="245">
        <v>0</v>
      </c>
      <c r="T95" s="245">
        <v>3.14</v>
      </c>
      <c r="U95" s="246">
        <v>0</v>
      </c>
      <c r="V95" s="244">
        <v>3.3899999999999997</v>
      </c>
      <c r="W95" s="244">
        <v>0.03</v>
      </c>
      <c r="X95" s="244">
        <v>0.08</v>
      </c>
      <c r="Y95" s="244">
        <v>0</v>
      </c>
      <c r="Z95" s="244">
        <v>0</v>
      </c>
      <c r="AA95" s="244">
        <v>0</v>
      </c>
      <c r="AB95" s="245">
        <v>0</v>
      </c>
      <c r="AC95" s="244">
        <v>0</v>
      </c>
      <c r="AD95" s="244">
        <v>1.1100000000000001</v>
      </c>
      <c r="AE95" s="244">
        <v>0</v>
      </c>
      <c r="AF95" s="244">
        <v>0</v>
      </c>
      <c r="AG95" s="244">
        <v>27.73</v>
      </c>
      <c r="AH95" s="244">
        <v>0</v>
      </c>
      <c r="AI95" s="244">
        <v>0</v>
      </c>
      <c r="AJ95" s="244">
        <v>2.23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0.59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247.83999999999997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98029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/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6102</v>
      </c>
      <c r="D128" s="220">
        <v>25053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1773</v>
      </c>
      <c r="D131" s="220">
        <v>2641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6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13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80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45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144</v>
      </c>
    </row>
    <row r="145" spans="1:6" x14ac:dyDescent="0.35">
      <c r="A145" s="20" t="s">
        <v>325</v>
      </c>
      <c r="B145" s="46" t="s">
        <v>284</v>
      </c>
      <c r="C145" s="47">
        <v>175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21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2170</v>
      </c>
      <c r="C155" s="50">
        <v>863</v>
      </c>
      <c r="D155" s="50">
        <v>3076</v>
      </c>
      <c r="E155" s="32">
        <f>SUM(B155:D155)</f>
        <v>6109</v>
      </c>
    </row>
    <row r="156" spans="1:6" x14ac:dyDescent="0.35">
      <c r="A156" s="20" t="s">
        <v>227</v>
      </c>
      <c r="B156" s="50">
        <v>11363</v>
      </c>
      <c r="C156" s="50">
        <v>3806</v>
      </c>
      <c r="D156" s="50">
        <v>9884.0100000000093</v>
      </c>
      <c r="E156" s="32">
        <f>SUM(B156:D156)</f>
        <v>25053.010000000009</v>
      </c>
    </row>
    <row r="157" spans="1:6" x14ac:dyDescent="0.35">
      <c r="A157" s="20" t="s">
        <v>332</v>
      </c>
      <c r="B157" s="50">
        <v>49387.512123070148</v>
      </c>
      <c r="C157" s="50">
        <v>14587.173509965685</v>
      </c>
      <c r="D157" s="50">
        <v>87038.314366964114</v>
      </c>
      <c r="E157" s="32">
        <f>SUM(B157:D157)</f>
        <v>151012.99999999994</v>
      </c>
    </row>
    <row r="158" spans="1:6" x14ac:dyDescent="0.35">
      <c r="A158" s="20" t="s">
        <v>272</v>
      </c>
      <c r="B158" s="50">
        <v>162218771.44</v>
      </c>
      <c r="C158" s="50">
        <v>45429751.370000005</v>
      </c>
      <c r="D158" s="50">
        <v>156088401.09000003</v>
      </c>
      <c r="E158" s="32">
        <f>SUM(B158:D158)</f>
        <v>363736923.90000004</v>
      </c>
      <c r="F158" s="18"/>
    </row>
    <row r="159" spans="1:6" x14ac:dyDescent="0.35">
      <c r="A159" s="20" t="s">
        <v>273</v>
      </c>
      <c r="B159" s="50">
        <v>165289977.26999998</v>
      </c>
      <c r="C159" s="50">
        <v>48820308.499999993</v>
      </c>
      <c r="D159" s="50">
        <v>291299569.16000003</v>
      </c>
      <c r="E159" s="32">
        <f>SUM(B159:D159)</f>
        <v>505409854.93000001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5458156.5100000007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0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0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5208835.7200000007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85346.290000000008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10752338.52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2969781.72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579686.83000000007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3549468.5500000003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89793.51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7712913.6500000004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7802707.1600000001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-1551845.83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13708514.590000002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12156668.760000002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46315057.899999999</v>
      </c>
      <c r="C212" s="216">
        <v>0</v>
      </c>
      <c r="D212" s="220">
        <v>0</v>
      </c>
      <c r="E212" s="32">
        <f t="shared" ref="E212:E220" si="16">SUM(B212:C212)-D212</f>
        <v>46315057.899999999</v>
      </c>
    </row>
    <row r="213" spans="1:5" x14ac:dyDescent="0.35">
      <c r="A213" s="20" t="s">
        <v>367</v>
      </c>
      <c r="B213" s="220"/>
      <c r="C213" s="216"/>
      <c r="D213" s="220"/>
      <c r="E213" s="32">
        <f t="shared" si="16"/>
        <v>0</v>
      </c>
    </row>
    <row r="214" spans="1:5" x14ac:dyDescent="0.35">
      <c r="A214" s="20" t="s">
        <v>368</v>
      </c>
      <c r="B214" s="220">
        <v>305981688.39999998</v>
      </c>
      <c r="C214" s="216">
        <v>3549262.4800000004</v>
      </c>
      <c r="D214" s="220">
        <v>482113.74</v>
      </c>
      <c r="E214" s="32">
        <f t="shared" si="16"/>
        <v>309048837.13999999</v>
      </c>
    </row>
    <row r="215" spans="1:5" x14ac:dyDescent="0.35">
      <c r="A215" s="20" t="s">
        <v>369</v>
      </c>
      <c r="B215" s="220">
        <v>2049292.66</v>
      </c>
      <c r="C215" s="216">
        <v>109048.01</v>
      </c>
      <c r="D215" s="220">
        <v>21780</v>
      </c>
      <c r="E215" s="32">
        <f t="shared" si="16"/>
        <v>2136560.67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100902301.13000001</v>
      </c>
      <c r="C217" s="216">
        <v>3018380.24</v>
      </c>
      <c r="D217" s="220"/>
      <c r="E217" s="32">
        <f t="shared" si="16"/>
        <v>103920681.37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2123129.75</v>
      </c>
      <c r="C219" s="216">
        <v>0</v>
      </c>
      <c r="D219" s="220">
        <v>0</v>
      </c>
      <c r="E219" s="32">
        <f t="shared" si="16"/>
        <v>2123129.75</v>
      </c>
    </row>
    <row r="220" spans="1:5" x14ac:dyDescent="0.35">
      <c r="A220" s="20" t="s">
        <v>374</v>
      </c>
      <c r="B220" s="220">
        <v>5281472.46</v>
      </c>
      <c r="C220" s="216">
        <v>-6676690.7299999986</v>
      </c>
      <c r="D220" s="220">
        <v>-2738119.25</v>
      </c>
      <c r="E220" s="32">
        <f t="shared" si="16"/>
        <v>1342900.9800000014</v>
      </c>
    </row>
    <row r="221" spans="1:5" x14ac:dyDescent="0.35">
      <c r="A221" s="20" t="s">
        <v>215</v>
      </c>
      <c r="B221" s="32">
        <f>SUM(B212:B220)</f>
        <v>462652942.29999995</v>
      </c>
      <c r="C221" s="266">
        <f>SUM(C212:C220)</f>
        <v>0</v>
      </c>
      <c r="D221" s="32">
        <f>SUM(D212:D220)</f>
        <v>-2234225.5099999998</v>
      </c>
      <c r="E221" s="32">
        <f>SUM(E212:E220)</f>
        <v>464887167.81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486550.58</v>
      </c>
      <c r="C226" s="216">
        <v>106622.09999999999</v>
      </c>
      <c r="D226" s="220"/>
      <c r="E226" s="32">
        <f t="shared" ref="E226:E233" si="17">SUM(B226:C226)-D226</f>
        <v>593172.68000000005</v>
      </c>
    </row>
    <row r="227" spans="1:5" x14ac:dyDescent="0.35">
      <c r="A227" s="20" t="s">
        <v>368</v>
      </c>
      <c r="B227" s="220">
        <v>94536404.070000008</v>
      </c>
      <c r="C227" s="216">
        <v>11909105.789999999</v>
      </c>
      <c r="D227" s="220"/>
      <c r="E227" s="32">
        <f t="shared" si="17"/>
        <v>106445509.86000001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442980.41</v>
      </c>
      <c r="C229" s="216">
        <v>260522.27000000005</v>
      </c>
      <c r="D229" s="220">
        <v>-1089</v>
      </c>
      <c r="E229" s="32">
        <f t="shared" si="17"/>
        <v>704591.68</v>
      </c>
    </row>
    <row r="230" spans="1:5" x14ac:dyDescent="0.35">
      <c r="A230" s="20" t="s">
        <v>371</v>
      </c>
      <c r="B230" s="220">
        <v>86818419.469999999</v>
      </c>
      <c r="C230" s="216">
        <v>3468373.8400000022</v>
      </c>
      <c r="D230" s="220">
        <v>-19191.499999998101</v>
      </c>
      <c r="E230" s="32">
        <f t="shared" si="17"/>
        <v>90305984.810000002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182284354.53</v>
      </c>
      <c r="C234" s="266">
        <f>SUM(C225:C233)</f>
        <v>15744624</v>
      </c>
      <c r="D234" s="32">
        <f>SUM(D225:D233)</f>
        <v>-20280.499999998101</v>
      </c>
      <c r="E234" s="32">
        <f>SUM(E225:E233)</f>
        <v>198049259.03000003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-2760794.76</v>
      </c>
      <c r="D238" s="40">
        <f>C238</f>
        <v>-2760794.76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262302565.95999998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75731084.010000005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5560627.7400000002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15457463.220000003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235494483.62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7239923.5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601786148.04999995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443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4661942.34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4516935.95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9178878.2899999991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608204231.57999992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17363.43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117109577.75999999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83821212.359999999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2012900.4100000001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5447887.3000000007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208626.6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40975143.140000001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46315057.899999999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2123129.75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309005277.13999999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2180120.67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103920681.37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0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1342900.98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464887167.81</v>
      </c>
      <c r="E292" s="20"/>
    </row>
    <row r="293" spans="1:5" x14ac:dyDescent="0.35">
      <c r="A293" s="20" t="s">
        <v>416</v>
      </c>
      <c r="B293" s="46" t="s">
        <v>284</v>
      </c>
      <c r="C293" s="47">
        <v>198049259.03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266837908.78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544237.24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544237.24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308357289.16000003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6351783.3099999987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7289617.4600000009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23504252.91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37145653.68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33506149.559999999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6794903.75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211526786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-11016.87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251816822.44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251816822.44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19394813.040000234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308357289.16000026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308357289.16000003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363736923.89999992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505409854.93000019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869146778.83000016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-2760794.76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601786148.05000007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9178878.2899999991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608204231.58000004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260942547.25000012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8188768.4800000004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8188768.4800000004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8188768.4800000004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269131315.73000014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78532419.569999963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10752338.519999996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6751978.1100000013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36507026.400000021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2195225.1600000006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22549454.259999983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15744623.740000004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3549468.5500000003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7802707.1600000001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12156668.760000002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81363038.823243737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81363038.823243737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277904949.05324376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-8773633.323243618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-8773633.323243618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-8773633.323243618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279781.15631300007</v>
      </c>
      <c r="E613" s="258">
        <f>SUM(C625:D648)+SUM(C669:D714)</f>
        <v>182545066.37591729</v>
      </c>
      <c r="F613" s="258">
        <f>CE65-(AX65+BD65+BE65+BG65+BJ65+BN65+BP65+BQ65+CB65+CC65+CD65)</f>
        <v>35389460.330000006</v>
      </c>
      <c r="G613" s="256">
        <f>CE92-(AX92+AY92+BD92+BE92+BG92+BJ92+BN92+BP92+BQ92+CB92+CC92+CD92)</f>
        <v>124075.85854844292</v>
      </c>
      <c r="H613" s="261">
        <f>CE61-(AX61+AY61+AZ61+BD61+BE61+BG61+BJ61+BN61+BO61+BP61+BQ61+BR61+CB61+CC61+CD61)</f>
        <v>655.61</v>
      </c>
      <c r="I613" s="256">
        <f>CE93-(AX93+AY93+AZ93+BD93+BE93+BF93+BG93+BJ93+BN93+BO93+BP93+BQ93+BR93+CB93+CC93+CD93)</f>
        <v>999987.99504364573</v>
      </c>
      <c r="J613" s="256">
        <f>CE94-(AX94+AY94+AZ94+BA94+BD94+BE94+BF94+BG94+BJ94+BN94+BO94+BP94+BQ94+BR94+CB94+CC94+CD94)</f>
        <v>12486.97</v>
      </c>
      <c r="K613" s="256">
        <f>CE90-(AW90+AX90+AY90+AZ90+BA90+BB90+BC90+BD90+BE90+BF90+BG90+BH90+BI90+BJ90+BK90+BL90+BM90+BN90+BO90+BP90+BQ90+BR90+BS90+BT90+BU90+BV90+BW90+BX90+CB90+CC90+CD90)</f>
        <v>869146778.82999992</v>
      </c>
      <c r="L613" s="262">
        <f>CE95-(AW95+AX95+AY95+AZ95+BA95+BB95+BC95+BD95+BE95+BF95+BG95+BH95+BI95+BJ95+BK95+BL95+BM95+BN95+BO95+BP95+BQ95+BR95+BS95+BT95+BU95+BV95+BW95+BX95+BY95+BZ95+CA95+CB95+CC95+CD95)</f>
        <v>247.83999999999997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15696760.539999999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19959375.920000002</v>
      </c>
      <c r="D616" s="256">
        <f>SUM(C615:C616)</f>
        <v>35656136.460000001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535.53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-278705.73999999929</v>
      </c>
      <c r="D620" s="256">
        <f>(D616/D613)*BN91</f>
        <v>1432252.7772865684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82309864.02324374</v>
      </c>
      <c r="D621" s="256">
        <f>(D616/D613)*CC91</f>
        <v>3707165.3467961703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87171111.937326476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255880.93</v>
      </c>
      <c r="D625" s="256">
        <f>(D616/D613)*BD91</f>
        <v>998329.8994431335</v>
      </c>
      <c r="E625" s="258">
        <f>(E624/E613)*SUM(C625:D625)</f>
        <v>598925.81474236015</v>
      </c>
      <c r="F625" s="258">
        <f>SUM(C625:E625)</f>
        <v>1853136.6441854937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2453854.37</v>
      </c>
      <c r="D626" s="256">
        <f>(D616/D613)*AY91</f>
        <v>1752441.0012067945</v>
      </c>
      <c r="E626" s="258">
        <f>(E624/E613)*SUM(C626:D626)</f>
        <v>2008640.6711745525</v>
      </c>
      <c r="F626" s="258">
        <f>(F625/F613)*AY65</f>
        <v>12769.204752852947</v>
      </c>
      <c r="G626" s="256">
        <f>SUM(C626:F626)</f>
        <v>6227705.2471342003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429329.08</v>
      </c>
      <c r="D629" s="256">
        <f>(D616/D613)*AZ91</f>
        <v>0</v>
      </c>
      <c r="E629" s="258">
        <f>(E624/E613)*SUM(C629:D629)</f>
        <v>205018.37728969046</v>
      </c>
      <c r="F629" s="258">
        <f>(F625/F613)*AZ65</f>
        <v>15215.766254216149</v>
      </c>
      <c r="G629" s="256">
        <f>(G626/G613)*AZ92</f>
        <v>0</v>
      </c>
      <c r="H629" s="258">
        <f>SUM(C627:G629)</f>
        <v>649563.2235439067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3549890.88</v>
      </c>
      <c r="D630" s="256">
        <f>(D616/D613)*BF91</f>
        <v>527725.50327493111</v>
      </c>
      <c r="E630" s="258">
        <f>(E624/E613)*SUM(C630:D630)</f>
        <v>1947192.3357925878</v>
      </c>
      <c r="F630" s="258">
        <f>(F625/F613)*BF65</f>
        <v>14670.720032561463</v>
      </c>
      <c r="G630" s="256">
        <f>(G626/G613)*BF92</f>
        <v>0</v>
      </c>
      <c r="H630" s="258">
        <f>(H629/H613)*BF61</f>
        <v>35004.146806495046</v>
      </c>
      <c r="I630" s="256">
        <f>SUM(C630:H630)</f>
        <v>6074483.5859065754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914742.89999999991</v>
      </c>
      <c r="D631" s="256">
        <f>(D616/D613)*BA91</f>
        <v>100524.36930952745</v>
      </c>
      <c r="E631" s="258">
        <f>(E624/E613)*SUM(C631:D631)</f>
        <v>484822.61688207666</v>
      </c>
      <c r="F631" s="258">
        <f>(F625/F613)*BA65</f>
        <v>2044.3702586549778</v>
      </c>
      <c r="G631" s="256">
        <f>(G626/G613)*BA92</f>
        <v>0</v>
      </c>
      <c r="H631" s="258">
        <f>(H629/H613)*BA61</f>
        <v>1387.0876175797644</v>
      </c>
      <c r="I631" s="256">
        <f>(I630/I613)*BA93</f>
        <v>22418.263309512189</v>
      </c>
      <c r="J631" s="256">
        <f>SUM(C631:I631)</f>
        <v>1525939.607377351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1370971.16</v>
      </c>
      <c r="D633" s="256">
        <f>(D616/D613)*BB91</f>
        <v>11481.836391811436</v>
      </c>
      <c r="E633" s="258">
        <f>(E624/E613)*SUM(C633:D633)</f>
        <v>660165.55412346974</v>
      </c>
      <c r="F633" s="258">
        <f>(F625/F613)*BB65</f>
        <v>138.97113489748568</v>
      </c>
      <c r="G633" s="256">
        <f>(G626/G613)*BB92</f>
        <v>0</v>
      </c>
      <c r="H633" s="258">
        <f>(H629/H613)*BB61</f>
        <v>11522.734994609042</v>
      </c>
      <c r="I633" s="256">
        <f>(I630/I613)*BB93</f>
        <v>2560.6013076868126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0</v>
      </c>
      <c r="D638" s="256">
        <f>(D616/D613)*BL91</f>
        <v>0</v>
      </c>
      <c r="E638" s="258">
        <f>(E624/E613)*SUM(C638:D638)</f>
        <v>0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264278.15000000002</v>
      </c>
      <c r="D640" s="256">
        <f>(D616/D613)*BS91</f>
        <v>112431.45887271495</v>
      </c>
      <c r="E640" s="258">
        <f>(E624/E613)*SUM(C640:D640)</f>
        <v>179890.89562840233</v>
      </c>
      <c r="F640" s="258">
        <f>(F625/F613)*BS65</f>
        <v>7017.7291751056509</v>
      </c>
      <c r="G640" s="256">
        <f>(G626/G613)*BS92</f>
        <v>0</v>
      </c>
      <c r="H640" s="258">
        <f>(H629/H613)*BS61</f>
        <v>1595.1507602167289</v>
      </c>
      <c r="I640" s="256">
        <f>(I630/I613)*BS93</f>
        <v>25073.701696353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0</v>
      </c>
      <c r="D643" s="256">
        <f>(D616/D613)*BV91</f>
        <v>0</v>
      </c>
      <c r="E643" s="258">
        <f>(E624/E613)*SUM(C643:D643)</f>
        <v>0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5111287.6000000006</v>
      </c>
      <c r="D644" s="256">
        <f>(D616/D613)*BW91</f>
        <v>94063.264365129144</v>
      </c>
      <c r="E644" s="258">
        <f>(E624/E613)*SUM(C644:D644)</f>
        <v>2485721.646052083</v>
      </c>
      <c r="F644" s="258">
        <f>(F625/F613)*BW65</f>
        <v>61.78438173641581</v>
      </c>
      <c r="G644" s="256">
        <f>(G626/G613)*BW92</f>
        <v>0</v>
      </c>
      <c r="H644" s="258">
        <f>(H629/H613)*BW61</f>
        <v>1565.4274541257344</v>
      </c>
      <c r="I644" s="256">
        <f>(I630/I613)*BW93</f>
        <v>20977.351489733337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10360805.017828075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1015986.56</v>
      </c>
      <c r="D646" s="256">
        <f>(D616/D613)*BY91</f>
        <v>29836.313194935443</v>
      </c>
      <c r="E646" s="258">
        <f>(E624/E613)*SUM(C646:D646)</f>
        <v>499413.89573440346</v>
      </c>
      <c r="F646" s="258">
        <f>(F625/F613)*BY65</f>
        <v>18.837978921667588</v>
      </c>
      <c r="G646" s="256">
        <f>(G626/G613)*BY92</f>
        <v>0</v>
      </c>
      <c r="H646" s="258">
        <f>(H629/H613)*BY61</f>
        <v>5597.8893138040494</v>
      </c>
      <c r="I646" s="256">
        <f>(I630/I613)*BY93</f>
        <v>6653.8922848605325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4979.2100000000064</v>
      </c>
      <c r="D648" s="256">
        <f>(D616/D613)*CA91</f>
        <v>0</v>
      </c>
      <c r="E648" s="258">
        <f>(E624/E613)*SUM(C648:D648)</f>
        <v>2377.7321451987386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1564864.330652124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133059031.11324374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12721241.419999994</v>
      </c>
      <c r="D669" s="256">
        <f>(D616/D613)*C91</f>
        <v>1421539.1389716521</v>
      </c>
      <c r="E669" s="258">
        <f>(E624/E613)*SUM(C669:D669)</f>
        <v>6753630.3866594555</v>
      </c>
      <c r="F669" s="258">
        <f>(F625/F613)*C65</f>
        <v>12901.884343157137</v>
      </c>
      <c r="G669" s="256">
        <f>(G626/G613)*C92</f>
        <v>0</v>
      </c>
      <c r="H669" s="258">
        <f>(H629/H613)*C61</f>
        <v>80064.678840443405</v>
      </c>
      <c r="I669" s="256">
        <f>(I630/I613)*C93</f>
        <v>317022.02103966166</v>
      </c>
      <c r="J669" s="256">
        <f>(J631/J613)*C94</f>
        <v>595303.82122283825</v>
      </c>
      <c r="K669" s="256">
        <f>(K645/K613)*C90</f>
        <v>646201.75359172688</v>
      </c>
      <c r="L669" s="256">
        <f>(L648/L613)*C95</f>
        <v>265440.99604831875</v>
      </c>
      <c r="M669" s="231">
        <f t="shared" ref="M669:M714" si="18">ROUND(SUM(D669:L669),0)</f>
        <v>10092105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20133297.749999996</v>
      </c>
      <c r="D671" s="256">
        <f>(D616/D613)*E91</f>
        <v>8411837.5181509163</v>
      </c>
      <c r="E671" s="258">
        <f>(E624/E613)*SUM(C671:D671)</f>
        <v>13631215.738265418</v>
      </c>
      <c r="F671" s="258">
        <f>(F625/F613)*E65</f>
        <v>77966.790013296471</v>
      </c>
      <c r="G671" s="256">
        <f>(G626/G613)*E92</f>
        <v>5475416.257110158</v>
      </c>
      <c r="H671" s="258">
        <f>(H629/H613)*E61</f>
        <v>136905.5478551228</v>
      </c>
      <c r="I671" s="256">
        <f>(I630/I613)*E93</f>
        <v>1875950.9728241358</v>
      </c>
      <c r="J671" s="256">
        <f>(J631/J613)*E94</f>
        <v>818217.64369849709</v>
      </c>
      <c r="K671" s="256">
        <f>(K645/K613)*E90</f>
        <v>888174.50405671156</v>
      </c>
      <c r="L671" s="256">
        <f>(L648/L613)*E95</f>
        <v>486178.79866128776</v>
      </c>
      <c r="M671" s="231">
        <f t="shared" si="18"/>
        <v>31801864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3038912.6300000004</v>
      </c>
      <c r="D676" s="256">
        <f>(D616/D613)*J91</f>
        <v>824744.28655063373</v>
      </c>
      <c r="E676" s="258">
        <f>(E624/E613)*SUM(C676:D676)</f>
        <v>1845019.8422042595</v>
      </c>
      <c r="F676" s="258">
        <f>(F625/F613)*J65</f>
        <v>4392.3548025215696</v>
      </c>
      <c r="G676" s="256">
        <f>(G626/G613)*J92</f>
        <v>0</v>
      </c>
      <c r="H676" s="258">
        <f>(H629/H613)*J61</f>
        <v>10967.899947577138</v>
      </c>
      <c r="I676" s="256">
        <f>(I630/I613)*J93</f>
        <v>183928.87919522123</v>
      </c>
      <c r="J676" s="256">
        <f>(J631/J613)*J94</f>
        <v>0</v>
      </c>
      <c r="K676" s="256">
        <f>(K645/K613)*J90</f>
        <v>122029.79084088402</v>
      </c>
      <c r="L676" s="256">
        <f>(L648/L613)*J95</f>
        <v>44071.792398127131</v>
      </c>
      <c r="M676" s="231">
        <f t="shared" si="18"/>
        <v>3035155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752288.99002404267</v>
      </c>
      <c r="H677" s="258">
        <f>(H629/H613)*K61</f>
        <v>0</v>
      </c>
      <c r="I677" s="256">
        <f>(I630/I613)*K93</f>
        <v>0</v>
      </c>
      <c r="J677" s="256">
        <f>(J631/J613)*K94</f>
        <v>112418.14245601579</v>
      </c>
      <c r="K677" s="256">
        <f>(K645/K613)*K90</f>
        <v>0</v>
      </c>
      <c r="L677" s="256">
        <f>(L648/L613)*K95</f>
        <v>0</v>
      </c>
      <c r="M677" s="231">
        <f t="shared" si="18"/>
        <v>864707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8842017.1699999999</v>
      </c>
      <c r="D681" s="256">
        <f>(D616/D613)*O91</f>
        <v>1755500.0805252988</v>
      </c>
      <c r="E681" s="258">
        <f>(E624/E613)*SUM(C681:D681)</f>
        <v>5060653.6831891257</v>
      </c>
      <c r="F681" s="258">
        <f>(F625/F613)*O65</f>
        <v>36308.302246192994</v>
      </c>
      <c r="G681" s="256">
        <f>(G626/G613)*O92</f>
        <v>0</v>
      </c>
      <c r="H681" s="258">
        <f>(H629/H613)*O61</f>
        <v>44267.910538188487</v>
      </c>
      <c r="I681" s="256">
        <f>(I630/I613)*O93</f>
        <v>391499.7260406189</v>
      </c>
      <c r="J681" s="256">
        <f>(J631/J613)*O94</f>
        <v>0</v>
      </c>
      <c r="K681" s="256">
        <f>(K645/K613)*O90</f>
        <v>324617.33574474364</v>
      </c>
      <c r="L681" s="256">
        <f>(L648/L613)*O95</f>
        <v>174456.10658456339</v>
      </c>
      <c r="M681" s="231">
        <f t="shared" si="18"/>
        <v>7787303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21567735.149999999</v>
      </c>
      <c r="D682" s="256">
        <f>(D616/D613)*P91</f>
        <v>4196933.572996865</v>
      </c>
      <c r="E682" s="258">
        <f>(E624/E613)*SUM(C682:D682)</f>
        <v>12303453.96821305</v>
      </c>
      <c r="F682" s="258">
        <f>(F625/F613)*P65</f>
        <v>521328.02695315867</v>
      </c>
      <c r="G682" s="256">
        <f>(G626/G613)*P92</f>
        <v>0</v>
      </c>
      <c r="H682" s="258">
        <f>(H629/H613)*P61</f>
        <v>76487.974340827015</v>
      </c>
      <c r="I682" s="256">
        <f>(I630/I613)*P93</f>
        <v>935971.67113047559</v>
      </c>
      <c r="J682" s="256">
        <f>(J631/J613)*P94</f>
        <v>0</v>
      </c>
      <c r="K682" s="256">
        <f>(K645/K613)*P90</f>
        <v>2890201.7315912819</v>
      </c>
      <c r="L682" s="256">
        <f>(L648/L613)*P95</f>
        <v>246877.80555397857</v>
      </c>
      <c r="M682" s="231">
        <f t="shared" si="18"/>
        <v>21171255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4070858.3600000003</v>
      </c>
      <c r="D683" s="256">
        <f>(D616/D613)*Q91</f>
        <v>2076401.633106444</v>
      </c>
      <c r="E683" s="258">
        <f>(E624/E613)*SUM(C683:D683)</f>
        <v>2935513.4028296359</v>
      </c>
      <c r="F683" s="258">
        <f>(F625/F613)*Q65</f>
        <v>3446.0269022833741</v>
      </c>
      <c r="G683" s="256">
        <f>(G626/G613)*Q92</f>
        <v>0</v>
      </c>
      <c r="H683" s="258">
        <f>(H629/H613)*Q61</f>
        <v>23441.780737098015</v>
      </c>
      <c r="I683" s="256">
        <f>(I630/I613)*Q93</f>
        <v>463065.01465281559</v>
      </c>
      <c r="J683" s="256">
        <f>(J631/J613)*Q94</f>
        <v>0</v>
      </c>
      <c r="K683" s="256">
        <f>(K645/K613)*Q90</f>
        <v>205745.3341206726</v>
      </c>
      <c r="L683" s="256">
        <f>(L648/L613)*Q95</f>
        <v>105633.39352731616</v>
      </c>
      <c r="M683" s="231">
        <f t="shared" si="18"/>
        <v>5813247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868806.08000000007</v>
      </c>
      <c r="D684" s="256">
        <f>(D616/D613)*R91</f>
        <v>0</v>
      </c>
      <c r="E684" s="258">
        <f>(E624/E613)*SUM(C684:D684)</f>
        <v>414882.71118512866</v>
      </c>
      <c r="F684" s="258">
        <f>(F625/F613)*R65</f>
        <v>16789.19855992774</v>
      </c>
      <c r="G684" s="256">
        <f>(G626/G613)*R92</f>
        <v>0</v>
      </c>
      <c r="H684" s="258">
        <f>(H629/H613)*R61</f>
        <v>4012.6463222843186</v>
      </c>
      <c r="I684" s="256">
        <f>(I630/I613)*R93</f>
        <v>0</v>
      </c>
      <c r="J684" s="256">
        <f>(J631/J613)*R94</f>
        <v>0</v>
      </c>
      <c r="K684" s="256">
        <f>(K645/K613)*R90</f>
        <v>773937.00299844774</v>
      </c>
      <c r="L684" s="256">
        <f>(L648/L613)*R95</f>
        <v>378.840622333471</v>
      </c>
      <c r="M684" s="231">
        <f t="shared" si="18"/>
        <v>1210000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6418945.9000000013</v>
      </c>
      <c r="D685" s="256">
        <f>(D616/D613)*S91</f>
        <v>1186826.809762263</v>
      </c>
      <c r="E685" s="258">
        <f>(E624/E613)*SUM(C685:D685)</f>
        <v>3631999.9078321718</v>
      </c>
      <c r="F685" s="258">
        <f>(F625/F613)*S65</f>
        <v>245697.33452594586</v>
      </c>
      <c r="G685" s="256">
        <f>(G626/G613)*S92</f>
        <v>0</v>
      </c>
      <c r="H685" s="258">
        <f>(H629/H613)*S61</f>
        <v>16159.570744804258</v>
      </c>
      <c r="I685" s="256">
        <f>(I630/I613)*S93</f>
        <v>264678.06867918378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5345362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672834.78</v>
      </c>
      <c r="D686" s="256">
        <f>(D616/D613)*T91</f>
        <v>273396.65430576581</v>
      </c>
      <c r="E686" s="258">
        <f>(E624/E613)*SUM(C686:D686)</f>
        <v>451855.79602915427</v>
      </c>
      <c r="F686" s="258">
        <f>(F625/F613)*T65</f>
        <v>9058.1092906228059</v>
      </c>
      <c r="G686" s="256">
        <f>(G626/G613)*T92</f>
        <v>0</v>
      </c>
      <c r="H686" s="258">
        <f>(H629/H613)*T61</f>
        <v>3418.1802004644192</v>
      </c>
      <c r="I686" s="256">
        <f>(I630/I613)*T93</f>
        <v>60971.068271954216</v>
      </c>
      <c r="J686" s="256">
        <f>(J631/J613)*T94</f>
        <v>0</v>
      </c>
      <c r="K686" s="256">
        <f>(K645/K613)*T90</f>
        <v>41682.704797103186</v>
      </c>
      <c r="L686" s="256">
        <f>(L648/L613)*T95</f>
        <v>19825.992568784983</v>
      </c>
      <c r="M686" s="231">
        <f t="shared" si="18"/>
        <v>860209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9681742.9099999983</v>
      </c>
      <c r="D687" s="256">
        <f>(D616/D613)*U91</f>
        <v>0</v>
      </c>
      <c r="E687" s="258">
        <f>(E624/E613)*SUM(C687:D687)</f>
        <v>4623342.1242841622</v>
      </c>
      <c r="F687" s="258">
        <f>(F625/F613)*U65</f>
        <v>57728.624307815175</v>
      </c>
      <c r="G687" s="256">
        <f>(G626/G613)*U92</f>
        <v>0</v>
      </c>
      <c r="H687" s="258">
        <f>(H629/H613)*U61</f>
        <v>2387.7722559765939</v>
      </c>
      <c r="I687" s="256">
        <f>(I630/I613)*U93</f>
        <v>0</v>
      </c>
      <c r="J687" s="256">
        <f>(J631/J613)*U94</f>
        <v>0</v>
      </c>
      <c r="K687" s="256">
        <f>(K645/K613)*U90</f>
        <v>657174.21411097574</v>
      </c>
      <c r="L687" s="256">
        <f>(L648/L613)*U95</f>
        <v>0</v>
      </c>
      <c r="M687" s="231">
        <f t="shared" si="18"/>
        <v>5340633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5263970.55</v>
      </c>
      <c r="D688" s="256">
        <f>(D616/D613)*V91</f>
        <v>0</v>
      </c>
      <c r="E688" s="258">
        <f>(E624/E613)*SUM(C688:D688)</f>
        <v>2513714.4221903612</v>
      </c>
      <c r="F688" s="258">
        <f>(F625/F613)*V65</f>
        <v>61962.840626434423</v>
      </c>
      <c r="G688" s="256">
        <f>(G626/G613)*V92</f>
        <v>0</v>
      </c>
      <c r="H688" s="258">
        <f>(H629/H613)*V61</f>
        <v>20766.683188908479</v>
      </c>
      <c r="I688" s="256">
        <f>(I630/I613)*V93</f>
        <v>0</v>
      </c>
      <c r="J688" s="256">
        <f>(J631/J613)*V94</f>
        <v>0</v>
      </c>
      <c r="K688" s="256">
        <f>(K645/K613)*V90</f>
        <v>648943.77884521009</v>
      </c>
      <c r="L688" s="256">
        <f>(L648/L613)*V95</f>
        <v>21404.495161841111</v>
      </c>
      <c r="M688" s="231">
        <f t="shared" si="18"/>
        <v>3266792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1496541.5</v>
      </c>
      <c r="D689" s="256">
        <f>(D616/D613)*W91</f>
        <v>0</v>
      </c>
      <c r="E689" s="258">
        <f>(E624/E613)*SUM(C689:D689)</f>
        <v>714646.4662414185</v>
      </c>
      <c r="F689" s="258">
        <f>(F625/F613)*W65</f>
        <v>10188.986547393535</v>
      </c>
      <c r="G689" s="256">
        <f>(G626/G613)*W92</f>
        <v>0</v>
      </c>
      <c r="H689" s="258">
        <f>(H629/H613)*W61</f>
        <v>6350.8797347759219</v>
      </c>
      <c r="I689" s="256">
        <f>(I630/I613)*W93</f>
        <v>0</v>
      </c>
      <c r="J689" s="256">
        <f>(J631/J613)*W94</f>
        <v>0</v>
      </c>
      <c r="K689" s="256">
        <f>(K645/K613)*W90</f>
        <v>167975.29422596114</v>
      </c>
      <c r="L689" s="256">
        <f>(L648/L613)*W95</f>
        <v>189.4203111667355</v>
      </c>
      <c r="M689" s="231">
        <f t="shared" si="18"/>
        <v>899351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3503991.15</v>
      </c>
      <c r="D690" s="256">
        <f>(D616/D613)*X91</f>
        <v>445089.20410143735</v>
      </c>
      <c r="E690" s="258">
        <f>(E624/E613)*SUM(C690:D690)</f>
        <v>1885812.2677934435</v>
      </c>
      <c r="F690" s="258">
        <f>(F625/F613)*X65</f>
        <v>29600.517126672978</v>
      </c>
      <c r="G690" s="256">
        <f>(G626/G613)*X92</f>
        <v>0</v>
      </c>
      <c r="H690" s="258">
        <f>(H629/H613)*X61</f>
        <v>17507.027287596029</v>
      </c>
      <c r="I690" s="256">
        <f>(I630/I613)*X93</f>
        <v>99260.776688320213</v>
      </c>
      <c r="J690" s="256">
        <f>(J631/J613)*X94</f>
        <v>0</v>
      </c>
      <c r="K690" s="256">
        <f>(K645/K613)*X90</f>
        <v>366324.49089256045</v>
      </c>
      <c r="L690" s="256">
        <f>(L648/L613)*X95</f>
        <v>505.12082977796132</v>
      </c>
      <c r="M690" s="231">
        <f t="shared" si="18"/>
        <v>2844099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5710653.6699999999</v>
      </c>
      <c r="D691" s="256">
        <f>(D616/D613)*Y91</f>
        <v>1595700.902588353</v>
      </c>
      <c r="E691" s="258">
        <f>(E624/E613)*SUM(C691:D691)</f>
        <v>3489018.1638177731</v>
      </c>
      <c r="F691" s="258">
        <f>(F625/F613)*Y65</f>
        <v>31180.426869473114</v>
      </c>
      <c r="G691" s="256">
        <f>(G626/G613)*Y92</f>
        <v>0</v>
      </c>
      <c r="H691" s="258">
        <f>(H629/H613)*Y61</f>
        <v>35212.209949132019</v>
      </c>
      <c r="I691" s="256">
        <f>(I630/I613)*Y93</f>
        <v>355862.39678164775</v>
      </c>
      <c r="J691" s="256">
        <f>(J631/J613)*Y94</f>
        <v>0</v>
      </c>
      <c r="K691" s="256">
        <f>(K645/K613)*Y90</f>
        <v>359937.296220741</v>
      </c>
      <c r="L691" s="256">
        <f>(L648/L613)*Y95</f>
        <v>0</v>
      </c>
      <c r="M691" s="231">
        <f t="shared" si="18"/>
        <v>5866911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283942.72000000003</v>
      </c>
      <c r="D693" s="256">
        <f>(D616/D613)*AA91</f>
        <v>0</v>
      </c>
      <c r="E693" s="258">
        <f>(E624/E613)*SUM(C693:D693)</f>
        <v>135591.73699023822</v>
      </c>
      <c r="F693" s="258">
        <f>(F625/F613)*AA65</f>
        <v>2049.200321686902</v>
      </c>
      <c r="G693" s="256">
        <f>(G626/G613)*AA92</f>
        <v>0</v>
      </c>
      <c r="H693" s="258">
        <f>(H629/H613)*AA61</f>
        <v>1208.7477810337948</v>
      </c>
      <c r="I693" s="256">
        <f>(I630/I613)*AA93</f>
        <v>0</v>
      </c>
      <c r="J693" s="256">
        <f>(J631/J613)*AA94</f>
        <v>0</v>
      </c>
      <c r="K693" s="256">
        <f>(K645/K613)*AA90</f>
        <v>27744.525536173216</v>
      </c>
      <c r="L693" s="256">
        <f>(L648/L613)*AA95</f>
        <v>0</v>
      </c>
      <c r="M693" s="231">
        <f t="shared" si="18"/>
        <v>166594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15667061.399999997</v>
      </c>
      <c r="D694" s="256">
        <f>(D616/D613)*AB91</f>
        <v>584147.00018985977</v>
      </c>
      <c r="E694" s="258">
        <f>(E624/E613)*SUM(C694:D694)</f>
        <v>7760472.1655554073</v>
      </c>
      <c r="F694" s="258">
        <f>(F625/F613)*AB65</f>
        <v>607419.0248774176</v>
      </c>
      <c r="G694" s="256">
        <f>(G626/G613)*AB92</f>
        <v>0</v>
      </c>
      <c r="H694" s="258">
        <f>(H629/H613)*AB61</f>
        <v>22500.542710883179</v>
      </c>
      <c r="I694" s="256">
        <f>(I630/I613)*AB93</f>
        <v>130272.50358960251</v>
      </c>
      <c r="J694" s="256">
        <f>(J631/J613)*AB94</f>
        <v>0</v>
      </c>
      <c r="K694" s="256">
        <f>(K645/K613)*AB90</f>
        <v>808051.63994407735</v>
      </c>
      <c r="L694" s="256">
        <f>(L648/L613)*AB95</f>
        <v>0</v>
      </c>
      <c r="M694" s="231">
        <f t="shared" si="18"/>
        <v>9912863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2755281.8499999996</v>
      </c>
      <c r="D695" s="256">
        <f>(D616/D613)*AC91</f>
        <v>252806.16848075169</v>
      </c>
      <c r="E695" s="258">
        <f>(E624/E613)*SUM(C695:D695)</f>
        <v>1436458.3090749034</v>
      </c>
      <c r="F695" s="258">
        <f>(F625/F613)*AC65</f>
        <v>15911.350313100524</v>
      </c>
      <c r="G695" s="256">
        <f>(G626/G613)*AC92</f>
        <v>0</v>
      </c>
      <c r="H695" s="258">
        <f>(H629/H613)*AC61</f>
        <v>16179.386282198251</v>
      </c>
      <c r="I695" s="256">
        <f>(I630/I613)*AC93</f>
        <v>56379.117722385381</v>
      </c>
      <c r="J695" s="256">
        <f>(J631/J613)*AC94</f>
        <v>0</v>
      </c>
      <c r="K695" s="256">
        <f>(K645/K613)*AC90</f>
        <v>286260.06043479056</v>
      </c>
      <c r="L695" s="256">
        <f>(L648/L613)*AC95</f>
        <v>0</v>
      </c>
      <c r="M695" s="231">
        <f t="shared" si="18"/>
        <v>2063994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297672.82999999996</v>
      </c>
      <c r="D696" s="256">
        <f>(D616/D613)*AD91</f>
        <v>140964.57676226975</v>
      </c>
      <c r="E696" s="258">
        <f>(E624/E613)*SUM(C696:D696)</f>
        <v>209463.40125145591</v>
      </c>
      <c r="F696" s="258">
        <f>(F625/F613)*AD65</f>
        <v>4381.6411111042698</v>
      </c>
      <c r="G696" s="256">
        <f>(G626/G613)*AD92</f>
        <v>0</v>
      </c>
      <c r="H696" s="258">
        <f>(H629/H613)*AD61</f>
        <v>1169.1167062458017</v>
      </c>
      <c r="I696" s="256">
        <f>(I630/I613)*AD93</f>
        <v>31436.964199595252</v>
      </c>
      <c r="J696" s="256">
        <f>(J631/J613)*AD94</f>
        <v>0</v>
      </c>
      <c r="K696" s="256">
        <f>(K645/K613)*AD90</f>
        <v>21546.775456050407</v>
      </c>
      <c r="L696" s="256">
        <f>(L648/L613)*AD95</f>
        <v>7008.5515131692146</v>
      </c>
      <c r="M696" s="231">
        <f t="shared" si="18"/>
        <v>415971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2336314.73</v>
      </c>
      <c r="D697" s="256">
        <f>(D616/D613)*AE91</f>
        <v>910590.56170335528</v>
      </c>
      <c r="E697" s="258">
        <f>(E624/E613)*SUM(C697:D697)</f>
        <v>1550501.2008931027</v>
      </c>
      <c r="F697" s="258">
        <f>(F625/F613)*AE65</f>
        <v>724.60947018744446</v>
      </c>
      <c r="G697" s="256">
        <f>(G626/G613)*AE92</f>
        <v>0</v>
      </c>
      <c r="H697" s="258">
        <f>(H629/H613)*AE61</f>
        <v>17259.333070171069</v>
      </c>
      <c r="I697" s="256">
        <f>(I630/I613)*AE93</f>
        <v>203073.73346024708</v>
      </c>
      <c r="J697" s="256">
        <f>(J631/J613)*AE94</f>
        <v>0</v>
      </c>
      <c r="K697" s="256">
        <f>(K645/K613)*AE90</f>
        <v>101195.33800231737</v>
      </c>
      <c r="L697" s="256">
        <f>(L648/L613)*AE95</f>
        <v>0</v>
      </c>
      <c r="M697" s="231">
        <f t="shared" si="18"/>
        <v>2783345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9503120.5500000007</v>
      </c>
      <c r="D699" s="256">
        <f>(D616/D613)*AG91</f>
        <v>2525208.37284014</v>
      </c>
      <c r="E699" s="258">
        <f>(E624/E613)*SUM(C699:D699)</f>
        <v>5743912.0528880451</v>
      </c>
      <c r="F699" s="258">
        <f>(F625/F613)*AG65</f>
        <v>45216.769649049224</v>
      </c>
      <c r="G699" s="256">
        <f>(G626/G613)*AG92</f>
        <v>0</v>
      </c>
      <c r="H699" s="258">
        <f>(H629/H613)*AG61</f>
        <v>49162.348274505646</v>
      </c>
      <c r="I699" s="256">
        <f>(I630/I613)*AG93</f>
        <v>563154.85093373922</v>
      </c>
      <c r="J699" s="256">
        <f>(J631/J613)*AG94</f>
        <v>0</v>
      </c>
      <c r="K699" s="256">
        <f>(K645/K613)*AG90</f>
        <v>947251.67535821977</v>
      </c>
      <c r="L699" s="256">
        <f>(L648/L613)*AG95</f>
        <v>175087.50762178586</v>
      </c>
      <c r="M699" s="231">
        <f t="shared" si="18"/>
        <v>10048994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1710369.7900000003</v>
      </c>
      <c r="D702" s="256">
        <f>(D616/D613)*AJ91</f>
        <v>154504.09010632365</v>
      </c>
      <c r="E702" s="258">
        <f>(E624/E613)*SUM(C702:D702)</f>
        <v>890536.96700285771</v>
      </c>
      <c r="F702" s="258">
        <f>(F625/F613)*AJ65</f>
        <v>6947.2413591049663</v>
      </c>
      <c r="G702" s="256">
        <f>(G626/G613)*AJ92</f>
        <v>0</v>
      </c>
      <c r="H702" s="258">
        <f>(H629/H613)*AJ61</f>
        <v>6846.2681696258378</v>
      </c>
      <c r="I702" s="256">
        <f>(I630/I613)*AJ93</f>
        <v>34456.454670557956</v>
      </c>
      <c r="J702" s="256">
        <f>(J631/J613)*AJ94</f>
        <v>0</v>
      </c>
      <c r="K702" s="256">
        <f>(K645/K613)*AJ90</f>
        <v>73477.976317159075</v>
      </c>
      <c r="L702" s="256">
        <f>(L648/L613)*AJ95</f>
        <v>14080.243130060671</v>
      </c>
      <c r="M702" s="231">
        <f t="shared" si="18"/>
        <v>1180849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24391</v>
      </c>
      <c r="D712" s="256">
        <f>(D616/D613)*AT91</f>
        <v>133694.11871594767</v>
      </c>
      <c r="E712" s="258">
        <f>(E624/E613)*SUM(C712:D712)</f>
        <v>75490.704037079588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29815.555938267691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239000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87443.310000000012</v>
      </c>
      <c r="D714" s="256">
        <f>(D616/D613)*AV91</f>
        <v>0</v>
      </c>
      <c r="E714" s="258">
        <f>(E624/E613)*SUM(C714:D714)</f>
        <v>41756.979333986332</v>
      </c>
      <c r="F714" s="258">
        <f>(F625/F613)*AV65</f>
        <v>0</v>
      </c>
      <c r="G714" s="256">
        <f>(G626/G613)*AV92</f>
        <v>0</v>
      </c>
      <c r="H714" s="258">
        <f>(H629/H613)*AV61</f>
        <v>614.28165921389564</v>
      </c>
      <c r="I714" s="256">
        <f>(I630/I613)*AV93</f>
        <v>0</v>
      </c>
      <c r="J714" s="256">
        <f>(J631/J613)*AV94</f>
        <v>0</v>
      </c>
      <c r="K714" s="256">
        <f>(K645/K613)*AV90</f>
        <v>2331.7947422678608</v>
      </c>
      <c r="L714" s="256">
        <f>(L648/L613)*AV95</f>
        <v>3725.2661196124645</v>
      </c>
      <c r="M714" s="231">
        <f t="shared" si="18"/>
        <v>48428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269716178.31324375</v>
      </c>
      <c r="D716" s="231">
        <f>SUM(D617:D648)+SUM(D669:D714)</f>
        <v>35656136.459999993</v>
      </c>
      <c r="E716" s="231">
        <f>SUM(E625:E648)+SUM(E669:E714)</f>
        <v>87171111.937326461</v>
      </c>
      <c r="F716" s="231">
        <f>SUM(F626:F649)+SUM(F669:F714)</f>
        <v>1853136.6441854935</v>
      </c>
      <c r="G716" s="231">
        <f>SUM(G627:G648)+SUM(G669:G714)</f>
        <v>6227705.2471342003</v>
      </c>
      <c r="H716" s="231">
        <f>SUM(H630:H648)+SUM(H669:H714)</f>
        <v>649563.22354390693</v>
      </c>
      <c r="I716" s="231">
        <f>SUM(I631:I648)+SUM(I669:I714)</f>
        <v>6074483.5859065764</v>
      </c>
      <c r="J716" s="231">
        <f>SUM(J632:J648)+SUM(J669:J714)</f>
        <v>1525939.607377351</v>
      </c>
      <c r="K716" s="231">
        <f>SUM(K669:K714)</f>
        <v>10360805.017828073</v>
      </c>
      <c r="L716" s="231">
        <f>SUM(L669:L714)</f>
        <v>1564864.3306521245</v>
      </c>
      <c r="M716" s="231">
        <f>SUM(M669:M714)</f>
        <v>133059031</v>
      </c>
      <c r="N716" s="250" t="s">
        <v>669</v>
      </c>
    </row>
    <row r="717" spans="1:14" s="231" customFormat="1" ht="12.65" customHeight="1" x14ac:dyDescent="0.3">
      <c r="C717" s="253">
        <f>CE86</f>
        <v>269716178.31324375</v>
      </c>
      <c r="D717" s="231">
        <f>D616</f>
        <v>35656136.460000001</v>
      </c>
      <c r="E717" s="231">
        <f>E624</f>
        <v>87171111.937326476</v>
      </c>
      <c r="F717" s="231">
        <f>F625</f>
        <v>1853136.6441854937</v>
      </c>
      <c r="G717" s="231">
        <f>G626</f>
        <v>6227705.2471342003</v>
      </c>
      <c r="H717" s="231">
        <f>H629</f>
        <v>649563.2235439067</v>
      </c>
      <c r="I717" s="231">
        <f>I630</f>
        <v>6074483.5859065754</v>
      </c>
      <c r="J717" s="231">
        <f>J631</f>
        <v>1525939.607377351</v>
      </c>
      <c r="K717" s="231">
        <f>K645</f>
        <v>10360805.017828075</v>
      </c>
      <c r="L717" s="231">
        <f>L648</f>
        <v>1564864.330652124</v>
      </c>
      <c r="M717" s="231">
        <f>C649</f>
        <v>133059031.11324374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210</v>
      </c>
      <c r="C2" s="12" t="str">
        <f>SUBSTITUTE(LEFT(data!C98,49),",","")</f>
        <v>Swedish Issaquah</v>
      </c>
      <c r="D2" s="12" t="str">
        <f>LEFT(data!C99,49)</f>
        <v>751 NE Blakely Drive</v>
      </c>
      <c r="E2" s="12" t="str">
        <f>RIGHT(data!C100,100)</f>
        <v>Issaquah</v>
      </c>
      <c r="F2" s="12" t="str">
        <f>RIGHT(data!C101,100)</f>
        <v>WA</v>
      </c>
      <c r="G2" s="12" t="str">
        <f>RIGHT(data!C102,100)</f>
        <v>98029</v>
      </c>
      <c r="H2" s="12" t="str">
        <f>RIGHT(data!C103,100)</f>
        <v>King</v>
      </c>
      <c r="I2" s="12" t="str">
        <f>LEFT(data!C104,49)</f>
        <v>Elizabeth Wako</v>
      </c>
      <c r="J2" s="12" t="str">
        <f>LEFT(data!C105,49)</f>
        <v>Mary Beth Formby</v>
      </c>
      <c r="K2" s="12" t="str">
        <f>LEFT(data!C107,49)</f>
        <v>425-313-4000</v>
      </c>
      <c r="L2" s="12" t="str">
        <f>LEFT(data!C107,49)</f>
        <v>425-313-4000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210</v>
      </c>
      <c r="B2" s="224" t="str">
        <f>RIGHT(data!C96,4)</f>
        <v>2022</v>
      </c>
      <c r="C2" s="16" t="s">
        <v>1123</v>
      </c>
      <c r="D2" s="223">
        <f>ROUND(data!C181,0)</f>
        <v>5428613</v>
      </c>
      <c r="E2" s="223">
        <f>ROUND(data!C182,0)</f>
        <v>0</v>
      </c>
      <c r="F2" s="223">
        <f>ROUND(data!C183,0)</f>
        <v>0</v>
      </c>
      <c r="G2" s="223">
        <f>ROUND(data!C184,0)</f>
        <v>2872</v>
      </c>
      <c r="H2" s="223">
        <f>ROUND(data!C185,0)</f>
        <v>0</v>
      </c>
      <c r="I2" s="223">
        <f>ROUND(data!C186,0)</f>
        <v>4712830</v>
      </c>
      <c r="J2" s="223">
        <f>ROUND(data!C187+data!C188,0)</f>
        <v>311357</v>
      </c>
      <c r="K2" s="223">
        <f>ROUND(data!C191,0)</f>
        <v>3076169</v>
      </c>
      <c r="L2" s="223">
        <f>ROUND(data!C192,0)</f>
        <v>309771</v>
      </c>
      <c r="M2" s="223">
        <f>ROUND(data!C195,0)</f>
        <v>0</v>
      </c>
      <c r="N2" s="223">
        <f>ROUND(data!C196,0)</f>
        <v>0</v>
      </c>
      <c r="O2" s="223">
        <f>ROUND(data!C199,0)</f>
        <v>0</v>
      </c>
      <c r="P2" s="223">
        <f>ROUND(data!C200,0)</f>
        <v>4302002</v>
      </c>
      <c r="Q2" s="223">
        <f>ROUND(data!C201,0)</f>
        <v>3720698</v>
      </c>
      <c r="R2" s="223">
        <f>ROUND(data!C204,0)</f>
        <v>-1555872</v>
      </c>
      <c r="S2" s="223">
        <f>ROUND(data!C205,0)</f>
        <v>11622055</v>
      </c>
      <c r="T2" s="223">
        <f>ROUND(data!B211,0)</f>
        <v>46315058</v>
      </c>
      <c r="U2" s="223">
        <f>ROUND(data!C211,0)</f>
        <v>0</v>
      </c>
      <c r="V2" s="223">
        <f>ROUND(data!D211,0)</f>
        <v>0</v>
      </c>
      <c r="W2" s="223">
        <f>ROUND(data!B212,0)</f>
        <v>2123130</v>
      </c>
      <c r="X2" s="223">
        <f>ROUND(data!C212,0)</f>
        <v>0</v>
      </c>
      <c r="Y2" s="223">
        <f>ROUND(data!D212,0)</f>
        <v>0</v>
      </c>
      <c r="Z2" s="223">
        <f>ROUND(data!B213,0)</f>
        <v>309005277</v>
      </c>
      <c r="AA2" s="223">
        <f>ROUND(data!C213,0)</f>
        <v>67377147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2180121</v>
      </c>
      <c r="AG2" s="223">
        <f>ROUND(data!C215,0)</f>
        <v>16588</v>
      </c>
      <c r="AH2" s="223">
        <f>ROUND(data!D215,0)</f>
        <v>0</v>
      </c>
      <c r="AI2" s="223">
        <f>ROUND(data!B216,0)</f>
        <v>103920681</v>
      </c>
      <c r="AJ2" s="223">
        <f>ROUND(data!C216,0)</f>
        <v>2575062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1342901</v>
      </c>
      <c r="AS2" s="223">
        <f>ROUND(data!C219,0)</f>
        <v>5415884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593173</v>
      </c>
      <c r="AY2" s="223">
        <f>ROUND(data!C225,0)</f>
        <v>111744</v>
      </c>
      <c r="AZ2" s="223">
        <f>ROUND(data!D225,0)</f>
        <v>0</v>
      </c>
      <c r="BA2" s="223">
        <f>ROUND(data!B226,0)</f>
        <v>106445510</v>
      </c>
      <c r="BB2" s="223">
        <f>ROUND(data!C226,0)</f>
        <v>14349332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704592</v>
      </c>
      <c r="BH2" s="223">
        <f>ROUND(data!C228,0)</f>
        <v>246121</v>
      </c>
      <c r="BI2" s="223">
        <f>ROUND(data!D228,0)</f>
        <v>0</v>
      </c>
      <c r="BJ2" s="223">
        <f>ROUND(data!B229,0)</f>
        <v>90305985</v>
      </c>
      <c r="BK2" s="223">
        <f>ROUND(data!C229,0)</f>
        <v>3389463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289065359</v>
      </c>
      <c r="BW2" s="223">
        <f>ROUND(data!C240,0)</f>
        <v>89801097</v>
      </c>
      <c r="BX2" s="223">
        <f>ROUND(data!C241,0)</f>
        <v>3800289</v>
      </c>
      <c r="BY2" s="223">
        <f>ROUND(data!C242,0)</f>
        <v>16453726</v>
      </c>
      <c r="BZ2" s="223">
        <f>ROUND(data!C243,0)</f>
        <v>254470776</v>
      </c>
      <c r="CA2" s="223">
        <f>ROUND(data!C244,0)</f>
        <v>4183829</v>
      </c>
      <c r="CB2" s="223">
        <f>ROUND(data!C247,0)</f>
        <v>639</v>
      </c>
      <c r="CC2" s="223">
        <f>ROUND(data!C249,0)</f>
        <v>6585007</v>
      </c>
      <c r="CD2" s="223">
        <f>ROUND(data!C250,0)</f>
        <v>6431648</v>
      </c>
      <c r="CE2" s="223">
        <f>ROUND(data!C254+data!C255,0)</f>
        <v>0</v>
      </c>
      <c r="CF2" s="223">
        <f>data!D237</f>
        <v>465136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210</v>
      </c>
      <c r="B2" s="16" t="str">
        <f>RIGHT(data!C96,4)</f>
        <v>2022</v>
      </c>
      <c r="C2" s="16" t="s">
        <v>1123</v>
      </c>
      <c r="D2" s="222">
        <f>ROUND(data!C127,0)</f>
        <v>6619</v>
      </c>
      <c r="E2" s="222">
        <f>ROUND(data!C128,0)</f>
        <v>0</v>
      </c>
      <c r="F2" s="222">
        <f>ROUND(data!C129,0)</f>
        <v>0</v>
      </c>
      <c r="G2" s="222">
        <f>ROUND(data!C130,0)</f>
        <v>1271</v>
      </c>
      <c r="H2" s="222">
        <f>ROUND(data!D127,0)</f>
        <v>28514</v>
      </c>
      <c r="I2" s="222">
        <f>ROUND(data!D128,0)</f>
        <v>0</v>
      </c>
      <c r="J2" s="222">
        <f>ROUND(data!D129,0)</f>
        <v>0</v>
      </c>
      <c r="K2" s="222">
        <f>ROUND(data!D130,0)</f>
        <v>3231</v>
      </c>
      <c r="L2" s="222">
        <f>ROUND(data!C132,0)</f>
        <v>6</v>
      </c>
      <c r="M2" s="222">
        <f>ROUND(data!C133,0)</f>
        <v>13</v>
      </c>
      <c r="N2" s="222">
        <f>ROUND(data!C134,0)</f>
        <v>80</v>
      </c>
      <c r="O2" s="222">
        <f>ROUND(data!C135,0)</f>
        <v>0</v>
      </c>
      <c r="P2" s="222">
        <f>ROUND(data!C136,0)</f>
        <v>45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175</v>
      </c>
      <c r="X2" s="222">
        <f>ROUND(data!C145,0)</f>
        <v>21</v>
      </c>
      <c r="Y2" s="222">
        <f>ROUND(data!B154,0)</f>
        <v>2503</v>
      </c>
      <c r="Z2" s="222">
        <f>ROUND(data!B155,0)</f>
        <v>10783</v>
      </c>
      <c r="AA2" s="222">
        <f>ROUND(data!B156,0)</f>
        <v>65038</v>
      </c>
      <c r="AB2" s="222">
        <f>ROUND(data!B157,0)</f>
        <v>192744442</v>
      </c>
      <c r="AC2" s="222">
        <f>ROUND(data!B158,0)</f>
        <v>168016565</v>
      </c>
      <c r="AD2" s="222">
        <f>ROUND(data!C154,0)</f>
        <v>755</v>
      </c>
      <c r="AE2" s="222">
        <f>ROUND(data!C155,0)</f>
        <v>3254</v>
      </c>
      <c r="AF2" s="222">
        <f>ROUND(data!C156,0)</f>
        <v>19627</v>
      </c>
      <c r="AG2" s="222">
        <f>ROUND(data!C157,0)</f>
        <v>55256389</v>
      </c>
      <c r="AH2" s="222">
        <f>ROUND(data!C158,0)</f>
        <v>53615157</v>
      </c>
      <c r="AI2" s="222">
        <f>ROUND(data!D154,0)</f>
        <v>3360</v>
      </c>
      <c r="AJ2" s="222">
        <f>ROUND(data!D155,0)</f>
        <v>14476</v>
      </c>
      <c r="AK2" s="222">
        <f>ROUND(data!D156,0)</f>
        <v>87310</v>
      </c>
      <c r="AL2" s="222">
        <f>ROUND(data!D157,0)</f>
        <v>183699053</v>
      </c>
      <c r="AM2" s="222">
        <f>ROUND(data!D158,0)</f>
        <v>300607067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210</v>
      </c>
      <c r="B2" s="224" t="str">
        <f>RIGHT(data!C96,4)</f>
        <v>2022</v>
      </c>
      <c r="C2" s="16" t="s">
        <v>1123</v>
      </c>
      <c r="D2" s="222">
        <f>ROUND(data!C266,0)</f>
        <v>87688424</v>
      </c>
      <c r="E2" s="222">
        <f>ROUND(data!C267,0)</f>
        <v>0</v>
      </c>
      <c r="F2" s="222">
        <f>ROUND(data!C268,0)</f>
        <v>153177016</v>
      </c>
      <c r="G2" s="222">
        <f>ROUND(data!C269,0)</f>
        <v>110304408</v>
      </c>
      <c r="H2" s="222">
        <f>ROUND(data!C270,0)</f>
        <v>0</v>
      </c>
      <c r="I2" s="222">
        <f>ROUND(data!C271,0)</f>
        <v>7555296</v>
      </c>
      <c r="J2" s="222">
        <f>ROUND(data!C272,0)</f>
        <v>0</v>
      </c>
      <c r="K2" s="222">
        <f>ROUND(data!C273,0)</f>
        <v>5793187</v>
      </c>
      <c r="L2" s="222">
        <f>ROUND(data!C274,0)</f>
        <v>444987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46315058</v>
      </c>
      <c r="R2" s="222">
        <f>ROUND(data!C284,0)</f>
        <v>2123130</v>
      </c>
      <c r="S2" s="222">
        <f>ROUND(data!C285,0)</f>
        <v>376382424</v>
      </c>
      <c r="T2" s="222">
        <f>ROUND(data!C286,0)</f>
        <v>0</v>
      </c>
      <c r="U2" s="222">
        <f>ROUND(data!C287,0)</f>
        <v>2196708</v>
      </c>
      <c r="V2" s="222">
        <f>ROUND(data!C288,0)</f>
        <v>106495743</v>
      </c>
      <c r="W2" s="222">
        <f>ROUND(data!C289,0)</f>
        <v>0</v>
      </c>
      <c r="X2" s="222">
        <f>ROUND(data!C290,0)</f>
        <v>6758785</v>
      </c>
      <c r="Y2" s="222">
        <f>ROUND(data!C291,0)</f>
        <v>0</v>
      </c>
      <c r="Z2" s="222">
        <f>ROUND(data!C292,0)</f>
        <v>216145920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1558984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11707169</v>
      </c>
      <c r="AK2" s="222">
        <f>ROUND(data!C316,0)</f>
        <v>8163065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7786264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242145133</v>
      </c>
      <c r="BA2" s="222">
        <f>ROUND(data!C336,0)</f>
        <v>0</v>
      </c>
      <c r="BB2" s="222">
        <f>ROUND(data!C337,0)</f>
        <v>0</v>
      </c>
      <c r="BC2" s="222">
        <f>ROUND(data!C338,0)</f>
        <v>97132651</v>
      </c>
      <c r="BD2" s="222">
        <f>ROUND(data!C339,0)</f>
        <v>0</v>
      </c>
      <c r="BE2" s="222">
        <f>ROUND(data!C343,0)</f>
        <v>103105132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788.67</v>
      </c>
      <c r="BL2" s="222">
        <f>ROUND(data!C358,0)</f>
        <v>431699884</v>
      </c>
      <c r="BM2" s="222">
        <f>ROUND(data!C359,0)</f>
        <v>522238789</v>
      </c>
      <c r="BN2" s="222">
        <f>ROUND(data!C363,0)</f>
        <v>657775076</v>
      </c>
      <c r="BO2" s="222">
        <f>ROUND(data!C364,0)</f>
        <v>13016654</v>
      </c>
      <c r="BP2" s="222">
        <f>ROUND(data!C365,0)</f>
        <v>0</v>
      </c>
      <c r="BQ2" s="222">
        <f>ROUND(data!D381,0)</f>
        <v>11179427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11179427</v>
      </c>
      <c r="CC2" s="222">
        <f>ROUND(data!C382,0)</f>
        <v>0</v>
      </c>
      <c r="CD2" s="222">
        <f>ROUND(data!C389,0)</f>
        <v>89744986</v>
      </c>
      <c r="CE2" s="222">
        <f>ROUND(data!C390,0)</f>
        <v>10455672</v>
      </c>
      <c r="CF2" s="222">
        <f>ROUND(data!C391,0)</f>
        <v>6407106</v>
      </c>
      <c r="CG2" s="222">
        <f>ROUND(data!C392,0)</f>
        <v>38573276</v>
      </c>
      <c r="CH2" s="222">
        <f>ROUND(data!C393,0)</f>
        <v>1839800</v>
      </c>
      <c r="CI2" s="222">
        <f>ROUND(data!C394,0)</f>
        <v>20424185</v>
      </c>
      <c r="CJ2" s="222">
        <f>ROUND(data!C395,0)</f>
        <v>18080086</v>
      </c>
      <c r="CK2" s="222">
        <f>ROUND(data!C396,0)</f>
        <v>3385940</v>
      </c>
      <c r="CL2" s="222">
        <f>ROUND(data!C397,0)</f>
        <v>0</v>
      </c>
      <c r="CM2" s="222">
        <f>ROUND(data!C398,0)</f>
        <v>8022700</v>
      </c>
      <c r="CN2" s="222">
        <f>ROUND(data!C399,0)</f>
        <v>10066183</v>
      </c>
      <c r="CO2" s="222">
        <f>ROUND(data!C362,0)</f>
        <v>465136</v>
      </c>
      <c r="CP2" s="222">
        <f>ROUND(data!D415,0)</f>
        <v>93176361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93176361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210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8635</v>
      </c>
      <c r="F2" s="212">
        <f>ROUND(data!C60,2)</f>
        <v>93.21</v>
      </c>
      <c r="G2" s="222">
        <f>ROUND(data!C61,0)</f>
        <v>11506333</v>
      </c>
      <c r="H2" s="222">
        <f>ROUND(data!C62,0)</f>
        <v>392963</v>
      </c>
      <c r="I2" s="222">
        <f>ROUND(data!C63,0)</f>
        <v>3012</v>
      </c>
      <c r="J2" s="222">
        <f>ROUND(data!C64,0)</f>
        <v>728478</v>
      </c>
      <c r="K2" s="222">
        <f>ROUND(data!C65,0)</f>
        <v>2784</v>
      </c>
      <c r="L2" s="222">
        <f>ROUND(data!C66,0)</f>
        <v>119813</v>
      </c>
      <c r="M2" s="66">
        <f>ROUND(data!C67,0)</f>
        <v>74844</v>
      </c>
      <c r="N2" s="222">
        <f>ROUND(data!C68,0)</f>
        <v>3253</v>
      </c>
      <c r="O2" s="222">
        <f>ROUND(data!C69,0)</f>
        <v>16502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16502</v>
      </c>
      <c r="AD2" s="222">
        <f>ROUND(data!C84,0)</f>
        <v>0</v>
      </c>
      <c r="AE2" s="222">
        <f>ROUND(data!C89,0)</f>
        <v>57674659</v>
      </c>
      <c r="AF2" s="222">
        <f>ROUND(data!C87,0)</f>
        <v>53804837</v>
      </c>
      <c r="AG2" s="222">
        <f>IF(data!C90&gt;0,ROUND(data!C90,0),0)</f>
        <v>24173</v>
      </c>
      <c r="AH2" s="222">
        <f>IF(data!C91&gt;0,ROUND(data!C91,0),0)</f>
        <v>0</v>
      </c>
      <c r="AI2" s="222">
        <f>IF(data!C92&gt;0,ROUND(data!C92,0),0)</f>
        <v>3059</v>
      </c>
      <c r="AJ2" s="222">
        <f>IF(data!C93&gt;0,ROUND(data!C93,0),0)</f>
        <v>0</v>
      </c>
      <c r="AK2" s="212">
        <f>IF(data!C94&gt;0,ROUND(data!C94,2),0)</f>
        <v>42.02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210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210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19878</v>
      </c>
      <c r="F4" s="212">
        <f>ROUND(data!E60,2)</f>
        <v>131.79</v>
      </c>
      <c r="G4" s="222">
        <f>ROUND(data!E61,0)</f>
        <v>14871775</v>
      </c>
      <c r="H4" s="222">
        <f>ROUND(data!E62,0)</f>
        <v>776643</v>
      </c>
      <c r="I4" s="222">
        <f>ROUND(data!E63,0)</f>
        <v>0</v>
      </c>
      <c r="J4" s="222">
        <f>ROUND(data!E64,0)</f>
        <v>1024764</v>
      </c>
      <c r="K4" s="222">
        <f>ROUND(data!E65,0)</f>
        <v>1376</v>
      </c>
      <c r="L4" s="222">
        <f>ROUND(data!E66,0)</f>
        <v>434990</v>
      </c>
      <c r="M4" s="66">
        <f>ROUND(data!E67,0)</f>
        <v>55086</v>
      </c>
      <c r="N4" s="222">
        <f>ROUND(data!E68,0)</f>
        <v>55339</v>
      </c>
      <c r="O4" s="222">
        <f>ROUND(data!E69,0)</f>
        <v>14572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14572</v>
      </c>
      <c r="AD4" s="222">
        <f>ROUND(data!E84,0)</f>
        <v>0</v>
      </c>
      <c r="AE4" s="222">
        <f>ROUND(data!E89,0)</f>
        <v>89660973</v>
      </c>
      <c r="AF4" s="222">
        <f>ROUND(data!E87,0)</f>
        <v>79687084</v>
      </c>
      <c r="AG4" s="222">
        <f>IF(data!E90&gt;0,ROUND(data!E90,0),0)</f>
        <v>70013</v>
      </c>
      <c r="AH4" s="222">
        <f>IF(data!E91&gt;0,ROUND(data!E91,0),0)</f>
        <v>0</v>
      </c>
      <c r="AI4" s="222">
        <f>IF(data!E92&gt;0,ROUND(data!E92,0),0)</f>
        <v>8861</v>
      </c>
      <c r="AJ4" s="222">
        <f>IF(data!E93&gt;0,ROUND(data!E93,0),0)</f>
        <v>0</v>
      </c>
      <c r="AK4" s="212">
        <f>IF(data!E94&gt;0,ROUND(data!E94,2),0)</f>
        <v>82.05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210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210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210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210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210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3231</v>
      </c>
      <c r="F9" s="212">
        <f>ROUND(data!J60,2)</f>
        <v>0</v>
      </c>
      <c r="G9" s="222">
        <f>ROUND(data!J61,0)</f>
        <v>1714119</v>
      </c>
      <c r="H9" s="222">
        <f>ROUND(data!J62,0)</f>
        <v>123473</v>
      </c>
      <c r="I9" s="222">
        <f>ROUND(data!J63,0)</f>
        <v>644209</v>
      </c>
      <c r="J9" s="222">
        <f>ROUND(data!J64,0)</f>
        <v>92381</v>
      </c>
      <c r="K9" s="222">
        <f>ROUND(data!J65,0)</f>
        <v>0</v>
      </c>
      <c r="L9" s="222">
        <f>ROUND(data!J66,0)</f>
        <v>5344</v>
      </c>
      <c r="M9" s="66">
        <f>ROUND(data!J67,0)</f>
        <v>221242</v>
      </c>
      <c r="N9" s="222">
        <f>ROUND(data!J68,0)</f>
        <v>0</v>
      </c>
      <c r="O9" s="222">
        <f>ROUND(data!J69,0)</f>
        <v>11077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11077</v>
      </c>
      <c r="AD9" s="222">
        <f>ROUND(data!J84,0)</f>
        <v>0</v>
      </c>
      <c r="AE9" s="222">
        <f>ROUND(data!J89,0)</f>
        <v>13233357</v>
      </c>
      <c r="AF9" s="222">
        <f>ROUND(data!J87,0)</f>
        <v>13233357</v>
      </c>
      <c r="AG9" s="222">
        <f>IF(data!J90&gt;0,ROUND(data!J90,0),0)</f>
        <v>6716</v>
      </c>
      <c r="AH9" s="222">
        <f>IF(data!J91&gt;0,ROUND(data!J91,0),0)</f>
        <v>0</v>
      </c>
      <c r="AI9" s="222">
        <f>IF(data!J92&gt;0,ROUND(data!J92,0),0)</f>
        <v>850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210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210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210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210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210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1271</v>
      </c>
      <c r="F14" s="212">
        <f>ROUND(data!O60,2)</f>
        <v>48.55</v>
      </c>
      <c r="G14" s="222">
        <f>ROUND(data!O61,0)</f>
        <v>5997549</v>
      </c>
      <c r="H14" s="222">
        <f>ROUND(data!O62,0)</f>
        <v>382893</v>
      </c>
      <c r="I14" s="222">
        <f>ROUND(data!O63,0)</f>
        <v>1168005</v>
      </c>
      <c r="J14" s="222">
        <f>ROUND(data!O64,0)</f>
        <v>767760</v>
      </c>
      <c r="K14" s="222">
        <f>ROUND(data!O65,0)</f>
        <v>1350</v>
      </c>
      <c r="L14" s="222">
        <f>ROUND(data!O66,0)</f>
        <v>19929</v>
      </c>
      <c r="M14" s="66">
        <f>ROUND(data!O67,0)</f>
        <v>77618</v>
      </c>
      <c r="N14" s="222">
        <f>ROUND(data!O68,0)</f>
        <v>1398</v>
      </c>
      <c r="O14" s="222">
        <f>ROUND(data!O69,0)</f>
        <v>10599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10599</v>
      </c>
      <c r="AD14" s="222">
        <f>ROUND(data!O84,0)</f>
        <v>0</v>
      </c>
      <c r="AE14" s="222">
        <f>ROUND(data!O89,0)</f>
        <v>35973040</v>
      </c>
      <c r="AF14" s="222">
        <f>ROUND(data!O87,0)</f>
        <v>35642545</v>
      </c>
      <c r="AG14" s="222">
        <f>IF(data!O90&gt;0,ROUND(data!O90,0),0)</f>
        <v>13377</v>
      </c>
      <c r="AH14" s="222">
        <f>IF(data!O91&gt;0,ROUND(data!O91,0),0)</f>
        <v>0</v>
      </c>
      <c r="AI14" s="222">
        <f>IF(data!O92&gt;0,ROUND(data!O92,0),0)</f>
        <v>1693</v>
      </c>
      <c r="AJ14" s="222">
        <f>IF(data!O93&gt;0,ROUND(data!O93,0),0)</f>
        <v>0</v>
      </c>
      <c r="AK14" s="212">
        <f>IF(data!O94&gt;0,ROUND(data!O94,2),0)</f>
        <v>28.93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210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88.63</v>
      </c>
      <c r="G15" s="222">
        <f>ROUND(data!P61,0)</f>
        <v>9803143</v>
      </c>
      <c r="H15" s="222">
        <f>ROUND(data!P62,0)</f>
        <v>618943</v>
      </c>
      <c r="I15" s="222">
        <f>ROUND(data!P63,0)</f>
        <v>0</v>
      </c>
      <c r="J15" s="222">
        <f>ROUND(data!P64,0)</f>
        <v>11230209</v>
      </c>
      <c r="K15" s="222">
        <f>ROUND(data!P65,0)</f>
        <v>3067</v>
      </c>
      <c r="L15" s="222">
        <f>ROUND(data!P66,0)</f>
        <v>1271125</v>
      </c>
      <c r="M15" s="66">
        <f>ROUND(data!P67,0)</f>
        <v>1606989</v>
      </c>
      <c r="N15" s="222">
        <f>ROUND(data!P68,0)</f>
        <v>8031</v>
      </c>
      <c r="O15" s="222">
        <f>ROUND(data!P69,0)</f>
        <v>23500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23500</v>
      </c>
      <c r="AD15" s="222">
        <f>ROUND(data!P84,0)</f>
        <v>349</v>
      </c>
      <c r="AE15" s="222">
        <f>ROUND(data!P89,0)</f>
        <v>309831110</v>
      </c>
      <c r="AF15" s="222">
        <f>ROUND(data!P87,0)</f>
        <v>90362767</v>
      </c>
      <c r="AG15" s="222">
        <f>IF(data!P90&gt;0,ROUND(data!P90,0),0)</f>
        <v>40998</v>
      </c>
      <c r="AH15" s="222">
        <f>IF(data!P91&gt;0,ROUND(data!P91,0),0)</f>
        <v>0</v>
      </c>
      <c r="AI15" s="222">
        <f>IF(data!P92&gt;0,ROUND(data!P92,0),0)</f>
        <v>5189</v>
      </c>
      <c r="AJ15" s="222">
        <f>IF(data!P93&gt;0,ROUND(data!P93,0),0)</f>
        <v>0</v>
      </c>
      <c r="AK15" s="212">
        <f>IF(data!P94&gt;0,ROUND(data!P94,2),0)</f>
        <v>32.56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210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27.22</v>
      </c>
      <c r="G16" s="222">
        <f>ROUND(data!Q61,0)</f>
        <v>3693063</v>
      </c>
      <c r="H16" s="222">
        <f>ROUND(data!Q62,0)</f>
        <v>221223</v>
      </c>
      <c r="I16" s="222">
        <f>ROUND(data!Q63,0)</f>
        <v>0</v>
      </c>
      <c r="J16" s="222">
        <f>ROUND(data!Q64,0)</f>
        <v>112994</v>
      </c>
      <c r="K16" s="222">
        <f>ROUND(data!Q65,0)</f>
        <v>2043</v>
      </c>
      <c r="L16" s="222">
        <f>ROUND(data!Q66,0)</f>
        <v>886</v>
      </c>
      <c r="M16" s="66">
        <f>ROUND(data!Q67,0)</f>
        <v>5140</v>
      </c>
      <c r="N16" s="222">
        <f>ROUND(data!Q68,0)</f>
        <v>0</v>
      </c>
      <c r="O16" s="222">
        <f>ROUND(data!Q69,0)</f>
        <v>10658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10658</v>
      </c>
      <c r="AD16" s="222">
        <f>ROUND(data!Q84,0)</f>
        <v>0</v>
      </c>
      <c r="AE16" s="222">
        <f>ROUND(data!Q89,0)</f>
        <v>22577850</v>
      </c>
      <c r="AF16" s="222">
        <f>ROUND(data!Q87,0)</f>
        <v>7580488</v>
      </c>
      <c r="AG16" s="222">
        <f>IF(data!Q90&gt;0,ROUND(data!Q90,0),0)</f>
        <v>16294</v>
      </c>
      <c r="AH16" s="222">
        <f>IF(data!Q91&gt;0,ROUND(data!Q91,0),0)</f>
        <v>0</v>
      </c>
      <c r="AI16" s="222">
        <f>IF(data!Q92&gt;0,ROUND(data!Q92,0),0)</f>
        <v>2062</v>
      </c>
      <c r="AJ16" s="222">
        <f>IF(data!Q93&gt;0,ROUND(data!Q93,0),0)</f>
        <v>0</v>
      </c>
      <c r="AK16" s="212">
        <f>IF(data!Q94&gt;0,ROUND(data!Q94,2),0)</f>
        <v>18.79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210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4.96</v>
      </c>
      <c r="G17" s="222">
        <f>ROUND(data!R61,0)</f>
        <v>509756</v>
      </c>
      <c r="H17" s="222">
        <f>ROUND(data!R62,0)</f>
        <v>43546</v>
      </c>
      <c r="I17" s="222">
        <f>ROUND(data!R63,0)</f>
        <v>1191449</v>
      </c>
      <c r="J17" s="222">
        <f>ROUND(data!R64,0)</f>
        <v>923444</v>
      </c>
      <c r="K17" s="222">
        <f>ROUND(data!R65,0)</f>
        <v>0</v>
      </c>
      <c r="L17" s="222">
        <f>ROUND(data!R66,0)</f>
        <v>3203</v>
      </c>
      <c r="M17" s="66">
        <f>ROUND(data!R67,0)</f>
        <v>15961</v>
      </c>
      <c r="N17" s="222">
        <f>ROUND(data!R68,0)</f>
        <v>0</v>
      </c>
      <c r="O17" s="222">
        <f>ROUND(data!R69,0)</f>
        <v>456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456</v>
      </c>
      <c r="AD17" s="222">
        <f>ROUND(data!R84,0)</f>
        <v>0</v>
      </c>
      <c r="AE17" s="222">
        <f>ROUND(data!R89,0)</f>
        <v>17435951</v>
      </c>
      <c r="AF17" s="222">
        <f>ROUND(data!R87,0)</f>
        <v>3604431</v>
      </c>
      <c r="AG17" s="222">
        <f>IF(data!R90&gt;0,ROUND(data!R90,0),0)</f>
        <v>4098</v>
      </c>
      <c r="AH17" s="222">
        <f>IF(data!R91&gt;0,ROUND(data!R91,0),0)</f>
        <v>0</v>
      </c>
      <c r="AI17" s="222">
        <f>IF(data!R92&gt;0,ROUND(data!R92,0),0)</f>
        <v>519</v>
      </c>
      <c r="AJ17" s="222">
        <f>IF(data!R93&gt;0,ROUND(data!R93,0),0)</f>
        <v>0</v>
      </c>
      <c r="AK17" s="212">
        <f>IF(data!R94&gt;0,ROUND(data!R94,2),0)</f>
        <v>0.05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210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4880746</v>
      </c>
      <c r="K18" s="222">
        <f>ROUND(data!S65,0)</f>
        <v>0</v>
      </c>
      <c r="L18" s="222">
        <f>ROUND(data!S66,0)</f>
        <v>48540</v>
      </c>
      <c r="M18" s="66">
        <f>ROUND(data!S67,0)</f>
        <v>0</v>
      </c>
      <c r="N18" s="222">
        <f>ROUND(data!S68,0)</f>
        <v>3239</v>
      </c>
      <c r="O18" s="222">
        <f>ROUND(data!S69,0)</f>
        <v>-264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-264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210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1.37</v>
      </c>
      <c r="G19" s="222">
        <f>ROUND(data!T61,0)</f>
        <v>255444</v>
      </c>
      <c r="H19" s="222">
        <f>ROUND(data!T62,0)</f>
        <v>-123</v>
      </c>
      <c r="I19" s="222">
        <f>ROUND(data!T63,0)</f>
        <v>0</v>
      </c>
      <c r="J19" s="222">
        <f>ROUND(data!T64,0)</f>
        <v>85127</v>
      </c>
      <c r="K19" s="222">
        <f>ROUND(data!T65,0)</f>
        <v>0</v>
      </c>
      <c r="L19" s="222">
        <f>ROUND(data!T66,0)</f>
        <v>2675</v>
      </c>
      <c r="M19" s="66">
        <f>ROUND(data!T67,0)</f>
        <v>6761</v>
      </c>
      <c r="N19" s="222">
        <f>ROUND(data!T68,0)</f>
        <v>0</v>
      </c>
      <c r="O19" s="222">
        <f>ROUND(data!T69,0)</f>
        <v>4020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4020</v>
      </c>
      <c r="AD19" s="222">
        <f>ROUND(data!T84,0)</f>
        <v>0</v>
      </c>
      <c r="AE19" s="222">
        <f>ROUND(data!T89,0)</f>
        <v>769263</v>
      </c>
      <c r="AF19" s="222">
        <f>ROUND(data!T87,0)</f>
        <v>717648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0.75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210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2.39</v>
      </c>
      <c r="G20" s="222">
        <f>ROUND(data!U61,0)</f>
        <v>229912</v>
      </c>
      <c r="H20" s="222">
        <f>ROUND(data!U62,0)</f>
        <v>9684</v>
      </c>
      <c r="I20" s="222">
        <f>ROUND(data!U63,0)</f>
        <v>661522</v>
      </c>
      <c r="J20" s="222">
        <f>ROUND(data!U64,0)</f>
        <v>1112903</v>
      </c>
      <c r="K20" s="222">
        <f>ROUND(data!U65,0)</f>
        <v>375</v>
      </c>
      <c r="L20" s="222">
        <f>ROUND(data!U66,0)</f>
        <v>6329988</v>
      </c>
      <c r="M20" s="66">
        <f>ROUND(data!U67,0)</f>
        <v>19198</v>
      </c>
      <c r="N20" s="222">
        <f>ROUND(data!U68,0)</f>
        <v>0</v>
      </c>
      <c r="O20" s="222">
        <f>ROUND(data!U69,0)</f>
        <v>1067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1067</v>
      </c>
      <c r="AD20" s="222">
        <f>ROUND(data!U84,0)</f>
        <v>0</v>
      </c>
      <c r="AE20" s="222">
        <f>ROUND(data!U89,0)</f>
        <v>57672157</v>
      </c>
      <c r="AF20" s="222">
        <f>ROUND(data!U87,0)</f>
        <v>29472829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210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28.38</v>
      </c>
      <c r="G21" s="222">
        <f>ROUND(data!V61,0)</f>
        <v>3507956</v>
      </c>
      <c r="H21" s="222">
        <f>ROUND(data!V62,0)</f>
        <v>222997</v>
      </c>
      <c r="I21" s="222">
        <f>ROUND(data!V63,0)</f>
        <v>0</v>
      </c>
      <c r="J21" s="222">
        <f>ROUND(data!V64,0)</f>
        <v>1800785</v>
      </c>
      <c r="K21" s="222">
        <f>ROUND(data!V65,0)</f>
        <v>3714</v>
      </c>
      <c r="L21" s="222">
        <f>ROUND(data!V66,0)</f>
        <v>329230</v>
      </c>
      <c r="M21" s="66">
        <f>ROUND(data!V67,0)</f>
        <v>116933</v>
      </c>
      <c r="N21" s="222">
        <f>ROUND(data!V68,0)</f>
        <v>60</v>
      </c>
      <c r="O21" s="222">
        <f>ROUND(data!V69,0)</f>
        <v>16298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16298</v>
      </c>
      <c r="AD21" s="222">
        <f>ROUND(data!V84,0)</f>
        <v>60779</v>
      </c>
      <c r="AE21" s="222">
        <f>ROUND(data!V89,0)</f>
        <v>59332148</v>
      </c>
      <c r="AF21" s="222">
        <f>ROUND(data!V87,0)</f>
        <v>34222050</v>
      </c>
      <c r="AG21" s="222">
        <f>IF(data!V90&gt;0,ROUND(data!V90,0),0)</f>
        <v>2215</v>
      </c>
      <c r="AH21" s="222">
        <f>IF(data!V91&gt;0,ROUND(data!V91,0),0)</f>
        <v>0</v>
      </c>
      <c r="AI21" s="222">
        <f>IF(data!V92&gt;0,ROUND(data!V92,0),0)</f>
        <v>280</v>
      </c>
      <c r="AJ21" s="222">
        <f>IF(data!V93&gt;0,ROUND(data!V93,0),0)</f>
        <v>0</v>
      </c>
      <c r="AK21" s="212">
        <f>IF(data!V94&gt;0,ROUND(data!V94,2),0)</f>
        <v>6.3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210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6.34</v>
      </c>
      <c r="G22" s="222">
        <f>ROUND(data!W61,0)</f>
        <v>878816</v>
      </c>
      <c r="H22" s="222">
        <f>ROUND(data!W62,0)</f>
        <v>43137</v>
      </c>
      <c r="I22" s="222">
        <f>ROUND(data!W63,0)</f>
        <v>0</v>
      </c>
      <c r="J22" s="222">
        <f>ROUND(data!W64,0)</f>
        <v>142522</v>
      </c>
      <c r="K22" s="222">
        <f>ROUND(data!W65,0)</f>
        <v>0</v>
      </c>
      <c r="L22" s="222">
        <f>ROUND(data!W66,0)</f>
        <v>287781</v>
      </c>
      <c r="M22" s="66">
        <f>ROUND(data!W67,0)</f>
        <v>38023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11530087</v>
      </c>
      <c r="AF22" s="222">
        <f>ROUND(data!W87,0)</f>
        <v>1806863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0.01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210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19.84</v>
      </c>
      <c r="G23" s="222">
        <f>ROUND(data!X61,0)</f>
        <v>2425032</v>
      </c>
      <c r="H23" s="222">
        <f>ROUND(data!X62,0)</f>
        <v>186675</v>
      </c>
      <c r="I23" s="222">
        <f>ROUND(data!X63,0)</f>
        <v>0</v>
      </c>
      <c r="J23" s="222">
        <f>ROUND(data!X64,0)</f>
        <v>519405</v>
      </c>
      <c r="K23" s="222">
        <f>ROUND(data!X65,0)</f>
        <v>150</v>
      </c>
      <c r="L23" s="222">
        <f>ROUND(data!X66,0)</f>
        <v>276437</v>
      </c>
      <c r="M23" s="66">
        <f>ROUND(data!X67,0)</f>
        <v>10217</v>
      </c>
      <c r="N23" s="222">
        <f>ROUND(data!X68,0)</f>
        <v>0</v>
      </c>
      <c r="O23" s="222">
        <f>ROUND(data!X69,0)</f>
        <v>480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480</v>
      </c>
      <c r="AD23" s="222">
        <f>ROUND(data!X84,0)</f>
        <v>0</v>
      </c>
      <c r="AE23" s="222">
        <f>ROUND(data!X89,0)</f>
        <v>31564387</v>
      </c>
      <c r="AF23" s="222">
        <f>ROUND(data!X87,0)</f>
        <v>6802823</v>
      </c>
      <c r="AG23" s="222">
        <f>IF(data!X90&gt;0,ROUND(data!X90,0),0)</f>
        <v>1130</v>
      </c>
      <c r="AH23" s="222">
        <f>IF(data!X91&gt;0,ROUND(data!X91,0),0)</f>
        <v>0</v>
      </c>
      <c r="AI23" s="222">
        <f>IF(data!X92&gt;0,ROUND(data!X92,0),0)</f>
        <v>143</v>
      </c>
      <c r="AJ23" s="222">
        <f>IF(data!X93&gt;0,ROUND(data!X93,0),0)</f>
        <v>0</v>
      </c>
      <c r="AK23" s="212">
        <f>IF(data!X94&gt;0,ROUND(data!X94,2),0)</f>
        <v>0.12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210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36.590000000000003</v>
      </c>
      <c r="G24" s="222">
        <f>ROUND(data!Y61,0)</f>
        <v>3594916</v>
      </c>
      <c r="H24" s="222">
        <f>ROUND(data!Y62,0)</f>
        <v>270584</v>
      </c>
      <c r="I24" s="222">
        <f>ROUND(data!Y63,0)</f>
        <v>6938</v>
      </c>
      <c r="J24" s="222">
        <f>ROUND(data!Y64,0)</f>
        <v>616505</v>
      </c>
      <c r="K24" s="222">
        <f>ROUND(data!Y65,0)</f>
        <v>0</v>
      </c>
      <c r="L24" s="222">
        <f>ROUND(data!Y66,0)</f>
        <v>1556071</v>
      </c>
      <c r="M24" s="66">
        <f>ROUND(data!Y67,0)</f>
        <v>346879</v>
      </c>
      <c r="N24" s="222">
        <f>ROUND(data!Y68,0)</f>
        <v>0</v>
      </c>
      <c r="O24" s="222">
        <f>ROUND(data!Y69,0)</f>
        <v>2646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2646</v>
      </c>
      <c r="AD24" s="222">
        <f>ROUND(data!Y84,0)</f>
        <v>0</v>
      </c>
      <c r="AE24" s="222">
        <f>ROUND(data!Y89,0)</f>
        <v>37661602</v>
      </c>
      <c r="AF24" s="222">
        <f>ROUND(data!Y87,0)</f>
        <v>7147826</v>
      </c>
      <c r="AG24" s="222">
        <f>IF(data!Y90&gt;0,ROUND(data!Y90,0),0)</f>
        <v>12521</v>
      </c>
      <c r="AH24" s="222">
        <f>IF(data!Y91&gt;0,ROUND(data!Y91,0),0)</f>
        <v>0</v>
      </c>
      <c r="AI24" s="222">
        <f>IF(data!Y92&gt;0,ROUND(data!Y92,0),0)</f>
        <v>1585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210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210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1.5</v>
      </c>
      <c r="G26" s="222">
        <f>ROUND(data!AA61,0)</f>
        <v>201883</v>
      </c>
      <c r="H26" s="222">
        <f>ROUND(data!AA62,0)</f>
        <v>0</v>
      </c>
      <c r="I26" s="222">
        <f>ROUND(data!AA63,0)</f>
        <v>0</v>
      </c>
      <c r="J26" s="222">
        <f>ROUND(data!AA64,0)</f>
        <v>42554</v>
      </c>
      <c r="K26" s="222">
        <f>ROUND(data!AA65,0)</f>
        <v>0</v>
      </c>
      <c r="L26" s="222">
        <f>ROUND(data!AA66,0)</f>
        <v>20387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2335778</v>
      </c>
      <c r="AF26" s="222">
        <f>ROUND(data!AA87,0)</f>
        <v>294731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210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24.67</v>
      </c>
      <c r="G27" s="222">
        <f>ROUND(data!AB61,0)</f>
        <v>3262282</v>
      </c>
      <c r="H27" s="222">
        <f>ROUND(data!AB62,0)</f>
        <v>249369</v>
      </c>
      <c r="I27" s="222">
        <f>ROUND(data!AB63,0)</f>
        <v>77962</v>
      </c>
      <c r="J27" s="222">
        <f>ROUND(data!AB64,0)</f>
        <v>11093959</v>
      </c>
      <c r="K27" s="222">
        <f>ROUND(data!AB65,0)</f>
        <v>687</v>
      </c>
      <c r="L27" s="222">
        <f>ROUND(data!AB66,0)</f>
        <v>59516</v>
      </c>
      <c r="M27" s="66">
        <f>ROUND(data!AB67,0)</f>
        <v>6360</v>
      </c>
      <c r="N27" s="222">
        <f>ROUND(data!AB68,0)</f>
        <v>212527</v>
      </c>
      <c r="O27" s="222">
        <f>ROUND(data!AB69,0)</f>
        <v>10561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10561</v>
      </c>
      <c r="AD27" s="222">
        <f>ROUND(data!AB84,0)</f>
        <v>5738</v>
      </c>
      <c r="AE27" s="222">
        <f>ROUND(data!AB89,0)</f>
        <v>73080911</v>
      </c>
      <c r="AF27" s="222">
        <f>ROUND(data!AB87,0)</f>
        <v>26518057</v>
      </c>
      <c r="AG27" s="222">
        <f>IF(data!AB90&gt;0,ROUND(data!AB90,0),0)</f>
        <v>4583</v>
      </c>
      <c r="AH27" s="222">
        <f>IF(data!AB91&gt;0,ROUND(data!AB91,0),0)</f>
        <v>0</v>
      </c>
      <c r="AI27" s="222">
        <f>IF(data!AB92&gt;0,ROUND(data!AB92,0),0)</f>
        <v>580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210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13.19</v>
      </c>
      <c r="G28" s="222">
        <f>ROUND(data!AC61,0)</f>
        <v>1601028</v>
      </c>
      <c r="H28" s="222">
        <f>ROUND(data!AC62,0)</f>
        <v>84386</v>
      </c>
      <c r="I28" s="222">
        <f>ROUND(data!AC63,0)</f>
        <v>0</v>
      </c>
      <c r="J28" s="222">
        <f>ROUND(data!AC64,0)</f>
        <v>275423</v>
      </c>
      <c r="K28" s="222">
        <f>ROUND(data!AC65,0)</f>
        <v>1423</v>
      </c>
      <c r="L28" s="222">
        <f>ROUND(data!AC66,0)</f>
        <v>2058</v>
      </c>
      <c r="M28" s="66">
        <f>ROUND(data!AC67,0)</f>
        <v>160558</v>
      </c>
      <c r="N28" s="222">
        <f>ROUND(data!AC68,0)</f>
        <v>11894</v>
      </c>
      <c r="O28" s="222">
        <f>ROUND(data!AC69,0)</f>
        <v>3823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3823</v>
      </c>
      <c r="AD28" s="222">
        <f>ROUND(data!AC84,0)</f>
        <v>0</v>
      </c>
      <c r="AE28" s="222">
        <f>ROUND(data!AC89,0)</f>
        <v>21049348</v>
      </c>
      <c r="AF28" s="222">
        <f>ROUND(data!AC87,0)</f>
        <v>19000745</v>
      </c>
      <c r="AG28" s="222">
        <f>IF(data!AC90&gt;0,ROUND(data!AC90,0),0)</f>
        <v>1856</v>
      </c>
      <c r="AH28" s="222">
        <f>IF(data!AC91&gt;0,ROUND(data!AC91,0),0)</f>
        <v>0</v>
      </c>
      <c r="AI28" s="222">
        <f>IF(data!AC92&gt;0,ROUND(data!AC92,0),0)</f>
        <v>235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210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1.1499999999999999</v>
      </c>
      <c r="G29" s="222">
        <f>ROUND(data!AD61,0)</f>
        <v>162562</v>
      </c>
      <c r="H29" s="222">
        <f>ROUND(data!AD62,0)</f>
        <v>0</v>
      </c>
      <c r="I29" s="222">
        <f>ROUND(data!AD63,0)</f>
        <v>0</v>
      </c>
      <c r="J29" s="222">
        <f>ROUND(data!AD64,0)</f>
        <v>78021</v>
      </c>
      <c r="K29" s="222">
        <f>ROUND(data!AD65,0)</f>
        <v>0</v>
      </c>
      <c r="L29" s="222">
        <f>ROUND(data!AD66,0)</f>
        <v>938</v>
      </c>
      <c r="M29" s="66">
        <f>ROUND(data!AD67,0)</f>
        <v>0</v>
      </c>
      <c r="N29" s="222">
        <f>ROUND(data!AD68,0)</f>
        <v>0</v>
      </c>
      <c r="O29" s="222">
        <f>ROUND(data!AD69,0)</f>
        <v>11625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11625</v>
      </c>
      <c r="AD29" s="222">
        <f>ROUND(data!AD84,0)</f>
        <v>0</v>
      </c>
      <c r="AE29" s="222">
        <f>ROUND(data!AD89,0)</f>
        <v>2010875</v>
      </c>
      <c r="AF29" s="222">
        <f>ROUND(data!AD87,0)</f>
        <v>1962229</v>
      </c>
      <c r="AG29" s="222">
        <f>IF(data!AD90&gt;0,ROUND(data!AD90,0),0)</f>
        <v>1106</v>
      </c>
      <c r="AH29" s="222">
        <f>IF(data!AD91&gt;0,ROUND(data!AD91,0),0)</f>
        <v>0</v>
      </c>
      <c r="AI29" s="222">
        <f>IF(data!AD92&gt;0,ROUND(data!AD92,0),0)</f>
        <v>140</v>
      </c>
      <c r="AJ29" s="222">
        <f>IF(data!AD93&gt;0,ROUND(data!AD93,0),0)</f>
        <v>0</v>
      </c>
      <c r="AK29" s="212">
        <f>IF(data!AD94&gt;0,ROUND(data!AD94,2),0)</f>
        <v>1.08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210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18.760000000000002</v>
      </c>
      <c r="G30" s="222">
        <f>ROUND(data!AE61,0)</f>
        <v>2110540</v>
      </c>
      <c r="H30" s="222">
        <f>ROUND(data!AE62,0)</f>
        <v>151490</v>
      </c>
      <c r="I30" s="222">
        <f>ROUND(data!AE63,0)</f>
        <v>0</v>
      </c>
      <c r="J30" s="222">
        <f>ROUND(data!AE64,0)</f>
        <v>9686</v>
      </c>
      <c r="K30" s="222">
        <f>ROUND(data!AE65,0)</f>
        <v>300</v>
      </c>
      <c r="L30" s="222">
        <f>ROUND(data!AE66,0)</f>
        <v>4071</v>
      </c>
      <c r="M30" s="66">
        <f>ROUND(data!AE67,0)</f>
        <v>664</v>
      </c>
      <c r="N30" s="222">
        <f>ROUND(data!AE68,0)</f>
        <v>0</v>
      </c>
      <c r="O30" s="222">
        <f>ROUND(data!AE69,0)</f>
        <v>14561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14561</v>
      </c>
      <c r="AD30" s="222">
        <f>ROUND(data!AE84,0)</f>
        <v>3495</v>
      </c>
      <c r="AE30" s="222">
        <f>ROUND(data!AE89,0)</f>
        <v>9390520</v>
      </c>
      <c r="AF30" s="222">
        <f>ROUND(data!AE87,0)</f>
        <v>6104121</v>
      </c>
      <c r="AG30" s="222">
        <f>IF(data!AE90&gt;0,ROUND(data!AE90,0),0)</f>
        <v>6121</v>
      </c>
      <c r="AH30" s="222">
        <f>IF(data!AE91&gt;0,ROUND(data!AE91,0),0)</f>
        <v>0</v>
      </c>
      <c r="AI30" s="222">
        <f>IF(data!AE92&gt;0,ROUND(data!AE92,0),0)</f>
        <v>775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210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210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53.1</v>
      </c>
      <c r="G32" s="222">
        <f>ROUND(data!AG61,0)</f>
        <v>6936939</v>
      </c>
      <c r="H32" s="222">
        <f>ROUND(data!AG62,0)</f>
        <v>383772</v>
      </c>
      <c r="I32" s="222">
        <f>ROUND(data!AG63,0)</f>
        <v>1568674</v>
      </c>
      <c r="J32" s="222">
        <f>ROUND(data!AG64,0)</f>
        <v>1134871</v>
      </c>
      <c r="K32" s="222">
        <f>ROUND(data!AG65,0)</f>
        <v>925</v>
      </c>
      <c r="L32" s="222">
        <f>ROUND(data!AG66,0)</f>
        <v>8202</v>
      </c>
      <c r="M32" s="66">
        <f>ROUND(data!AG67,0)</f>
        <v>39055</v>
      </c>
      <c r="N32" s="222">
        <f>ROUND(data!AG68,0)</f>
        <v>0</v>
      </c>
      <c r="O32" s="222">
        <f>ROUND(data!AG69,0)</f>
        <v>61536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61536</v>
      </c>
      <c r="AD32" s="222">
        <f>ROUND(data!AG84,0)</f>
        <v>0</v>
      </c>
      <c r="AE32" s="222">
        <f>ROUND(data!AG89,0)</f>
        <v>91783199</v>
      </c>
      <c r="AF32" s="222">
        <f>ROUND(data!AG87,0)</f>
        <v>13650769</v>
      </c>
      <c r="AG32" s="222">
        <f>IF(data!AG90&gt;0,ROUND(data!AG90,0),0)</f>
        <v>19642</v>
      </c>
      <c r="AH32" s="222">
        <f>IF(data!AG91&gt;0,ROUND(data!AG91,0),0)</f>
        <v>0</v>
      </c>
      <c r="AI32" s="222">
        <f>IF(data!AG92&gt;0,ROUND(data!AG92,0),0)</f>
        <v>2486</v>
      </c>
      <c r="AJ32" s="222">
        <f>IF(data!AG93&gt;0,ROUND(data!AG93,0),0)</f>
        <v>0</v>
      </c>
      <c r="AK32" s="212">
        <f>IF(data!AG94&gt;0,ROUND(data!AG94,2),0)</f>
        <v>25.8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210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210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210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8.24</v>
      </c>
      <c r="G35" s="222">
        <f>ROUND(data!AJ61,0)</f>
        <v>856139</v>
      </c>
      <c r="H35" s="222">
        <f>ROUND(data!AJ62,0)</f>
        <v>30459</v>
      </c>
      <c r="I35" s="222">
        <f>ROUND(data!AJ63,0)</f>
        <v>0</v>
      </c>
      <c r="J35" s="222">
        <f>ROUND(data!AJ64,0)</f>
        <v>265185</v>
      </c>
      <c r="K35" s="222">
        <f>ROUND(data!AJ65,0)</f>
        <v>15</v>
      </c>
      <c r="L35" s="222">
        <f>ROUND(data!AJ66,0)</f>
        <v>783168</v>
      </c>
      <c r="M35" s="66">
        <f>ROUND(data!AJ67,0)</f>
        <v>550</v>
      </c>
      <c r="N35" s="222">
        <f>ROUND(data!AJ68,0)</f>
        <v>0</v>
      </c>
      <c r="O35" s="222">
        <f>ROUND(data!AJ69,0)</f>
        <v>900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900</v>
      </c>
      <c r="AD35" s="222">
        <f>ROUND(data!AJ84,0)</f>
        <v>36036</v>
      </c>
      <c r="AE35" s="222">
        <f>ROUND(data!AJ89,0)</f>
        <v>8719382</v>
      </c>
      <c r="AF35" s="222">
        <f>ROUND(data!AJ87,0)</f>
        <v>83184</v>
      </c>
      <c r="AG35" s="222">
        <f>IF(data!AJ90&gt;0,ROUND(data!AJ90,0),0)</f>
        <v>2883</v>
      </c>
      <c r="AH35" s="222">
        <f>IF(data!AJ91&gt;0,ROUND(data!AJ91,0),0)</f>
        <v>0</v>
      </c>
      <c r="AI35" s="222">
        <f>IF(data!AJ92&gt;0,ROUND(data!AJ92,0),0)</f>
        <v>365</v>
      </c>
      <c r="AJ35" s="222">
        <f>IF(data!AJ93&gt;0,ROUND(data!AJ93,0),0)</f>
        <v>0</v>
      </c>
      <c r="AK35" s="212">
        <f>IF(data!AJ94&gt;0,ROUND(data!AJ94,2),0)</f>
        <v>4.37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210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210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210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210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210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210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210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210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210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210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210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210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2.12</v>
      </c>
      <c r="G47" s="222">
        <f>ROUND(data!AV61,0)</f>
        <v>335173</v>
      </c>
      <c r="H47" s="222">
        <f>ROUND(data!AV62,0)</f>
        <v>17199</v>
      </c>
      <c r="I47" s="222">
        <f>ROUND(data!AV63,0)</f>
        <v>0</v>
      </c>
      <c r="J47" s="222">
        <f>ROUND(data!AV64,0)</f>
        <v>5682</v>
      </c>
      <c r="K47" s="222">
        <f>ROUND(data!AV65,0)</f>
        <v>0</v>
      </c>
      <c r="L47" s="222">
        <f>ROUND(data!AV66,0)</f>
        <v>503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652077</v>
      </c>
      <c r="AF47" s="222">
        <f>ROUND(data!AV87,0)</f>
        <v>502</v>
      </c>
      <c r="AG47" s="222">
        <f>IF(data!AV90&gt;0,ROUND(data!AV90,0),0)</f>
        <v>554</v>
      </c>
      <c r="AH47" s="222">
        <f>IF(data!AV91&gt;0,ROUND(data!AV91,0),0)</f>
        <v>0</v>
      </c>
      <c r="AI47" s="222">
        <f>IF(data!AV92&gt;0,ROUND(data!AV92,0),0)</f>
        <v>70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210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210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90130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210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 t="e">
        <f>ROUND(data!AY59,0)</f>
        <v>#VALUE!</v>
      </c>
      <c r="F50" s="212">
        <f>ROUND(data!AY60,2)</f>
        <v>25.51</v>
      </c>
      <c r="G50" s="222">
        <f>ROUND(data!AY61,0)</f>
        <v>1722735</v>
      </c>
      <c r="H50" s="222">
        <f>ROUND(data!AY62,0)</f>
        <v>111362</v>
      </c>
      <c r="I50" s="222">
        <f>ROUND(data!AY63,0)</f>
        <v>0</v>
      </c>
      <c r="J50" s="222">
        <f>ROUND(data!AY64,0)</f>
        <v>312935</v>
      </c>
      <c r="K50" s="222">
        <f>ROUND(data!AY65,0)</f>
        <v>450</v>
      </c>
      <c r="L50" s="222">
        <f>ROUND(data!AY66,0)</f>
        <v>112009</v>
      </c>
      <c r="M50" s="66">
        <f>ROUND(data!AY67,0)</f>
        <v>2880</v>
      </c>
      <c r="N50" s="222">
        <f>ROUND(data!AY68,0)</f>
        <v>941</v>
      </c>
      <c r="O50" s="222">
        <f>ROUND(data!AY69,0)</f>
        <v>6701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6701</v>
      </c>
      <c r="AD50" s="222">
        <f>ROUND(data!AY84,0)</f>
        <v>50734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210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 t="e">
        <f>ROUND(data!AZ59,0)</f>
        <v>#VALUE!</v>
      </c>
      <c r="F51" s="212">
        <f>ROUND(data!AZ60,2)</f>
        <v>4.05</v>
      </c>
      <c r="G51" s="222">
        <f>ROUND(data!AZ61,0)</f>
        <v>204667</v>
      </c>
      <c r="H51" s="222">
        <f>ROUND(data!AZ62,0)</f>
        <v>19464</v>
      </c>
      <c r="I51" s="222">
        <f>ROUND(data!AZ63,0)</f>
        <v>0</v>
      </c>
      <c r="J51" s="222">
        <f>ROUND(data!AZ64,0)</f>
        <v>278511</v>
      </c>
      <c r="K51" s="222">
        <f>ROUND(data!AZ65,0)</f>
        <v>625</v>
      </c>
      <c r="L51" s="222">
        <f>ROUND(data!AZ66,0)</f>
        <v>10706</v>
      </c>
      <c r="M51" s="66">
        <f>ROUND(data!AZ67,0)</f>
        <v>0</v>
      </c>
      <c r="N51" s="222">
        <f>ROUND(data!AZ68,0)</f>
        <v>0</v>
      </c>
      <c r="O51" s="222">
        <f>ROUND(data!AZ69,0)</f>
        <v>-1935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-1935</v>
      </c>
      <c r="AD51" s="222">
        <f>ROUND(data!AZ84,0)</f>
        <v>446065</v>
      </c>
      <c r="AE51" s="222"/>
      <c r="AF51" s="222"/>
      <c r="AG51" s="222">
        <f>IF(data!AZ90&gt;0,ROUND(data!AZ90,0),0)</f>
        <v>14468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210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1.32</v>
      </c>
      <c r="G52" s="222">
        <f>ROUND(data!BA61,0)</f>
        <v>71276</v>
      </c>
      <c r="H52" s="222">
        <f>ROUND(data!BA62,0)</f>
        <v>4226</v>
      </c>
      <c r="I52" s="222">
        <f>ROUND(data!BA63,0)</f>
        <v>0</v>
      </c>
      <c r="J52" s="222">
        <f>ROUND(data!BA64,0)</f>
        <v>37940</v>
      </c>
      <c r="K52" s="222">
        <f>ROUND(data!BA65,0)</f>
        <v>0</v>
      </c>
      <c r="L52" s="222">
        <f>ROUND(data!BA66,0)</f>
        <v>876095</v>
      </c>
      <c r="M52" s="66">
        <f>ROUND(data!BA67,0)</f>
        <v>0</v>
      </c>
      <c r="N52" s="222">
        <f>ROUND(data!BA68,0)</f>
        <v>0</v>
      </c>
      <c r="O52" s="222">
        <f>ROUND(data!BA69,0)</f>
        <v>598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598</v>
      </c>
      <c r="AD52" s="222">
        <f>ROUND(data!BA84,0)</f>
        <v>0</v>
      </c>
      <c r="AE52" s="222"/>
      <c r="AF52" s="222"/>
      <c r="AG52" s="222">
        <f>IF(data!BA90&gt;0,ROUND(data!BA90,0),0)</f>
        <v>789</v>
      </c>
      <c r="AH52" s="222">
        <f>IFERROR(IF(data!BA$91&gt;0,ROUND(data!BA$91,0),0),0)</f>
        <v>0</v>
      </c>
      <c r="AI52" s="222">
        <f>IFERROR(IF(data!BA$92&gt;0,ROUND(data!BA$92,0),0),0)</f>
        <v>100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210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13.72</v>
      </c>
      <c r="G53" s="222">
        <f>ROUND(data!BB61,0)</f>
        <v>1609724</v>
      </c>
      <c r="H53" s="222">
        <f>ROUND(data!BB62,0)</f>
        <v>87399</v>
      </c>
      <c r="I53" s="222">
        <f>ROUND(data!BB63,0)</f>
        <v>12450</v>
      </c>
      <c r="J53" s="222">
        <f>ROUND(data!BB64,0)</f>
        <v>325</v>
      </c>
      <c r="K53" s="222">
        <f>ROUND(data!BB65,0)</f>
        <v>3846</v>
      </c>
      <c r="L53" s="222">
        <f>ROUND(data!BB66,0)</f>
        <v>495</v>
      </c>
      <c r="M53" s="66">
        <f>ROUND(data!BB67,0)</f>
        <v>0</v>
      </c>
      <c r="N53" s="222">
        <f>ROUND(data!BB68,0)</f>
        <v>0</v>
      </c>
      <c r="O53" s="222">
        <f>ROUND(data!BB69,0)</f>
        <v>81401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81401</v>
      </c>
      <c r="AD53" s="222">
        <f>ROUND(data!BB84,0)</f>
        <v>0</v>
      </c>
      <c r="AE53" s="222"/>
      <c r="AF53" s="222"/>
      <c r="AG53" s="222">
        <f>IF(data!BB90&gt;0,ROUND(data!BB90,0),0)</f>
        <v>370</v>
      </c>
      <c r="AH53" s="222">
        <f>IFERROR(IF(data!BB$91&gt;0,ROUND(data!BB$91,0),0),0)</f>
        <v>0</v>
      </c>
      <c r="AI53" s="222">
        <f>IFERROR(IF(data!BB$92&gt;0,ROUND(data!BB$92,0),0),0)</f>
        <v>47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210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210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32863</v>
      </c>
      <c r="I55" s="222">
        <f>ROUND(data!BD63,0)</f>
        <v>0</v>
      </c>
      <c r="J55" s="222">
        <f>ROUND(data!BD64,0)</f>
        <v>247249</v>
      </c>
      <c r="K55" s="222">
        <f>ROUND(data!BD65,0)</f>
        <v>117</v>
      </c>
      <c r="L55" s="222">
        <f>ROUND(data!BD66,0)</f>
        <v>18417</v>
      </c>
      <c r="M55" s="66">
        <f>ROUND(data!BD67,0)</f>
        <v>0</v>
      </c>
      <c r="N55" s="222">
        <f>ROUND(data!BD68,0)</f>
        <v>5561</v>
      </c>
      <c r="O55" s="222">
        <f>ROUND(data!BD69,0)</f>
        <v>48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48</v>
      </c>
      <c r="AD55" s="222">
        <f>ROUND(data!BD84,0)</f>
        <v>0</v>
      </c>
      <c r="AE55" s="222"/>
      <c r="AF55" s="222"/>
      <c r="AG55" s="222">
        <f>IF(data!BD90&gt;0,ROUND(data!BD90,0),0)</f>
        <v>7667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210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597456</v>
      </c>
      <c r="F56" s="212">
        <f>ROUND(data!BE60,2)</f>
        <v>65.97</v>
      </c>
      <c r="G56" s="222">
        <f>ROUND(data!BE61,0)</f>
        <v>4807632</v>
      </c>
      <c r="H56" s="222">
        <f>ROUND(data!BE62,0)</f>
        <v>342344</v>
      </c>
      <c r="I56" s="222">
        <f>ROUND(data!BE63,0)</f>
        <v>6926</v>
      </c>
      <c r="J56" s="222">
        <f>ROUND(data!BE64,0)</f>
        <v>526972</v>
      </c>
      <c r="K56" s="222">
        <f>ROUND(data!BE65,0)</f>
        <v>1803945</v>
      </c>
      <c r="L56" s="222">
        <f>ROUND(data!BE66,0)</f>
        <v>1690603</v>
      </c>
      <c r="M56" s="66">
        <f>ROUND(data!BE67,0)</f>
        <v>146067</v>
      </c>
      <c r="N56" s="222">
        <f>ROUND(data!BE68,0)</f>
        <v>3777</v>
      </c>
      <c r="O56" s="222">
        <f>ROUND(data!BE69,0)</f>
        <v>14692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14692</v>
      </c>
      <c r="AD56" s="222">
        <f>ROUND(data!BE84,0)</f>
        <v>207518</v>
      </c>
      <c r="AE56" s="222"/>
      <c r="AF56" s="222"/>
      <c r="AG56" s="222">
        <f>IF(data!BE90&gt;0,ROUND(data!BE90,0),0)</f>
        <v>323240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210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210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210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210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210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210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210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6.63</v>
      </c>
      <c r="G63" s="222">
        <f>ROUND(data!BL61,0)</f>
        <v>837103</v>
      </c>
      <c r="H63" s="222">
        <f>ROUND(data!BL62,0)</f>
        <v>53331</v>
      </c>
      <c r="I63" s="222">
        <f>ROUND(data!BL63,0)</f>
        <v>106625</v>
      </c>
      <c r="J63" s="222">
        <f>ROUND(data!BL64,0)</f>
        <v>4547</v>
      </c>
      <c r="K63" s="222">
        <f>ROUND(data!BL65,0)</f>
        <v>100</v>
      </c>
      <c r="L63" s="222">
        <f>ROUND(data!BL66,0)</f>
        <v>1541</v>
      </c>
      <c r="M63" s="66">
        <f>ROUND(data!BL67,0)</f>
        <v>0</v>
      </c>
      <c r="N63" s="222">
        <f>ROUND(data!BL68,0)</f>
        <v>0</v>
      </c>
      <c r="O63" s="222">
        <f>ROUND(data!BL69,0)</f>
        <v>19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19</v>
      </c>
      <c r="AD63" s="222">
        <f>ROUND(data!BL84,0)</f>
        <v>0</v>
      </c>
      <c r="AE63" s="222"/>
      <c r="AF63" s="222"/>
      <c r="AG63" s="222">
        <f>IF(data!BL90&gt;0,ROUND(data!BL90,0),0)</f>
        <v>416</v>
      </c>
      <c r="AH63" s="222">
        <f>IFERROR(IF(data!BL$91&gt;0,ROUND(data!BL$91,0),0),0)</f>
        <v>0</v>
      </c>
      <c r="AI63" s="222">
        <f>IFERROR(IF(data!BL$92&gt;0,ROUND(data!BL$92,0),0),0)</f>
        <v>53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210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210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23.19</v>
      </c>
      <c r="G65" s="222">
        <f>ROUND(data!BN61,0)</f>
        <v>1788662</v>
      </c>
      <c r="H65" s="222">
        <f>ROUND(data!BN62,0)</f>
        <v>94153</v>
      </c>
      <c r="I65" s="222">
        <f>ROUND(data!BN63,0)</f>
        <v>870593</v>
      </c>
      <c r="J65" s="222">
        <f>ROUND(data!BN64,0)</f>
        <v>160894</v>
      </c>
      <c r="K65" s="222">
        <f>ROUND(data!BN65,0)</f>
        <v>10960</v>
      </c>
      <c r="L65" s="222">
        <f>ROUND(data!BN66,0)</f>
        <v>221174</v>
      </c>
      <c r="M65" s="66">
        <f>ROUND(data!BN67,0)</f>
        <v>1805482</v>
      </c>
      <c r="N65" s="222">
        <f>ROUND(data!BN68,0)</f>
        <v>1200</v>
      </c>
      <c r="O65" s="222">
        <f>ROUND(data!BN69,0)</f>
        <v>4224158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4224158</v>
      </c>
      <c r="AD65" s="222">
        <f>ROUND(data!BN84,0)</f>
        <v>9221129</v>
      </c>
      <c r="AE65" s="222"/>
      <c r="AF65" s="222"/>
      <c r="AG65" s="222">
        <f>IF(data!BN90&gt;0,ROUND(data!BN90,0),0)</f>
        <v>9960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210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5108171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210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210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210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210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5.72</v>
      </c>
      <c r="G70" s="222">
        <f>ROUND(data!BS61,0)</f>
        <v>316427</v>
      </c>
      <c r="H70" s="222">
        <f>ROUND(data!BS62,0)</f>
        <v>24396</v>
      </c>
      <c r="I70" s="222">
        <f>ROUND(data!BS63,0)</f>
        <v>0</v>
      </c>
      <c r="J70" s="222">
        <f>ROUND(data!BS64,0)</f>
        <v>19232</v>
      </c>
      <c r="K70" s="222">
        <f>ROUND(data!BS65,0)</f>
        <v>450</v>
      </c>
      <c r="L70" s="222">
        <f>ROUND(data!BS66,0)</f>
        <v>12797</v>
      </c>
      <c r="M70" s="66">
        <f>ROUND(data!BS67,0)</f>
        <v>0</v>
      </c>
      <c r="N70" s="222">
        <f>ROUND(data!BS68,0)</f>
        <v>0</v>
      </c>
      <c r="O70" s="222">
        <f>ROUND(data!BS69,0)</f>
        <v>4351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4351</v>
      </c>
      <c r="AD70" s="222">
        <f>ROUND(data!BS84,0)</f>
        <v>298413</v>
      </c>
      <c r="AE70" s="222"/>
      <c r="AF70" s="222"/>
      <c r="AG70" s="222">
        <f>IF(data!BS90&gt;0,ROUND(data!BS90,0),0)</f>
        <v>1319</v>
      </c>
      <c r="AH70" s="222">
        <f>IFERROR(IF(data!BS$91&gt;0,ROUND(data!BS$91,0),0),0)</f>
        <v>0</v>
      </c>
      <c r="AI70" s="222">
        <f>IFERROR(IF(data!BS$92&gt;0,ROUND(data!BS$92,0),0),0)</f>
        <v>167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210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210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34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7460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7460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210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0.02</v>
      </c>
      <c r="G73" s="222">
        <f>ROUND(data!BV61,0)</f>
        <v>2191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210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5755630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210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210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5.51</v>
      </c>
      <c r="G76" s="222">
        <f>ROUND(data!BY61,0)</f>
        <v>918056</v>
      </c>
      <c r="H76" s="222">
        <f>ROUND(data!BY62,0)</f>
        <v>51621</v>
      </c>
      <c r="I76" s="222">
        <f>ROUND(data!BY63,0)</f>
        <v>0</v>
      </c>
      <c r="J76" s="222">
        <f>ROUND(data!BY64,0)</f>
        <v>2586</v>
      </c>
      <c r="K76" s="222">
        <f>ROUND(data!BY65,0)</f>
        <v>0</v>
      </c>
      <c r="L76" s="222">
        <f>ROUND(data!BY66,0)</f>
        <v>-43</v>
      </c>
      <c r="M76" s="66">
        <f>ROUND(data!BY67,0)</f>
        <v>0</v>
      </c>
      <c r="N76" s="222">
        <f>ROUND(data!BY68,0)</f>
        <v>0</v>
      </c>
      <c r="O76" s="222">
        <f>ROUND(data!BY69,0)</f>
        <v>801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801</v>
      </c>
      <c r="AD76" s="222">
        <f>ROUND(data!BY84,0)</f>
        <v>0</v>
      </c>
      <c r="AE76" s="222"/>
      <c r="AF76" s="222"/>
      <c r="AG76" s="222">
        <f>IF(data!BY90&gt;0,ROUND(data!BY90,0),0)</f>
        <v>234</v>
      </c>
      <c r="AH76" s="222">
        <f>IF(data!BY91&gt;0,ROUND(data!BY91,0),0)</f>
        <v>0</v>
      </c>
      <c r="AI76" s="222">
        <f>IF(data!BY92&gt;0,ROUND(data!BY92,0),0)</f>
        <v>30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210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21.2</v>
      </c>
      <c r="G77" s="222">
        <f>ROUND(data!BZ61,0)</f>
        <v>2198759</v>
      </c>
      <c r="H77" s="222">
        <f>ROUND(data!BZ62,0)</f>
        <v>312495</v>
      </c>
      <c r="I77" s="222">
        <f>ROUND(data!BZ63,0)</f>
        <v>0</v>
      </c>
      <c r="J77" s="222">
        <f>ROUND(data!BZ64,0)</f>
        <v>0</v>
      </c>
      <c r="K77" s="222">
        <f>ROUND(data!BZ65,0)</f>
        <v>507</v>
      </c>
      <c r="L77" s="222">
        <f>ROUND(data!BZ66,0)</f>
        <v>9135</v>
      </c>
      <c r="M77" s="66">
        <f>ROUND(data!BZ67,0)</f>
        <v>143855</v>
      </c>
      <c r="N77" s="222">
        <f>ROUND(data!BZ68,0)</f>
        <v>0</v>
      </c>
      <c r="O77" s="222">
        <f>ROUND(data!BZ69,0)</f>
        <v>36110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36110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210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0.01</v>
      </c>
      <c r="G78" s="222">
        <f>ROUND(data!CA61,0)</f>
        <v>531</v>
      </c>
      <c r="H78" s="222">
        <f>ROUND(data!CA62,0)</f>
        <v>0</v>
      </c>
      <c r="I78" s="222">
        <f>ROUND(data!CA63,0)</f>
        <v>88742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210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210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3.81</v>
      </c>
      <c r="G80" s="222">
        <f>ROUND(data!CC61,0)</f>
        <v>812863</v>
      </c>
      <c r="H80" s="222">
        <f>ROUND(data!CC62,0)</f>
        <v>4536</v>
      </c>
      <c r="I80" s="222">
        <f>ROUND(data!CC63,0)</f>
        <v>0</v>
      </c>
      <c r="J80" s="222">
        <f>ROUND(data!CC64,0)</f>
        <v>38649</v>
      </c>
      <c r="K80" s="222">
        <f>ROUND(data!CC65,0)</f>
        <v>590</v>
      </c>
      <c r="L80" s="222">
        <f>ROUND(data!CC66,0)</f>
        <v>60640</v>
      </c>
      <c r="M80" s="66">
        <f>ROUND(data!CC67,0)</f>
        <v>13179723</v>
      </c>
      <c r="N80" s="222">
        <f>ROUND(data!CC68,0)</f>
        <v>3078721</v>
      </c>
      <c r="O80" s="222">
        <f>ROUND(data!CC69,0)</f>
        <v>88587341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88587341</v>
      </c>
      <c r="AD80" s="222">
        <f>ROUND(data!CC84,0)</f>
        <v>849172</v>
      </c>
      <c r="AE80" s="222"/>
      <c r="AF80" s="222"/>
      <c r="AG80" s="222">
        <f>IF(data!CC90&gt;0,ROUND(data!CC90,0),0)</f>
        <v>10714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Swedish Issaquah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H-210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751 NE Blakely Drive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Issaquah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79" sqref="I79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210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12721241.419999994</v>
      </c>
      <c r="C15" s="275">
        <f>data!C85</f>
        <v>12847982.110000001</v>
      </c>
      <c r="D15" s="275">
        <f>'Prior Year'!C60</f>
        <v>9774.9166955536402</v>
      </c>
      <c r="E15" s="1">
        <f>data!C59</f>
        <v>8635</v>
      </c>
      <c r="F15" s="238">
        <f t="shared" ref="F15:F59" si="0">IF(B15=0,"",IF(D15=0,"",B15/D15))</f>
        <v>1301.416862793988</v>
      </c>
      <c r="G15" s="238">
        <f t="shared" ref="G15:G29" si="1">IF(C15=0,"",IF(E15=0,"",C15/E15))</f>
        <v>1487.8960173711639</v>
      </c>
      <c r="H15" s="6" t="str">
        <f t="shared" ref="H15:H59" si="2">IF(B15=0,"",IF(C15=0,"",IF(D15=0,"",IF(E15=0,"",IF(G15/F15-1&lt;-0.25,G15/F15-1,IF(G15/F15-1&gt;0.25,G15/F15-1,""))))))</f>
        <v/>
      </c>
      <c r="I15" s="275"/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20133297.749999996</v>
      </c>
      <c r="C17" s="275">
        <f>data!E85</f>
        <v>17234545.530000005</v>
      </c>
      <c r="D17" s="275">
        <f>'Prior Year'!E60</f>
        <v>15278.080000000009</v>
      </c>
      <c r="E17" s="1">
        <f>data!E59</f>
        <v>19878</v>
      </c>
      <c r="F17" s="238">
        <f t="shared" si="0"/>
        <v>1317.7897844493539</v>
      </c>
      <c r="G17" s="238">
        <f t="shared" si="1"/>
        <v>867.01607455478438</v>
      </c>
      <c r="H17" s="6">
        <f t="shared" si="2"/>
        <v>-0.3420679953767648</v>
      </c>
      <c r="I17" s="275" t="s">
        <v>1378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3038912.6300000004</v>
      </c>
      <c r="C22" s="275">
        <f>data!J85</f>
        <v>2811843.1799999997</v>
      </c>
      <c r="D22" s="275">
        <f>'Prior Year'!J60</f>
        <v>2641</v>
      </c>
      <c r="E22" s="1">
        <f>data!J59</f>
        <v>3231</v>
      </c>
      <c r="F22" s="238">
        <f t="shared" si="0"/>
        <v>1150.6674100719426</v>
      </c>
      <c r="G22" s="238">
        <f t="shared" si="1"/>
        <v>870.27025069637875</v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8842017.1699999999</v>
      </c>
      <c r="C27" s="275">
        <f>data!O85</f>
        <v>8427100.6500000004</v>
      </c>
      <c r="D27" s="275">
        <f>'Prior Year'!O60</f>
        <v>1773</v>
      </c>
      <c r="E27" s="1">
        <f>data!O59</f>
        <v>1271</v>
      </c>
      <c r="F27" s="238">
        <f t="shared" si="0"/>
        <v>4987.0373209249856</v>
      </c>
      <c r="G27" s="238">
        <f t="shared" si="1"/>
        <v>6630.2916207710468</v>
      </c>
      <c r="H27" s="6">
        <f t="shared" si="2"/>
        <v>0.32950511377790814</v>
      </c>
      <c r="I27" s="275" t="s">
        <v>1378</v>
      </c>
      <c r="M27" s="7"/>
    </row>
    <row r="28" spans="1:13" x14ac:dyDescent="0.35">
      <c r="A28" s="1" t="s">
        <v>721</v>
      </c>
      <c r="B28" s="275">
        <f>'Prior Year'!P86</f>
        <v>21567735.149999999</v>
      </c>
      <c r="C28" s="275">
        <f>data!P85</f>
        <v>24564657.310000002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4070858.3600000003</v>
      </c>
      <c r="C29" s="275">
        <f>data!Q85</f>
        <v>4046007.68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868806.08000000007</v>
      </c>
      <c r="C30" s="275">
        <f>data!R85</f>
        <v>2687814.24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6418945.9000000013</v>
      </c>
      <c r="C31" s="275">
        <f>data!S85</f>
        <v>4932260.3899999997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672834.78</v>
      </c>
      <c r="C32" s="275">
        <f>data!T85</f>
        <v>353902.72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3"/>
        <v/>
      </c>
      <c r="H32" s="6" t="e">
        <f t="shared" si="2"/>
        <v>#VALUE!</v>
      </c>
      <c r="I32" s="275"/>
      <c r="M32" s="7"/>
    </row>
    <row r="33" spans="1:13" x14ac:dyDescent="0.35">
      <c r="A33" s="1" t="s">
        <v>727</v>
      </c>
      <c r="B33" s="275">
        <f>'Prior Year'!U86</f>
        <v>9681742.9099999983</v>
      </c>
      <c r="C33" s="275">
        <f>data!U85</f>
        <v>8364648.8599999994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5263970.55</v>
      </c>
      <c r="C34" s="275">
        <f>data!V85</f>
        <v>5937193.71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1496541.5</v>
      </c>
      <c r="C35" s="275">
        <f>data!W85</f>
        <v>1390279.42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3503991.15</v>
      </c>
      <c r="C36" s="275">
        <f>data!X85</f>
        <v>3418395.8100000005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5710653.6699999999</v>
      </c>
      <c r="C37" s="275">
        <f>data!Y85</f>
        <v>6394538.8099999987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283942.72000000003</v>
      </c>
      <c r="C39" s="275">
        <f>data!AA85</f>
        <v>264824.52999999997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15667061.399999997</v>
      </c>
      <c r="C40" s="275">
        <f>data!AB85</f>
        <v>14967485.539999999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2755281.8499999996</v>
      </c>
      <c r="C41" s="275">
        <f>data!AC85</f>
        <v>2140592.6499999994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297672.82999999996</v>
      </c>
      <c r="C42" s="275">
        <f>data!AD85</f>
        <v>253146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2336314.73</v>
      </c>
      <c r="C43" s="275">
        <f>data!AE85</f>
        <v>2287816.4600000004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9503120.5500000007</v>
      </c>
      <c r="C45" s="275">
        <f>data!AG85</f>
        <v>10133973.300000001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1710369.7900000003</v>
      </c>
      <c r="C48" s="275">
        <f>data!AJ85</f>
        <v>1900379.6500000001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24391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87443.310000000012</v>
      </c>
      <c r="C60" s="275">
        <f>data!AV85</f>
        <v>358556.62000000005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90130.23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2453854.37</v>
      </c>
      <c r="C63" s="275">
        <f>data!AY85</f>
        <v>2219280.0000000005</v>
      </c>
      <c r="D63" s="275">
        <f>'Prior Year'!AY60</f>
        <v>154743</v>
      </c>
      <c r="E63" s="1" t="e">
        <f>data!AY59</f>
        <v>#VALUE!</v>
      </c>
      <c r="F63" s="238">
        <f>IF(B63=0,"",IF(D63=0,"",B63/D63))</f>
        <v>15.857611458999761</v>
      </c>
      <c r="G63" s="238" t="e">
        <f t="shared" si="4"/>
        <v>#VALUE!</v>
      </c>
      <c r="H63" s="6" t="e">
        <f>IF(B63=0,"",IF(C63=0,"",IF(D63=0,"",IF(E63=0,"",IF(G63/F63-1&lt;-0.25,G63/F63-1,IF(G63/F63-1&gt;0.25,G63/F63-1,""))))))</f>
        <v>#VALUE!</v>
      </c>
      <c r="I63" s="275"/>
      <c r="M63" s="7"/>
    </row>
    <row r="64" spans="1:13" x14ac:dyDescent="0.35">
      <c r="A64" s="1" t="s">
        <v>758</v>
      </c>
      <c r="B64" s="275">
        <f>'Prior Year'!AZ86</f>
        <v>429329.08</v>
      </c>
      <c r="C64" s="275">
        <f>data!AZ85</f>
        <v>65973.449999999953</v>
      </c>
      <c r="D64" s="275">
        <f>'Prior Year'!AZ60</f>
        <v>0</v>
      </c>
      <c r="E64" s="1" t="e">
        <f>data!AZ59</f>
        <v>#VALUE!</v>
      </c>
      <c r="F64" s="238" t="str">
        <f>IF(B64=0,"",IF(D64=0,"",B64/D64))</f>
        <v/>
      </c>
      <c r="G64" s="238" t="e">
        <f t="shared" si="4"/>
        <v>#VALUE!</v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914742.89999999991</v>
      </c>
      <c r="C65" s="275">
        <f>data!BA85</f>
        <v>990134.87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1370971.16</v>
      </c>
      <c r="C66" s="275">
        <f>data!BB85</f>
        <v>1795640.7299999997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255880.93</v>
      </c>
      <c r="C68" s="275">
        <f>data!BD85</f>
        <v>304256.07999999996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15696760.539999999</v>
      </c>
      <c r="C69" s="275">
        <f>data!BE85</f>
        <v>9135439.2799999993</v>
      </c>
      <c r="D69" s="275">
        <f>'Prior Year'!BE60</f>
        <v>677159.32545400038</v>
      </c>
      <c r="E69" s="1">
        <f>data!BE59</f>
        <v>597455.65000000026</v>
      </c>
      <c r="F69" s="238">
        <f>IF(B69=0,"",IF(D69=0,"",B69/D69))</f>
        <v>23.180306243993805</v>
      </c>
      <c r="G69" s="238">
        <f t="shared" si="4"/>
        <v>15.29057308270496</v>
      </c>
      <c r="H69" s="6">
        <f>IF(B69=0,"",IF(C69=0,"",IF(D69=0,"",IF(E69=0,"",IF(G69/F69-1&lt;-0.25,G69/F69-1,IF(G69/F69-1&gt;0.25,G69/F69-1,""))))))</f>
        <v>-0.34036362929127117</v>
      </c>
      <c r="I69" s="275" t="s">
        <v>1378</v>
      </c>
      <c r="M69" s="7"/>
    </row>
    <row r="70" spans="1:13" x14ac:dyDescent="0.35">
      <c r="A70" s="1" t="s">
        <v>764</v>
      </c>
      <c r="B70" s="275">
        <f>'Prior Year'!BF86</f>
        <v>3549890.88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535.53</v>
      </c>
      <c r="C74" s="275">
        <f>data!BJ85</f>
        <v>0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0</v>
      </c>
      <c r="C76" s="275">
        <f>data!BL85</f>
        <v>1003265.9399999998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-278705.73999999929</v>
      </c>
      <c r="C78" s="275">
        <f>data!BN85</f>
        <v>-43852.359999999404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5108171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264278.15000000002</v>
      </c>
      <c r="C83" s="275">
        <f>data!BS85</f>
        <v>79239.179999999993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7494.3600000000006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0</v>
      </c>
      <c r="C86" s="275">
        <f>data!BV85</f>
        <v>2190.5500000000002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5111287.6000000006</v>
      </c>
      <c r="C87" s="275">
        <f>data!BW85</f>
        <v>5755630.0899999999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1015986.56</v>
      </c>
      <c r="C89" s="275">
        <f>data!BY85</f>
        <v>973021.46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2700860.66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4979.2100000000064</v>
      </c>
      <c r="C91" s="275">
        <f>data!CA85</f>
        <v>89273.51999999999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82309864.02324374</v>
      </c>
      <c r="C93" s="275">
        <f>data!CC85</f>
        <v>104913890.84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19959375.920000002</v>
      </c>
      <c r="C94" s="275">
        <f>data!CD85</f>
        <v>18088883.739999998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11179427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93176361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H-210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Swedish Issaquah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98029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King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Elizabeth Wako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Mary Beth Formby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425-313-4000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6619</v>
      </c>
      <c r="G23" s="81">
        <f>data!D127</f>
        <v>28514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1271</v>
      </c>
      <c r="G26" s="81">
        <f>data!D130</f>
        <v>3231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6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13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80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45</v>
      </c>
      <c r="E34" s="78" t="s">
        <v>324</v>
      </c>
      <c r="F34" s="81"/>
      <c r="G34" s="81">
        <f>data!E143</f>
        <v>144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175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21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Swedish Issaquah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2503</v>
      </c>
      <c r="C7" s="141">
        <f>data!B155</f>
        <v>10783</v>
      </c>
      <c r="D7" s="141">
        <f>data!B156</f>
        <v>65038</v>
      </c>
      <c r="E7" s="141">
        <f>data!B157</f>
        <v>192744442</v>
      </c>
      <c r="F7" s="141">
        <f>data!B158</f>
        <v>168016565</v>
      </c>
      <c r="G7" s="141">
        <f>data!B157+data!B158</f>
        <v>360761007</v>
      </c>
    </row>
    <row r="8" spans="1:7" ht="20.149999999999999" customHeight="1" x14ac:dyDescent="0.35">
      <c r="A8" s="77" t="s">
        <v>331</v>
      </c>
      <c r="B8" s="141">
        <f>data!C154</f>
        <v>755</v>
      </c>
      <c r="C8" s="141">
        <f>data!C155</f>
        <v>3254</v>
      </c>
      <c r="D8" s="141">
        <f>data!C156</f>
        <v>19627</v>
      </c>
      <c r="E8" s="141">
        <f>data!C157</f>
        <v>55256389</v>
      </c>
      <c r="F8" s="141">
        <f>data!C158</f>
        <v>53615157</v>
      </c>
      <c r="G8" s="141">
        <f>data!C157+data!C158</f>
        <v>108871546</v>
      </c>
    </row>
    <row r="9" spans="1:7" ht="20.149999999999999" customHeight="1" x14ac:dyDescent="0.35">
      <c r="A9" s="77" t="s">
        <v>829</v>
      </c>
      <c r="B9" s="141">
        <f>data!D154</f>
        <v>3360</v>
      </c>
      <c r="C9" s="141">
        <f>data!D155</f>
        <v>14476</v>
      </c>
      <c r="D9" s="141">
        <f>data!D156</f>
        <v>87310</v>
      </c>
      <c r="E9" s="141">
        <f>data!D157</f>
        <v>183699053</v>
      </c>
      <c r="F9" s="141">
        <f>data!D158</f>
        <v>300607067</v>
      </c>
      <c r="G9" s="141">
        <f>data!D157+data!D158</f>
        <v>484306120</v>
      </c>
    </row>
    <row r="10" spans="1:7" ht="20.149999999999999" customHeight="1" x14ac:dyDescent="0.35">
      <c r="A10" s="92" t="s">
        <v>215</v>
      </c>
      <c r="B10" s="141">
        <f>data!E154</f>
        <v>6618</v>
      </c>
      <c r="C10" s="141">
        <f>data!E155</f>
        <v>28513</v>
      </c>
      <c r="D10" s="141">
        <f>data!E156</f>
        <v>171975</v>
      </c>
      <c r="E10" s="141">
        <f>data!E157</f>
        <v>431699884</v>
      </c>
      <c r="F10" s="141">
        <f>data!E158</f>
        <v>522238789</v>
      </c>
      <c r="G10" s="141">
        <f>E10+F10</f>
        <v>953938673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Swedish Issaquah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5428613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2872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4712830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311357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10455672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3076169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309771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3385940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4302002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3720698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8022700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-1555872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11622055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10066183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Swedish Issaquah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46315057.899999999</v>
      </c>
      <c r="D7" s="81">
        <f>data!C211</f>
        <v>0</v>
      </c>
      <c r="E7" s="81">
        <f>data!D211</f>
        <v>0</v>
      </c>
      <c r="F7" s="81">
        <f>data!E211</f>
        <v>46315057.899999999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2123129.75</v>
      </c>
      <c r="D8" s="81">
        <f>data!C212</f>
        <v>0</v>
      </c>
      <c r="E8" s="81">
        <f>data!D212</f>
        <v>0</v>
      </c>
      <c r="F8" s="81">
        <f>data!E212</f>
        <v>2123129.75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309005277.13999999</v>
      </c>
      <c r="D9" s="81">
        <f>data!C213</f>
        <v>67377147.269999996</v>
      </c>
      <c r="E9" s="81">
        <f>data!D213</f>
        <v>0.01</v>
      </c>
      <c r="F9" s="81">
        <f>data!E213</f>
        <v>376382424.39999998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2180120.67</v>
      </c>
      <c r="D11" s="81">
        <f>data!C215</f>
        <v>16587.780000000261</v>
      </c>
      <c r="E11" s="81">
        <f>data!D215</f>
        <v>0</v>
      </c>
      <c r="F11" s="81">
        <f>data!E215</f>
        <v>2196708.4500000002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103920681.37</v>
      </c>
      <c r="D12" s="81">
        <f>data!C216</f>
        <v>2575061.5800000727</v>
      </c>
      <c r="E12" s="81">
        <f>data!D216</f>
        <v>0</v>
      </c>
      <c r="F12" s="81">
        <f>data!E216</f>
        <v>106495742.95000008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1342900.98</v>
      </c>
      <c r="D15" s="81">
        <f>data!C219</f>
        <v>5415884.3200001381</v>
      </c>
      <c r="E15" s="81">
        <f>data!D219</f>
        <v>0</v>
      </c>
      <c r="F15" s="81">
        <f>data!E219</f>
        <v>6758785.3000001386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464887167.81</v>
      </c>
      <c r="D16" s="81">
        <f>data!C220</f>
        <v>75384680.950000212</v>
      </c>
      <c r="E16" s="81">
        <f>data!D220</f>
        <v>0.01</v>
      </c>
      <c r="F16" s="81">
        <f>data!E220</f>
        <v>540271848.75000024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593172.67999999993</v>
      </c>
      <c r="D24" s="81">
        <f>data!C225</f>
        <v>111743.78000000014</v>
      </c>
      <c r="E24" s="81">
        <f>data!D225</f>
        <v>0</v>
      </c>
      <c r="F24" s="81">
        <f>data!E225</f>
        <v>704916.46000000008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106445509.86</v>
      </c>
      <c r="D25" s="81">
        <f>data!C226</f>
        <v>14349332.290000007</v>
      </c>
      <c r="E25" s="81">
        <f>data!D226</f>
        <v>0</v>
      </c>
      <c r="F25" s="81">
        <f>data!E226</f>
        <v>120794842.15000001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704591.68</v>
      </c>
      <c r="D27" s="81">
        <f>data!C228</f>
        <v>246121.40999999992</v>
      </c>
      <c r="E27" s="81">
        <f>data!D228</f>
        <v>0</v>
      </c>
      <c r="F27" s="81">
        <f>data!E228</f>
        <v>950713.09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90305984.810000002</v>
      </c>
      <c r="D28" s="81">
        <f>data!C229</f>
        <v>3389463.349999994</v>
      </c>
      <c r="E28" s="81">
        <f>data!D229</f>
        <v>0</v>
      </c>
      <c r="F28" s="81">
        <f>data!E229</f>
        <v>93695448.159999996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198049259.03000003</v>
      </c>
      <c r="D32" s="81">
        <f>data!C233</f>
        <v>18096660.829999998</v>
      </c>
      <c r="E32" s="81">
        <f>data!D233</f>
        <v>0</v>
      </c>
      <c r="F32" s="81">
        <f>data!E233</f>
        <v>216145919.86000001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Swedish Issaquah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465136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289065359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89801097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3800289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16453726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254470776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4183829.2600000007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657775076.25999999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639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6585007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6431648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13016655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