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0EF89C98-1FB0-4818-ABA1-DABBD7C9BAD0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20" i="34"/>
  <c r="F420" i="34" s="1"/>
  <c r="D415" i="34"/>
  <c r="D416" i="34" s="1"/>
  <c r="E414" i="34" s="1"/>
  <c r="D381" i="34"/>
  <c r="D383" i="34" s="1"/>
  <c r="D366" i="34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D48" i="34" s="1"/>
  <c r="CE60" i="34"/>
  <c r="H612" i="34" s="1"/>
  <c r="B53" i="34"/>
  <c r="CE51" i="34"/>
  <c r="B49" i="34"/>
  <c r="AP48" i="34"/>
  <c r="AP62" i="34" s="1"/>
  <c r="AL48" i="34"/>
  <c r="AL62" i="34" s="1"/>
  <c r="AK48" i="34"/>
  <c r="AK62" i="34" s="1"/>
  <c r="AJ48" i="34"/>
  <c r="AJ62" i="34" s="1"/>
  <c r="AF48" i="34"/>
  <c r="AF62" i="34" s="1"/>
  <c r="AD48" i="34"/>
  <c r="AD62" i="34" s="1"/>
  <c r="AC48" i="34"/>
  <c r="AC62" i="34" s="1"/>
  <c r="AB48" i="34"/>
  <c r="AB62" i="34" s="1"/>
  <c r="X48" i="34"/>
  <c r="X62" i="34" s="1"/>
  <c r="V48" i="34"/>
  <c r="V62" i="34" s="1"/>
  <c r="U48" i="34"/>
  <c r="U62" i="34" s="1"/>
  <c r="T48" i="34"/>
  <c r="T62" i="34" s="1"/>
  <c r="P48" i="34"/>
  <c r="P62" i="34" s="1"/>
  <c r="N48" i="34"/>
  <c r="N62" i="34" s="1"/>
  <c r="M48" i="34"/>
  <c r="M62" i="34" s="1"/>
  <c r="L48" i="34"/>
  <c r="L62" i="34" s="1"/>
  <c r="H48" i="34"/>
  <c r="H62" i="34" s="1"/>
  <c r="F48" i="34"/>
  <c r="F62" i="34" s="1"/>
  <c r="E48" i="34"/>
  <c r="E62" i="34" s="1"/>
  <c r="D48" i="34"/>
  <c r="D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1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M18" i="31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M10" i="31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C48" i="24"/>
  <c r="CC62" i="24" s="1"/>
  <c r="CA48" i="24"/>
  <c r="CA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E108" i="32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E380" i="34" l="1"/>
  <c r="D341" i="34"/>
  <c r="D350" i="34" s="1"/>
  <c r="E220" i="34"/>
  <c r="G48" i="34"/>
  <c r="G62" i="34" s="1"/>
  <c r="O48" i="34"/>
  <c r="O62" i="34" s="1"/>
  <c r="W48" i="34"/>
  <c r="W62" i="34" s="1"/>
  <c r="AE48" i="34"/>
  <c r="AE62" i="34" s="1"/>
  <c r="AO48" i="34"/>
  <c r="AO62" i="34" s="1"/>
  <c r="I48" i="34"/>
  <c r="I62" i="34" s="1"/>
  <c r="Q48" i="34"/>
  <c r="Q62" i="34" s="1"/>
  <c r="Y48" i="34"/>
  <c r="Y62" i="34" s="1"/>
  <c r="AG48" i="34"/>
  <c r="AG62" i="34" s="1"/>
  <c r="AT48" i="34"/>
  <c r="AT62" i="34" s="1"/>
  <c r="J48" i="34"/>
  <c r="J62" i="34" s="1"/>
  <c r="R48" i="34"/>
  <c r="R62" i="34" s="1"/>
  <c r="Z48" i="34"/>
  <c r="Z62" i="34" s="1"/>
  <c r="AH48" i="34"/>
  <c r="AH62" i="34" s="1"/>
  <c r="AW48" i="34"/>
  <c r="AW62" i="34" s="1"/>
  <c r="C48" i="34"/>
  <c r="C62" i="34" s="1"/>
  <c r="K48" i="34"/>
  <c r="K62" i="34" s="1"/>
  <c r="S48" i="34"/>
  <c r="S62" i="34" s="1"/>
  <c r="AA48" i="34"/>
  <c r="AA62" i="34" s="1"/>
  <c r="AI48" i="34"/>
  <c r="AI62" i="34" s="1"/>
  <c r="AX48" i="34"/>
  <c r="AX62" i="34" s="1"/>
  <c r="AM48" i="34"/>
  <c r="AM62" i="34" s="1"/>
  <c r="AU48" i="34"/>
  <c r="AU62" i="34" s="1"/>
  <c r="AN48" i="34"/>
  <c r="AN62" i="34" s="1"/>
  <c r="AV48" i="34"/>
  <c r="AV62" i="34" s="1"/>
  <c r="AQ48" i="34"/>
  <c r="AQ62" i="34" s="1"/>
  <c r="AY48" i="34"/>
  <c r="AY62" i="34" s="1"/>
  <c r="AR48" i="34"/>
  <c r="AR62" i="34" s="1"/>
  <c r="AZ48" i="34"/>
  <c r="AZ62" i="34" s="1"/>
  <c r="AS48" i="34"/>
  <c r="AS62" i="34" s="1"/>
  <c r="BA48" i="34"/>
  <c r="BA62" i="34" s="1"/>
  <c r="BB48" i="34"/>
  <c r="BB62" i="34" s="1"/>
  <c r="BE48" i="34"/>
  <c r="BE62" i="34" s="1"/>
  <c r="BF48" i="34"/>
  <c r="BF62" i="34" s="1"/>
  <c r="BC48" i="34"/>
  <c r="BC62" i="34" s="1"/>
  <c r="BD48" i="34"/>
  <c r="BD62" i="34" s="1"/>
  <c r="BG48" i="34"/>
  <c r="BG62" i="34" s="1"/>
  <c r="BJ48" i="34"/>
  <c r="BJ62" i="34" s="1"/>
  <c r="BM48" i="34"/>
  <c r="BM62" i="34" s="1"/>
  <c r="BH48" i="34"/>
  <c r="BH62" i="34" s="1"/>
  <c r="BI48" i="34"/>
  <c r="BI62" i="34" s="1"/>
  <c r="BP48" i="34"/>
  <c r="BP62" i="34" s="1"/>
  <c r="BQ48" i="34"/>
  <c r="BQ62" i="34" s="1"/>
  <c r="BS48" i="34"/>
  <c r="BS62" i="34" s="1"/>
  <c r="BK48" i="34"/>
  <c r="BK62" i="34" s="1"/>
  <c r="BL48" i="34"/>
  <c r="BL62" i="34" s="1"/>
  <c r="BU48" i="34"/>
  <c r="BU62" i="34" s="1"/>
  <c r="BN48" i="34"/>
  <c r="BN62" i="34" s="1"/>
  <c r="BO48" i="34"/>
  <c r="BO62" i="34" s="1"/>
  <c r="BT48" i="34"/>
  <c r="BT62" i="34" s="1"/>
  <c r="BR48" i="34"/>
  <c r="BR62" i="34" s="1"/>
  <c r="BV48" i="34"/>
  <c r="BV62" i="34" s="1"/>
  <c r="BW48" i="34"/>
  <c r="BW62" i="34" s="1"/>
  <c r="BY48" i="34"/>
  <c r="BY62" i="34" s="1"/>
  <c r="BZ48" i="34"/>
  <c r="BZ62" i="34" s="1"/>
  <c r="CA48" i="34"/>
  <c r="CA62" i="34" s="1"/>
  <c r="BX48" i="34"/>
  <c r="BX62" i="34" s="1"/>
  <c r="CB48" i="34"/>
  <c r="CB62" i="34" s="1"/>
  <c r="CC48" i="34"/>
  <c r="CC62" i="34" s="1"/>
  <c r="D416" i="24"/>
  <c r="F612" i="24"/>
  <c r="CD48" i="24"/>
  <c r="BW48" i="24"/>
  <c r="BW62" i="24" s="1"/>
  <c r="BX48" i="24"/>
  <c r="BX62" i="24" s="1"/>
  <c r="BY48" i="24"/>
  <c r="BY62" i="24" s="1"/>
  <c r="BZ48" i="24"/>
  <c r="BZ62" i="24" s="1"/>
  <c r="H77" i="31" s="1"/>
  <c r="CB48" i="24"/>
  <c r="CB62" i="24" s="1"/>
  <c r="AH85" i="24"/>
  <c r="C46" i="15" s="1"/>
  <c r="G46" i="15" s="1"/>
  <c r="BN85" i="24"/>
  <c r="C619" i="24" s="1"/>
  <c r="F51" i="32"/>
  <c r="U85" i="24"/>
  <c r="G85" i="32" s="1"/>
  <c r="AX85" i="24"/>
  <c r="C616" i="24" s="1"/>
  <c r="J612" i="24"/>
  <c r="G612" i="24"/>
  <c r="I612" i="24"/>
  <c r="D367" i="24"/>
  <c r="C121" i="8" s="1"/>
  <c r="L85" i="24"/>
  <c r="C677" i="24" s="1"/>
  <c r="S85" i="24"/>
  <c r="E85" i="32" s="1"/>
  <c r="BH85" i="24"/>
  <c r="D277" i="32" s="1"/>
  <c r="BI85" i="24"/>
  <c r="C73" i="15" s="1"/>
  <c r="G73" i="15" s="1"/>
  <c r="AY85" i="24"/>
  <c r="C63" i="15" s="1"/>
  <c r="G63" i="15" s="1"/>
  <c r="CE52" i="24"/>
  <c r="BU85" i="24"/>
  <c r="C85" i="15" s="1"/>
  <c r="G85" i="15" s="1"/>
  <c r="AG85" i="24"/>
  <c r="C698" i="24" s="1"/>
  <c r="BM85" i="24"/>
  <c r="I277" i="32" s="1"/>
  <c r="R85" i="24"/>
  <c r="D85" i="32" s="1"/>
  <c r="D49" i="32"/>
  <c r="AQ85" i="24"/>
  <c r="H181" i="32" s="1"/>
  <c r="BW85" i="24"/>
  <c r="C643" i="24" s="1"/>
  <c r="AD85" i="24"/>
  <c r="C42" i="15" s="1"/>
  <c r="G42" i="15" s="1"/>
  <c r="AL85" i="24"/>
  <c r="C50" i="15" s="1"/>
  <c r="G50" i="15" s="1"/>
  <c r="D367" i="34"/>
  <c r="D384" i="34" s="1"/>
  <c r="D417" i="34" s="1"/>
  <c r="D421" i="34" s="1"/>
  <c r="D424" i="34" s="1"/>
  <c r="D308" i="34"/>
  <c r="F309" i="34" s="1"/>
  <c r="D258" i="34"/>
  <c r="F234" i="34"/>
  <c r="E233" i="34"/>
  <c r="CE89" i="34"/>
  <c r="K612" i="34" s="1"/>
  <c r="CF91" i="34"/>
  <c r="M46" i="31"/>
  <c r="E209" i="32"/>
  <c r="H40" i="31"/>
  <c r="F172" i="32"/>
  <c r="AO85" i="24"/>
  <c r="CE67" i="24"/>
  <c r="I369" i="32" s="1"/>
  <c r="H46" i="31"/>
  <c r="E204" i="32"/>
  <c r="AU85" i="24"/>
  <c r="M76" i="31"/>
  <c r="G337" i="32"/>
  <c r="O21" i="31"/>
  <c r="H83" i="32"/>
  <c r="O45" i="31"/>
  <c r="D211" i="32"/>
  <c r="O69" i="31"/>
  <c r="G307" i="32"/>
  <c r="M25" i="31"/>
  <c r="E113" i="32"/>
  <c r="M13" i="31"/>
  <c r="G49" i="32"/>
  <c r="M14" i="31"/>
  <c r="H49" i="32"/>
  <c r="H13" i="31"/>
  <c r="G44" i="32"/>
  <c r="N85" i="24"/>
  <c r="H21" i="31"/>
  <c r="H76" i="32"/>
  <c r="V85" i="24"/>
  <c r="H45" i="31"/>
  <c r="D204" i="32"/>
  <c r="AT85" i="24"/>
  <c r="H53" i="31"/>
  <c r="E236" i="32"/>
  <c r="BB85" i="24"/>
  <c r="M11" i="31"/>
  <c r="E49" i="32"/>
  <c r="M19" i="31"/>
  <c r="F81" i="32"/>
  <c r="M43" i="31"/>
  <c r="I177" i="32"/>
  <c r="M51" i="31"/>
  <c r="C241" i="32"/>
  <c r="M75" i="31"/>
  <c r="F337" i="32"/>
  <c r="H15" i="31"/>
  <c r="I44" i="32"/>
  <c r="P85" i="24"/>
  <c r="H57" i="31"/>
  <c r="I236" i="32"/>
  <c r="BF85" i="24"/>
  <c r="H71" i="31"/>
  <c r="I300" i="32"/>
  <c r="BT85" i="24"/>
  <c r="M17" i="31"/>
  <c r="D81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H30" i="31"/>
  <c r="C140" i="32"/>
  <c r="AE85" i="24"/>
  <c r="M34" i="31"/>
  <c r="G145" i="32"/>
  <c r="O13" i="31"/>
  <c r="G51" i="32"/>
  <c r="O61" i="31"/>
  <c r="F275" i="32"/>
  <c r="M57" i="31"/>
  <c r="I241" i="32"/>
  <c r="M77" i="31"/>
  <c r="H337" i="32"/>
  <c r="H14" i="31"/>
  <c r="H44" i="32"/>
  <c r="O85" i="24"/>
  <c r="M78" i="31"/>
  <c r="I337" i="32"/>
  <c r="BR85" i="24"/>
  <c r="H54" i="31"/>
  <c r="F236" i="32"/>
  <c r="BC85" i="24"/>
  <c r="H16" i="31"/>
  <c r="C76" i="32"/>
  <c r="Q85" i="24"/>
  <c r="H72" i="31"/>
  <c r="C332" i="32"/>
  <c r="M66" i="31"/>
  <c r="D305" i="32"/>
  <c r="AE31" i="31"/>
  <c r="D154" i="32"/>
  <c r="C68" i="8"/>
  <c r="H26" i="32"/>
  <c r="H23" i="31"/>
  <c r="C108" i="32"/>
  <c r="X85" i="24"/>
  <c r="H55" i="31"/>
  <c r="G236" i="32"/>
  <c r="BD85" i="24"/>
  <c r="M21" i="31"/>
  <c r="H81" i="32"/>
  <c r="M53" i="31"/>
  <c r="E241" i="32"/>
  <c r="H2" i="31"/>
  <c r="C12" i="32"/>
  <c r="C85" i="24"/>
  <c r="CE62" i="24"/>
  <c r="I364" i="32" s="1"/>
  <c r="H61" i="31"/>
  <c r="F268" i="32"/>
  <c r="BJ85" i="24"/>
  <c r="M27" i="31"/>
  <c r="G113" i="32"/>
  <c r="M45" i="31"/>
  <c r="D209" i="32"/>
  <c r="AE8" i="31"/>
  <c r="I26" i="32"/>
  <c r="AE16" i="31"/>
  <c r="C90" i="32"/>
  <c r="AE24" i="31"/>
  <c r="D122" i="32"/>
  <c r="AE32" i="31"/>
  <c r="E154" i="32"/>
  <c r="AE40" i="31"/>
  <c r="F186" i="32"/>
  <c r="CE89" i="24"/>
  <c r="M26" i="31"/>
  <c r="F113" i="32"/>
  <c r="M58" i="31"/>
  <c r="C273" i="32"/>
  <c r="H22" i="31"/>
  <c r="I76" i="32"/>
  <c r="W85" i="24"/>
  <c r="M20" i="31"/>
  <c r="G81" i="32"/>
  <c r="M2" i="31"/>
  <c r="C17" i="32"/>
  <c r="AE15" i="31"/>
  <c r="I58" i="32"/>
  <c r="H8" i="31"/>
  <c r="I12" i="32"/>
  <c r="I85" i="24"/>
  <c r="H32" i="31"/>
  <c r="E140" i="32"/>
  <c r="H56" i="31"/>
  <c r="H236" i="32"/>
  <c r="BE85" i="24"/>
  <c r="H80" i="31"/>
  <c r="D364" i="32"/>
  <c r="CC85" i="24"/>
  <c r="M30" i="31"/>
  <c r="C145" i="32"/>
  <c r="M38" i="31"/>
  <c r="D177" i="32"/>
  <c r="M54" i="31"/>
  <c r="F241" i="32"/>
  <c r="M62" i="31"/>
  <c r="G273" i="32"/>
  <c r="M70" i="31"/>
  <c r="H305" i="32"/>
  <c r="F85" i="24"/>
  <c r="H26" i="31"/>
  <c r="F108" i="32"/>
  <c r="AA85" i="24"/>
  <c r="H62" i="31"/>
  <c r="G268" i="32"/>
  <c r="BK85" i="24"/>
  <c r="H78" i="31"/>
  <c r="I332" i="32"/>
  <c r="CA85" i="24"/>
  <c r="M28" i="31"/>
  <c r="H113" i="32"/>
  <c r="AZ85" i="24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M12" i="31"/>
  <c r="F49" i="32"/>
  <c r="O5" i="31"/>
  <c r="F19" i="32"/>
  <c r="O29" i="31"/>
  <c r="I115" i="32"/>
  <c r="O53" i="31"/>
  <c r="E243" i="32"/>
  <c r="O77" i="31"/>
  <c r="H339" i="32"/>
  <c r="H47" i="31"/>
  <c r="F204" i="32"/>
  <c r="AV85" i="24"/>
  <c r="M59" i="31"/>
  <c r="D273" i="32"/>
  <c r="M60" i="31"/>
  <c r="E273" i="32"/>
  <c r="M52" i="31"/>
  <c r="D241" i="32"/>
  <c r="H58" i="31"/>
  <c r="C268" i="32"/>
  <c r="BG85" i="24"/>
  <c r="M44" i="31"/>
  <c r="C209" i="32"/>
  <c r="AE23" i="31"/>
  <c r="C122" i="32"/>
  <c r="AE39" i="31"/>
  <c r="E186" i="32"/>
  <c r="AE47" i="31"/>
  <c r="F218" i="32"/>
  <c r="H24" i="31"/>
  <c r="D108" i="32"/>
  <c r="Y85" i="24"/>
  <c r="H48" i="31"/>
  <c r="G204" i="32"/>
  <c r="AW85" i="24"/>
  <c r="H64" i="31"/>
  <c r="I268" i="32"/>
  <c r="M6" i="31"/>
  <c r="G17" i="32"/>
  <c r="M22" i="31"/>
  <c r="I81" i="32"/>
  <c r="H9" i="31"/>
  <c r="C44" i="32"/>
  <c r="J85" i="24"/>
  <c r="H17" i="31"/>
  <c r="D76" i="32"/>
  <c r="H25" i="31"/>
  <c r="Z85" i="24"/>
  <c r="H33" i="31"/>
  <c r="F140" i="32"/>
  <c r="H41" i="31"/>
  <c r="G172" i="32"/>
  <c r="AP85" i="24"/>
  <c r="H49" i="31"/>
  <c r="H204" i="32"/>
  <c r="H65" i="31"/>
  <c r="C300" i="32"/>
  <c r="H73" i="31"/>
  <c r="D332" i="32"/>
  <c r="BV85" i="24"/>
  <c r="M7" i="31"/>
  <c r="H17" i="32"/>
  <c r="M15" i="31"/>
  <c r="I49" i="32"/>
  <c r="M23" i="31"/>
  <c r="C113" i="32"/>
  <c r="M31" i="31"/>
  <c r="D145" i="32"/>
  <c r="M39" i="31"/>
  <c r="E177" i="32"/>
  <c r="H29" i="31"/>
  <c r="I108" i="32"/>
  <c r="M49" i="31"/>
  <c r="H209" i="32"/>
  <c r="T85" i="24"/>
  <c r="BA85" i="24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E81" i="32"/>
  <c r="D83" i="32"/>
  <c r="M71" i="31"/>
  <c r="I305" i="32"/>
  <c r="H34" i="31"/>
  <c r="G140" i="32"/>
  <c r="AI85" i="24"/>
  <c r="M50" i="31"/>
  <c r="I209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CE48" i="24"/>
  <c r="M8" i="31"/>
  <c r="I17" i="32"/>
  <c r="M16" i="31"/>
  <c r="C81" i="32"/>
  <c r="M24" i="31"/>
  <c r="D113" i="32"/>
  <c r="M32" i="31"/>
  <c r="E145" i="32"/>
  <c r="M40" i="31"/>
  <c r="F177" i="32"/>
  <c r="M48" i="31"/>
  <c r="G209" i="32"/>
  <c r="M56" i="31"/>
  <c r="H241" i="32"/>
  <c r="M64" i="31"/>
  <c r="I273" i="32"/>
  <c r="M72" i="31"/>
  <c r="C337" i="32"/>
  <c r="M80" i="31"/>
  <c r="D369" i="32"/>
  <c r="H6" i="31"/>
  <c r="G12" i="32"/>
  <c r="G85" i="24"/>
  <c r="H18" i="31"/>
  <c r="E76" i="32"/>
  <c r="H37" i="31"/>
  <c r="C172" i="32"/>
  <c r="H66" i="31"/>
  <c r="D300" i="32"/>
  <c r="BO85" i="24"/>
  <c r="M4" i="31"/>
  <c r="E17" i="32"/>
  <c r="M36" i="31"/>
  <c r="I145" i="32"/>
  <c r="M68" i="31"/>
  <c r="F305" i="32"/>
  <c r="M47" i="31"/>
  <c r="F209" i="32"/>
  <c r="M63" i="31"/>
  <c r="H273" i="32"/>
  <c r="M79" i="31"/>
  <c r="C369" i="32"/>
  <c r="M3" i="31"/>
  <c r="D17" i="32"/>
  <c r="M35" i="31"/>
  <c r="H145" i="32"/>
  <c r="M67" i="31"/>
  <c r="E305" i="32"/>
  <c r="O9" i="31"/>
  <c r="C51" i="32"/>
  <c r="O33" i="31"/>
  <c r="F147" i="32"/>
  <c r="C167" i="8"/>
  <c r="D26" i="33"/>
  <c r="E414" i="24"/>
  <c r="H3" i="31"/>
  <c r="D12" i="32"/>
  <c r="D85" i="24"/>
  <c r="H11" i="31"/>
  <c r="E44" i="32"/>
  <c r="H19" i="31"/>
  <c r="F76" i="32"/>
  <c r="H27" i="31"/>
  <c r="G108" i="32"/>
  <c r="H35" i="31"/>
  <c r="H140" i="32"/>
  <c r="AJ85" i="24"/>
  <c r="H43" i="31"/>
  <c r="I172" i="32"/>
  <c r="H51" i="31"/>
  <c r="C236" i="32"/>
  <c r="H59" i="31"/>
  <c r="D268" i="32"/>
  <c r="H67" i="31"/>
  <c r="E300" i="32"/>
  <c r="BP85" i="24"/>
  <c r="H75" i="31"/>
  <c r="F332" i="32"/>
  <c r="M9" i="31"/>
  <c r="C49" i="32"/>
  <c r="M33" i="31"/>
  <c r="F145" i="32"/>
  <c r="M41" i="31"/>
  <c r="G177" i="32"/>
  <c r="M65" i="31"/>
  <c r="C305" i="32"/>
  <c r="M73" i="31"/>
  <c r="D337" i="32"/>
  <c r="H7" i="31"/>
  <c r="H12" i="32"/>
  <c r="H85" i="24"/>
  <c r="H38" i="31"/>
  <c r="D172" i="32"/>
  <c r="AM85" i="24"/>
  <c r="H50" i="31"/>
  <c r="I204" i="32"/>
  <c r="G300" i="32"/>
  <c r="H69" i="31"/>
  <c r="M5" i="31"/>
  <c r="F17" i="32"/>
  <c r="M37" i="31"/>
  <c r="C177" i="32"/>
  <c r="M69" i="31"/>
  <c r="G305" i="32"/>
  <c r="AB85" i="24"/>
  <c r="BX85" i="24"/>
  <c r="DF2" i="30"/>
  <c r="C170" i="8"/>
  <c r="M55" i="31"/>
  <c r="G241" i="32"/>
  <c r="H5" i="31"/>
  <c r="F12" i="32"/>
  <c r="H79" i="31"/>
  <c r="C364" i="32"/>
  <c r="CB85" i="24"/>
  <c r="O49" i="31"/>
  <c r="H211" i="32"/>
  <c r="E12" i="32"/>
  <c r="H4" i="31"/>
  <c r="E85" i="24"/>
  <c r="H12" i="31"/>
  <c r="F44" i="32"/>
  <c r="M85" i="24"/>
  <c r="H20" i="31"/>
  <c r="G76" i="32"/>
  <c r="H28" i="31"/>
  <c r="H108" i="32"/>
  <c r="H36" i="31"/>
  <c r="I140" i="32"/>
  <c r="AK85" i="24"/>
  <c r="H44" i="31"/>
  <c r="C204" i="32"/>
  <c r="AS85" i="24"/>
  <c r="H52" i="31"/>
  <c r="D236" i="32"/>
  <c r="H60" i="31"/>
  <c r="E268" i="32"/>
  <c r="H68" i="31"/>
  <c r="F300" i="32"/>
  <c r="BQ85" i="24"/>
  <c r="H76" i="31"/>
  <c r="G332" i="32"/>
  <c r="BY85" i="24"/>
  <c r="M42" i="31"/>
  <c r="H177" i="32"/>
  <c r="M74" i="31"/>
  <c r="E337" i="32"/>
  <c r="H39" i="31"/>
  <c r="E172" i="32"/>
  <c r="AN85" i="24"/>
  <c r="H70" i="31"/>
  <c r="H300" i="32"/>
  <c r="BS85" i="24"/>
  <c r="CE69" i="24"/>
  <c r="I371" i="32" s="1"/>
  <c r="K85" i="24"/>
  <c r="AC85" i="24"/>
  <c r="AR85" i="24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H31" i="31"/>
  <c r="D140" i="32"/>
  <c r="AF85" i="24"/>
  <c r="H63" i="31"/>
  <c r="H268" i="32"/>
  <c r="BL85" i="24"/>
  <c r="M61" i="31"/>
  <c r="F273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H10" i="31"/>
  <c r="D44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M29" i="31"/>
  <c r="I113" i="32"/>
  <c r="O10" i="31"/>
  <c r="D51" i="32"/>
  <c r="O34" i="31"/>
  <c r="G147" i="32"/>
  <c r="O50" i="31"/>
  <c r="I211" i="32"/>
  <c r="O74" i="31"/>
  <c r="E339" i="32"/>
  <c r="BK2" i="30"/>
  <c r="I362" i="32"/>
  <c r="H42" i="31"/>
  <c r="H172" i="32"/>
  <c r="H74" i="31"/>
  <c r="E332" i="32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C615" i="34"/>
  <c r="CD85" i="34"/>
  <c r="B94" i="15" s="1"/>
  <c r="CF90" i="34"/>
  <c r="CD52" i="34" s="1"/>
  <c r="CE62" i="34" l="1"/>
  <c r="CE48" i="34"/>
  <c r="C309" i="32"/>
  <c r="BZ85" i="24"/>
  <c r="C90" i="15" s="1"/>
  <c r="G90" i="15" s="1"/>
  <c r="H332" i="32"/>
  <c r="C78" i="15"/>
  <c r="G78" i="15" s="1"/>
  <c r="C699" i="24"/>
  <c r="F149" i="32"/>
  <c r="C33" i="15"/>
  <c r="G33" i="15" s="1"/>
  <c r="C686" i="24"/>
  <c r="E149" i="32"/>
  <c r="C55" i="15"/>
  <c r="G55" i="15" s="1"/>
  <c r="C62" i="15"/>
  <c r="C30" i="15"/>
  <c r="G30" i="15" s="1"/>
  <c r="C636" i="24"/>
  <c r="C87" i="15"/>
  <c r="G87" i="15" s="1"/>
  <c r="C634" i="24"/>
  <c r="I117" i="32"/>
  <c r="E341" i="32"/>
  <c r="H213" i="32"/>
  <c r="E277" i="32"/>
  <c r="C31" i="15"/>
  <c r="G31" i="15" s="1"/>
  <c r="C684" i="24"/>
  <c r="C72" i="15"/>
  <c r="G72" i="15" s="1"/>
  <c r="C708" i="24"/>
  <c r="C625" i="24"/>
  <c r="C181" i="32"/>
  <c r="I213" i="32"/>
  <c r="C45" i="15"/>
  <c r="G45" i="15" s="1"/>
  <c r="C341" i="32"/>
  <c r="C695" i="24"/>
  <c r="D384" i="24"/>
  <c r="C138" i="8" s="1"/>
  <c r="C24" i="15"/>
  <c r="G24" i="15" s="1"/>
  <c r="E53" i="32"/>
  <c r="C638" i="24"/>
  <c r="C683" i="24"/>
  <c r="C77" i="15"/>
  <c r="G77" i="15" s="1"/>
  <c r="C641" i="24"/>
  <c r="C703" i="24"/>
  <c r="D352" i="34"/>
  <c r="H277" i="32"/>
  <c r="C637" i="24"/>
  <c r="C76" i="15"/>
  <c r="G76" i="15" s="1"/>
  <c r="D373" i="32"/>
  <c r="C93" i="15"/>
  <c r="G93" i="15" s="1"/>
  <c r="C620" i="24"/>
  <c r="I21" i="32"/>
  <c r="C21" i="15"/>
  <c r="G21" i="15" s="1"/>
  <c r="C674" i="24"/>
  <c r="F245" i="32"/>
  <c r="C67" i="15"/>
  <c r="G67" i="15" s="1"/>
  <c r="C633" i="24"/>
  <c r="D149" i="32"/>
  <c r="C44" i="15"/>
  <c r="G44" i="15" s="1"/>
  <c r="C697" i="24"/>
  <c r="I181" i="32"/>
  <c r="C56" i="15"/>
  <c r="G56" i="15" s="1"/>
  <c r="C709" i="24"/>
  <c r="C213" i="32"/>
  <c r="C57" i="15"/>
  <c r="G57" i="15" s="1"/>
  <c r="C710" i="24"/>
  <c r="D245" i="32"/>
  <c r="C65" i="15"/>
  <c r="G65" i="15" s="1"/>
  <c r="C630" i="24"/>
  <c r="D341" i="32"/>
  <c r="C86" i="15"/>
  <c r="G86" i="15" s="1"/>
  <c r="C642" i="24"/>
  <c r="C22" i="15"/>
  <c r="G22" i="15" s="1"/>
  <c r="C53" i="32"/>
  <c r="C675" i="24"/>
  <c r="C149" i="32"/>
  <c r="C43" i="15"/>
  <c r="G43" i="15" s="1"/>
  <c r="C696" i="24"/>
  <c r="I245" i="32"/>
  <c r="C70" i="15"/>
  <c r="G70" i="15" s="1"/>
  <c r="C629" i="24"/>
  <c r="H341" i="32"/>
  <c r="F213" i="32"/>
  <c r="C60" i="15"/>
  <c r="C713" i="24"/>
  <c r="F117" i="32"/>
  <c r="C39" i="15"/>
  <c r="G39" i="15" s="1"/>
  <c r="C692" i="24"/>
  <c r="G245" i="32"/>
  <c r="C68" i="15"/>
  <c r="G68" i="15" s="1"/>
  <c r="C624" i="24"/>
  <c r="D350" i="24"/>
  <c r="H85" i="32"/>
  <c r="C687" i="24"/>
  <c r="C34" i="15"/>
  <c r="G34" i="15" s="1"/>
  <c r="F181" i="32"/>
  <c r="C706" i="24"/>
  <c r="C53" i="15"/>
  <c r="G53" i="15" s="1"/>
  <c r="E213" i="32"/>
  <c r="C712" i="24"/>
  <c r="C59" i="15"/>
  <c r="G59" i="15" s="1"/>
  <c r="C245" i="32"/>
  <c r="C64" i="15"/>
  <c r="G64" i="15" s="1"/>
  <c r="C628" i="24"/>
  <c r="I309" i="32"/>
  <c r="C84" i="15"/>
  <c r="G84" i="15" s="1"/>
  <c r="C640" i="24"/>
  <c r="H245" i="32"/>
  <c r="C614" i="24"/>
  <c r="C69" i="15"/>
  <c r="G69" i="15" s="1"/>
  <c r="I85" i="32"/>
  <c r="C35" i="15"/>
  <c r="G35" i="15" s="1"/>
  <c r="C688" i="24"/>
  <c r="C21" i="32"/>
  <c r="C668" i="24"/>
  <c r="C15" i="15"/>
  <c r="G15" i="15" s="1"/>
  <c r="CE85" i="24"/>
  <c r="G309" i="32"/>
  <c r="C82" i="15"/>
  <c r="G82" i="15" s="1"/>
  <c r="C626" i="24"/>
  <c r="I149" i="32"/>
  <c r="C702" i="24"/>
  <c r="C49" i="15"/>
  <c r="G49" i="15" s="1"/>
  <c r="F341" i="32"/>
  <c r="C88" i="15"/>
  <c r="G88" i="15" s="1"/>
  <c r="C644" i="24"/>
  <c r="D21" i="32"/>
  <c r="C16" i="15"/>
  <c r="G16" i="15" s="1"/>
  <c r="C669" i="24"/>
  <c r="I341" i="32"/>
  <c r="C91" i="15"/>
  <c r="G91" i="15" s="1"/>
  <c r="C647" i="24"/>
  <c r="I53" i="32"/>
  <c r="C28" i="15"/>
  <c r="G28" i="15" s="1"/>
  <c r="C681" i="24"/>
  <c r="E245" i="32"/>
  <c r="C66" i="15"/>
  <c r="G66" i="15" s="1"/>
  <c r="C632" i="24"/>
  <c r="E21" i="32"/>
  <c r="C670" i="24"/>
  <c r="C17" i="15"/>
  <c r="G17" i="15" s="1"/>
  <c r="C27" i="15"/>
  <c r="G27" i="15" s="1"/>
  <c r="C680" i="24"/>
  <c r="H53" i="32"/>
  <c r="G341" i="32"/>
  <c r="C89" i="15"/>
  <c r="G89" i="15" s="1"/>
  <c r="C645" i="24"/>
  <c r="G21" i="32"/>
  <c r="C19" i="15"/>
  <c r="G19" i="15" s="1"/>
  <c r="C672" i="24"/>
  <c r="F16" i="6"/>
  <c r="F234" i="24"/>
  <c r="C50" i="8"/>
  <c r="F309" i="24"/>
  <c r="D352" i="24"/>
  <c r="C103" i="8" s="1"/>
  <c r="E373" i="32"/>
  <c r="C94" i="15"/>
  <c r="G94" i="15" s="1"/>
  <c r="E181" i="32"/>
  <c r="C52" i="15"/>
  <c r="G52" i="15" s="1"/>
  <c r="C705" i="24"/>
  <c r="D181" i="32"/>
  <c r="C704" i="24"/>
  <c r="C51" i="15"/>
  <c r="G51" i="15" s="1"/>
  <c r="D309" i="32"/>
  <c r="C79" i="15"/>
  <c r="G79" i="15" s="1"/>
  <c r="C627" i="24"/>
  <c r="G181" i="32"/>
  <c r="C54" i="15"/>
  <c r="G54" i="15" s="1"/>
  <c r="C707" i="24"/>
  <c r="C277" i="32"/>
  <c r="C71" i="15"/>
  <c r="G71" i="15" s="1"/>
  <c r="C618" i="24"/>
  <c r="H117" i="32"/>
  <c r="C41" i="15"/>
  <c r="G41" i="15" s="1"/>
  <c r="C694" i="24"/>
  <c r="F309" i="32"/>
  <c r="C81" i="15"/>
  <c r="G81" i="15" s="1"/>
  <c r="C623" i="24"/>
  <c r="E309" i="32"/>
  <c r="C621" i="24"/>
  <c r="C80" i="15"/>
  <c r="G80" i="15" s="1"/>
  <c r="F85" i="32"/>
  <c r="C32" i="15"/>
  <c r="G32" i="15" s="1"/>
  <c r="C685" i="24"/>
  <c r="G213" i="32"/>
  <c r="C61" i="15"/>
  <c r="C631" i="24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D53" i="32"/>
  <c r="C676" i="24"/>
  <c r="C23" i="15"/>
  <c r="G23" i="15" s="1"/>
  <c r="F53" i="32"/>
  <c r="C678" i="24"/>
  <c r="C25" i="15"/>
  <c r="G25" i="15" s="1"/>
  <c r="C373" i="32"/>
  <c r="C622" i="24"/>
  <c r="C92" i="15"/>
  <c r="G92" i="15" s="1"/>
  <c r="H21" i="32"/>
  <c r="C20" i="15"/>
  <c r="G20" i="15" s="1"/>
  <c r="C673" i="24"/>
  <c r="H149" i="32"/>
  <c r="C48" i="15"/>
  <c r="G48" i="15" s="1"/>
  <c r="C701" i="24"/>
  <c r="H309" i="32"/>
  <c r="C83" i="15"/>
  <c r="G83" i="15" s="1"/>
  <c r="C639" i="24"/>
  <c r="G117" i="32"/>
  <c r="C693" i="24"/>
  <c r="C40" i="15"/>
  <c r="G40" i="15" s="1"/>
  <c r="G149" i="32"/>
  <c r="C47" i="15"/>
  <c r="G47" i="15" s="1"/>
  <c r="C700" i="24"/>
  <c r="E117" i="32"/>
  <c r="C38" i="15"/>
  <c r="G38" i="15" s="1"/>
  <c r="C691" i="24"/>
  <c r="D117" i="32"/>
  <c r="C690" i="24"/>
  <c r="C37" i="15"/>
  <c r="G37" i="15" s="1"/>
  <c r="F21" i="32"/>
  <c r="C671" i="24"/>
  <c r="C18" i="15"/>
  <c r="G18" i="15" s="1"/>
  <c r="I378" i="32"/>
  <c r="K612" i="24"/>
  <c r="C117" i="32"/>
  <c r="C36" i="15"/>
  <c r="G36" i="15" s="1"/>
  <c r="C689" i="24"/>
  <c r="C85" i="32"/>
  <c r="C682" i="24"/>
  <c r="C29" i="15"/>
  <c r="G29" i="15" s="1"/>
  <c r="G53" i="32"/>
  <c r="C679" i="24"/>
  <c r="C26" i="15"/>
  <c r="G26" i="15" s="1"/>
  <c r="G277" i="32"/>
  <c r="C75" i="15"/>
  <c r="G75" i="15" s="1"/>
  <c r="C635" i="24"/>
  <c r="F277" i="32"/>
  <c r="C74" i="15"/>
  <c r="G74" i="15" s="1"/>
  <c r="C617" i="24"/>
  <c r="D213" i="32"/>
  <c r="C58" i="15"/>
  <c r="G58" i="15" s="1"/>
  <c r="C711" i="24"/>
  <c r="C646" i="24" l="1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C715" i="24"/>
  <c r="D615" i="24"/>
  <c r="C648" i="24"/>
  <c r="M716" i="24" s="1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I373" i="32"/>
  <c r="C716" i="24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D421" i="24" l="1"/>
  <c r="D424" i="24" s="1"/>
  <c r="C177" i="8" s="1"/>
  <c r="F34" i="15"/>
  <c r="H34" i="15" s="1"/>
  <c r="I34" i="15" s="1"/>
  <c r="F42" i="15"/>
  <c r="H42" i="15"/>
  <c r="I42" i="15" s="1"/>
  <c r="F41" i="15"/>
  <c r="H41" i="15"/>
  <c r="I41" i="15" s="1"/>
  <c r="H18" i="15"/>
  <c r="I18" i="15" s="1"/>
  <c r="F18" i="15"/>
  <c r="F50" i="15"/>
  <c r="H50" i="15"/>
  <c r="I50" i="15" s="1"/>
  <c r="H59" i="15"/>
  <c r="I59" i="15" s="1"/>
  <c r="F59" i="15"/>
  <c r="H38" i="15"/>
  <c r="I38" i="15" s="1"/>
  <c r="F38" i="15"/>
  <c r="H39" i="15"/>
  <c r="I39" i="15" s="1"/>
  <c r="F39" i="15"/>
  <c r="F69" i="15"/>
  <c r="H69" i="15"/>
  <c r="I69" i="15" s="1"/>
  <c r="F17" i="15"/>
  <c r="H17" i="15" s="1"/>
  <c r="I17" i="15" s="1"/>
  <c r="F26" i="15"/>
  <c r="H26" i="15" s="1"/>
  <c r="H16" i="15"/>
  <c r="I16" i="15" s="1"/>
  <c r="F16" i="15"/>
  <c r="F45" i="15"/>
  <c r="H45" i="15" s="1"/>
  <c r="I45" i="15" s="1"/>
  <c r="H23" i="15"/>
  <c r="I23" i="15" s="1"/>
  <c r="F23" i="15"/>
  <c r="H44" i="15"/>
  <c r="I44" i="15" s="1"/>
  <c r="F44" i="15"/>
  <c r="F22" i="15"/>
  <c r="H22" i="15" s="1"/>
  <c r="I22" i="15" s="1"/>
  <c r="F28" i="15"/>
  <c r="H28" i="15" s="1"/>
  <c r="I28" i="15" s="1"/>
  <c r="F24" i="15"/>
  <c r="H24" i="15" s="1"/>
  <c r="F54" i="15"/>
  <c r="H54" i="15"/>
  <c r="I54" i="15" s="1"/>
  <c r="F33" i="15"/>
  <c r="H33" i="15" s="1"/>
  <c r="I33" i="15" s="1"/>
  <c r="F53" i="15"/>
  <c r="H53" i="15" s="1"/>
  <c r="I53" i="15" s="1"/>
  <c r="F27" i="15"/>
  <c r="H27" i="15" s="1"/>
  <c r="H25" i="15"/>
  <c r="F25" i="15"/>
  <c r="F58" i="15"/>
  <c r="H58" i="15"/>
  <c r="I58" i="15" s="1"/>
  <c r="H52" i="15"/>
  <c r="I52" i="15" s="1"/>
  <c r="F52" i="15"/>
  <c r="F47" i="15"/>
  <c r="H47" i="15"/>
  <c r="I47" i="15" s="1"/>
  <c r="F55" i="15"/>
  <c r="H55" i="15"/>
  <c r="I55" i="15" s="1"/>
  <c r="D712" i="24"/>
  <c r="D704" i="24"/>
  <c r="D696" i="24"/>
  <c r="D709" i="24"/>
  <c r="D706" i="24"/>
  <c r="D708" i="24"/>
  <c r="D707" i="24"/>
  <c r="D684" i="24"/>
  <c r="D676" i="24"/>
  <c r="D668" i="24"/>
  <c r="D628" i="24"/>
  <c r="D622" i="24"/>
  <c r="D618" i="24"/>
  <c r="D716" i="24"/>
  <c r="D697" i="24"/>
  <c r="D692" i="24"/>
  <c r="D689" i="24"/>
  <c r="D681" i="24"/>
  <c r="D673" i="24"/>
  <c r="D711" i="24"/>
  <c r="D705" i="24"/>
  <c r="D693" i="24"/>
  <c r="D687" i="24"/>
  <c r="D685" i="24"/>
  <c r="D683" i="24"/>
  <c r="D641" i="24"/>
  <c r="D637" i="24"/>
  <c r="D633" i="24"/>
  <c r="D627" i="24"/>
  <c r="D625" i="24"/>
  <c r="D703" i="24"/>
  <c r="D642" i="24"/>
  <c r="D634" i="24"/>
  <c r="D630" i="24"/>
  <c r="D702" i="24"/>
  <c r="D695" i="24"/>
  <c r="D694" i="24"/>
  <c r="D682" i="24"/>
  <c r="D680" i="24"/>
  <c r="D678" i="24"/>
  <c r="D646" i="24"/>
  <c r="D620" i="24"/>
  <c r="D679" i="24"/>
  <c r="D677" i="24"/>
  <c r="D675" i="24"/>
  <c r="D638" i="24"/>
  <c r="D624" i="24"/>
  <c r="D686" i="24"/>
  <c r="D647" i="24"/>
  <c r="D643" i="24"/>
  <c r="D670" i="24"/>
  <c r="D645" i="24"/>
  <c r="D616" i="24"/>
  <c r="D713" i="24"/>
  <c r="D701" i="24"/>
  <c r="D699" i="24"/>
  <c r="D632" i="24"/>
  <c r="D623" i="24"/>
  <c r="D636" i="24"/>
  <c r="D626" i="24"/>
  <c r="D710" i="24"/>
  <c r="D629" i="24"/>
  <c r="D619" i="24"/>
  <c r="D698" i="24"/>
  <c r="D691" i="24"/>
  <c r="D688" i="24"/>
  <c r="D672" i="24"/>
  <c r="D669" i="24"/>
  <c r="D617" i="24"/>
  <c r="D690" i="24"/>
  <c r="D640" i="24"/>
  <c r="D635" i="24"/>
  <c r="D639" i="24"/>
  <c r="D621" i="24"/>
  <c r="D700" i="24"/>
  <c r="D674" i="24"/>
  <c r="D671" i="24"/>
  <c r="D644" i="24"/>
  <c r="D631" i="24"/>
  <c r="F35" i="15"/>
  <c r="H35" i="15" s="1"/>
  <c r="I35" i="15" s="1"/>
  <c r="H29" i="15"/>
  <c r="I29" i="15" s="1"/>
  <c r="F29" i="15"/>
  <c r="F49" i="15"/>
  <c r="H49" i="15" s="1"/>
  <c r="I49" i="15" s="1"/>
  <c r="H21" i="15"/>
  <c r="I21" i="15" s="1"/>
  <c r="F21" i="15"/>
  <c r="CE67" i="34"/>
  <c r="C85" i="34"/>
  <c r="H20" i="15"/>
  <c r="I20" i="15" s="1"/>
  <c r="F20" i="15"/>
  <c r="F37" i="15"/>
  <c r="H37" i="15" s="1"/>
  <c r="I37" i="15" s="1"/>
  <c r="F48" i="15"/>
  <c r="H48" i="15" s="1"/>
  <c r="I48" i="15" s="1"/>
  <c r="H64" i="15"/>
  <c r="I64" i="15" s="1"/>
  <c r="F64" i="15"/>
  <c r="H56" i="15"/>
  <c r="I56" i="15" s="1"/>
  <c r="F56" i="15"/>
  <c r="F30" i="15"/>
  <c r="H30" i="15" s="1"/>
  <c r="I30" i="15" s="1"/>
  <c r="F36" i="15"/>
  <c r="H36" i="15" s="1"/>
  <c r="I36" i="15" s="1"/>
  <c r="C648" i="34"/>
  <c r="M716" i="34" s="1"/>
  <c r="D615" i="34"/>
  <c r="H19" i="15"/>
  <c r="I19" i="15" s="1"/>
  <c r="F19" i="15"/>
  <c r="H65" i="15"/>
  <c r="I65" i="15" s="1"/>
  <c r="F65" i="15"/>
  <c r="F57" i="15"/>
  <c r="H57" i="15"/>
  <c r="I57" i="15" s="1"/>
  <c r="H46" i="15"/>
  <c r="I46" i="15" s="1"/>
  <c r="F46" i="15"/>
  <c r="F63" i="15"/>
  <c r="H63" i="15" s="1"/>
  <c r="I63" i="15" s="1"/>
  <c r="H51" i="15"/>
  <c r="I51" i="15" s="1"/>
  <c r="F51" i="15"/>
  <c r="F43" i="15"/>
  <c r="H43" i="15" s="1"/>
  <c r="I43" i="15" s="1"/>
  <c r="C172" i="8" l="1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D715" i="24"/>
  <c r="E623" i="24"/>
  <c r="C668" i="34"/>
  <c r="C715" i="34" s="1"/>
  <c r="CE85" i="34"/>
  <c r="C716" i="34" s="1"/>
  <c r="B15" i="15"/>
  <c r="E612" i="24"/>
  <c r="H15" i="15" l="1"/>
  <c r="I15" i="15" s="1"/>
  <c r="F15" i="15"/>
  <c r="D715" i="34"/>
  <c r="E623" i="34"/>
  <c r="E612" i="34"/>
  <c r="E709" i="24"/>
  <c r="E701" i="24"/>
  <c r="E693" i="24"/>
  <c r="E706" i="24"/>
  <c r="E711" i="24"/>
  <c r="E703" i="24"/>
  <c r="E716" i="24"/>
  <c r="E697" i="24"/>
  <c r="E692" i="24"/>
  <c r="E689" i="24"/>
  <c r="E681" i="24"/>
  <c r="E673" i="24"/>
  <c r="E686" i="24"/>
  <c r="E678" i="24"/>
  <c r="E670" i="24"/>
  <c r="E647" i="24"/>
  <c r="E646" i="24"/>
  <c r="E645" i="24"/>
  <c r="E629" i="24"/>
  <c r="E626" i="24"/>
  <c r="E708" i="24"/>
  <c r="E702" i="24"/>
  <c r="E695" i="24"/>
  <c r="E694" i="24"/>
  <c r="E684" i="24"/>
  <c r="E682" i="24"/>
  <c r="E680" i="24"/>
  <c r="E676" i="24"/>
  <c r="E674" i="24"/>
  <c r="E672" i="24"/>
  <c r="E696" i="24"/>
  <c r="E679" i="24"/>
  <c r="E677" i="24"/>
  <c r="E675" i="24"/>
  <c r="E642" i="24"/>
  <c r="E638" i="24"/>
  <c r="E634" i="24"/>
  <c r="E630" i="24"/>
  <c r="E624" i="24"/>
  <c r="F624" i="24" s="1"/>
  <c r="F678" i="24" s="1"/>
  <c r="E641" i="24"/>
  <c r="E713" i="24"/>
  <c r="E699" i="24"/>
  <c r="E632" i="24"/>
  <c r="E710" i="24"/>
  <c r="E636" i="24"/>
  <c r="E627" i="24"/>
  <c r="E687" i="24"/>
  <c r="E705" i="24"/>
  <c r="E690" i="24"/>
  <c r="E640" i="24"/>
  <c r="E707" i="24"/>
  <c r="E698" i="24"/>
  <c r="E691" i="24"/>
  <c r="E688" i="24"/>
  <c r="E685" i="24"/>
  <c r="E644" i="24"/>
  <c r="E643" i="24"/>
  <c r="E669" i="24"/>
  <c r="E633" i="24"/>
  <c r="E704" i="24"/>
  <c r="E637" i="24"/>
  <c r="E628" i="24"/>
  <c r="E700" i="24"/>
  <c r="E671" i="24"/>
  <c r="E668" i="24"/>
  <c r="E631" i="24"/>
  <c r="E635" i="24"/>
  <c r="E639" i="24"/>
  <c r="E683" i="24"/>
  <c r="E625" i="24"/>
  <c r="E712" i="24"/>
  <c r="F625" i="24" l="1"/>
  <c r="F668" i="24"/>
  <c r="F634" i="24"/>
  <c r="F636" i="24"/>
  <c r="F642" i="24"/>
  <c r="F713" i="24"/>
  <c r="F710" i="24"/>
  <c r="F644" i="24"/>
  <c r="F671" i="24"/>
  <c r="F629" i="24"/>
  <c r="F690" i="24"/>
  <c r="F682" i="24"/>
  <c r="F697" i="24"/>
  <c r="F686" i="24"/>
  <c r="F627" i="24"/>
  <c r="F707" i="24"/>
  <c r="F679" i="24"/>
  <c r="F708" i="24"/>
  <c r="F685" i="24"/>
  <c r="F702" i="24"/>
  <c r="F705" i="24"/>
  <c r="F669" i="24"/>
  <c r="F677" i="24"/>
  <c r="F635" i="24"/>
  <c r="F643" i="24"/>
  <c r="F626" i="24"/>
  <c r="F700" i="24"/>
  <c r="F693" i="24"/>
  <c r="F695" i="24"/>
  <c r="F692" i="24"/>
  <c r="F673" i="24"/>
  <c r="F681" i="24"/>
  <c r="F637" i="24"/>
  <c r="F675" i="24"/>
  <c r="F645" i="24"/>
  <c r="F711" i="24"/>
  <c r="F704" i="24"/>
  <c r="F712" i="24"/>
  <c r="F701" i="24"/>
  <c r="F672" i="24"/>
  <c r="F630" i="24"/>
  <c r="F638" i="24"/>
  <c r="F683" i="24"/>
  <c r="F646" i="24"/>
  <c r="F698" i="24"/>
  <c r="G625" i="24"/>
  <c r="F688" i="24"/>
  <c r="F716" i="24"/>
  <c r="F689" i="24"/>
  <c r="F674" i="24"/>
  <c r="F631" i="24"/>
  <c r="F639" i="24"/>
  <c r="F691" i="24"/>
  <c r="F647" i="24"/>
  <c r="F706" i="24"/>
  <c r="F680" i="24"/>
  <c r="F684" i="24"/>
  <c r="F694" i="24"/>
  <c r="F676" i="24"/>
  <c r="F632" i="24"/>
  <c r="F640" i="24"/>
  <c r="F696" i="24"/>
  <c r="F670" i="24"/>
  <c r="F628" i="24"/>
  <c r="F687" i="24"/>
  <c r="F699" i="24"/>
  <c r="F703" i="24"/>
  <c r="F633" i="24"/>
  <c r="F641" i="24"/>
  <c r="F709" i="24"/>
  <c r="E715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F715" i="24" l="1"/>
  <c r="G695" i="24"/>
  <c r="G683" i="24"/>
  <c r="G638" i="24"/>
  <c r="G630" i="24"/>
  <c r="G646" i="24"/>
  <c r="G673" i="24"/>
  <c r="G645" i="24"/>
  <c r="G700" i="24"/>
  <c r="G677" i="24"/>
  <c r="G711" i="24"/>
  <c r="G676" i="24"/>
  <c r="G708" i="24"/>
  <c r="G675" i="24"/>
  <c r="G637" i="24"/>
  <c r="G702" i="24"/>
  <c r="G712" i="24"/>
  <c r="G671" i="24"/>
  <c r="G627" i="24"/>
  <c r="G685" i="24"/>
  <c r="G689" i="24"/>
  <c r="G701" i="24"/>
  <c r="G691" i="24"/>
  <c r="G674" i="24"/>
  <c r="G713" i="24"/>
  <c r="G644" i="24"/>
  <c r="G636" i="24"/>
  <c r="G688" i="24"/>
  <c r="G706" i="24"/>
  <c r="G669" i="24"/>
  <c r="G690" i="24"/>
  <c r="G682" i="24"/>
  <c r="G629" i="24"/>
  <c r="G696" i="24"/>
  <c r="G632" i="24"/>
  <c r="G704" i="24"/>
  <c r="G631" i="24"/>
  <c r="G705" i="24"/>
  <c r="G643" i="24"/>
  <c r="G635" i="24"/>
  <c r="G680" i="24"/>
  <c r="G698" i="24"/>
  <c r="G699" i="24"/>
  <c r="G687" i="24"/>
  <c r="G679" i="24"/>
  <c r="G626" i="24"/>
  <c r="G692" i="24"/>
  <c r="G710" i="24"/>
  <c r="G642" i="24"/>
  <c r="G634" i="24"/>
  <c r="G672" i="24"/>
  <c r="G670" i="24"/>
  <c r="G647" i="24"/>
  <c r="G684" i="24"/>
  <c r="G686" i="24"/>
  <c r="G640" i="24"/>
  <c r="G639" i="24"/>
  <c r="G697" i="24"/>
  <c r="G693" i="24"/>
  <c r="G709" i="24"/>
  <c r="G641" i="24"/>
  <c r="G633" i="24"/>
  <c r="G678" i="24"/>
  <c r="G668" i="24"/>
  <c r="G628" i="24"/>
  <c r="G681" i="24"/>
  <c r="G694" i="24"/>
  <c r="G716" i="24"/>
  <c r="G703" i="24"/>
  <c r="G707" i="24"/>
  <c r="E715" i="34"/>
  <c r="F624" i="34"/>
  <c r="G715" i="24" l="1"/>
  <c r="H628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H710" i="24" l="1"/>
  <c r="H695" i="24"/>
  <c r="H671" i="24"/>
  <c r="H631" i="24"/>
  <c r="H643" i="24"/>
  <c r="H636" i="24"/>
  <c r="H644" i="24"/>
  <c r="H641" i="24"/>
  <c r="H713" i="24"/>
  <c r="H639" i="24"/>
  <c r="H702" i="24"/>
  <c r="H685" i="24"/>
  <c r="H642" i="24"/>
  <c r="H712" i="24"/>
  <c r="H690" i="24"/>
  <c r="H707" i="24"/>
  <c r="H633" i="24"/>
  <c r="H674" i="24"/>
  <c r="H668" i="24"/>
  <c r="H705" i="24"/>
  <c r="H647" i="24"/>
  <c r="H688" i="24"/>
  <c r="H677" i="24"/>
  <c r="H638" i="24"/>
  <c r="H706" i="24"/>
  <c r="H687" i="24"/>
  <c r="H682" i="24"/>
  <c r="H686" i="24"/>
  <c r="H683" i="24"/>
  <c r="H703" i="24"/>
  <c r="H632" i="24"/>
  <c r="H701" i="24"/>
  <c r="H645" i="24"/>
  <c r="H708" i="24"/>
  <c r="H680" i="24"/>
  <c r="H669" i="24"/>
  <c r="H634" i="24"/>
  <c r="H699" i="24"/>
  <c r="H684" i="24"/>
  <c r="H679" i="24"/>
  <c r="H694" i="24"/>
  <c r="H691" i="24"/>
  <c r="H629" i="24"/>
  <c r="H693" i="24"/>
  <c r="H700" i="24"/>
  <c r="H672" i="24"/>
  <c r="H697" i="24"/>
  <c r="H630" i="24"/>
  <c r="H698" i="24"/>
  <c r="H681" i="24"/>
  <c r="H676" i="24"/>
  <c r="H637" i="24"/>
  <c r="H646" i="24"/>
  <c r="H675" i="24"/>
  <c r="H673" i="24"/>
  <c r="H716" i="24"/>
  <c r="H692" i="24"/>
  <c r="H704" i="24"/>
  <c r="H696" i="24"/>
  <c r="H709" i="24"/>
  <c r="H670" i="24"/>
  <c r="H678" i="24"/>
  <c r="H640" i="24"/>
  <c r="H689" i="24"/>
  <c r="H711" i="24"/>
  <c r="H635" i="24"/>
  <c r="F715" i="34"/>
  <c r="G625" i="34"/>
  <c r="H715" i="24" l="1"/>
  <c r="I629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I716" i="24" l="1"/>
  <c r="I677" i="24"/>
  <c r="I682" i="24"/>
  <c r="I709" i="24"/>
  <c r="I679" i="24"/>
  <c r="I642" i="24"/>
  <c r="I645" i="24"/>
  <c r="I689" i="24"/>
  <c r="I694" i="24"/>
  <c r="I675" i="24"/>
  <c r="I707" i="24"/>
  <c r="I669" i="24"/>
  <c r="I674" i="24"/>
  <c r="I643" i="24"/>
  <c r="I676" i="24"/>
  <c r="I691" i="24"/>
  <c r="I641" i="24"/>
  <c r="I686" i="24"/>
  <c r="I698" i="24"/>
  <c r="I684" i="24"/>
  <c r="I644" i="24"/>
  <c r="I690" i="24"/>
  <c r="I633" i="24"/>
  <c r="I704" i="24"/>
  <c r="I712" i="24"/>
  <c r="I706" i="24"/>
  <c r="I639" i="24"/>
  <c r="I673" i="24"/>
  <c r="I688" i="24"/>
  <c r="I687" i="24"/>
  <c r="I683" i="24"/>
  <c r="I671" i="24"/>
  <c r="I630" i="24"/>
  <c r="I708" i="24"/>
  <c r="I703" i="24"/>
  <c r="I711" i="24"/>
  <c r="I635" i="24"/>
  <c r="I640" i="24"/>
  <c r="I680" i="24"/>
  <c r="I695" i="24"/>
  <c r="I638" i="24"/>
  <c r="I713" i="24"/>
  <c r="I702" i="24"/>
  <c r="I700" i="24"/>
  <c r="I672" i="24"/>
  <c r="I631" i="24"/>
  <c r="I634" i="24"/>
  <c r="I646" i="24"/>
  <c r="I681" i="24"/>
  <c r="I692" i="24"/>
  <c r="I668" i="24"/>
  <c r="I710" i="24"/>
  <c r="I647" i="24"/>
  <c r="I632" i="24"/>
  <c r="I705" i="24"/>
  <c r="I701" i="24"/>
  <c r="I699" i="24"/>
  <c r="I670" i="24"/>
  <c r="I636" i="24"/>
  <c r="I693" i="24"/>
  <c r="I637" i="24"/>
  <c r="I678" i="24"/>
  <c r="I697" i="24"/>
  <c r="I696" i="24"/>
  <c r="I685" i="24"/>
  <c r="G715" i="34"/>
  <c r="H628" i="34"/>
  <c r="I715" i="24" l="1"/>
  <c r="J630" i="24"/>
  <c r="H710" i="34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J716" i="24" l="1"/>
  <c r="J682" i="24"/>
  <c r="J643" i="24"/>
  <c r="J640" i="24"/>
  <c r="J697" i="24"/>
  <c r="J642" i="24"/>
  <c r="J678" i="24"/>
  <c r="J696" i="24"/>
  <c r="J692" i="24"/>
  <c r="J634" i="24"/>
  <c r="J707" i="24"/>
  <c r="J674" i="24"/>
  <c r="J639" i="24"/>
  <c r="J632" i="24"/>
  <c r="J693" i="24"/>
  <c r="J633" i="24"/>
  <c r="J675" i="24"/>
  <c r="J679" i="24"/>
  <c r="J695" i="24"/>
  <c r="J647" i="24"/>
  <c r="J691" i="24"/>
  <c r="J690" i="24"/>
  <c r="J646" i="24"/>
  <c r="J712" i="24"/>
  <c r="J687" i="24"/>
  <c r="J635" i="24"/>
  <c r="J708" i="24"/>
  <c r="J638" i="24"/>
  <c r="J645" i="24"/>
  <c r="J672" i="24"/>
  <c r="J713" i="24"/>
  <c r="J704" i="24"/>
  <c r="J676" i="24"/>
  <c r="J641" i="24"/>
  <c r="J702" i="24"/>
  <c r="J684" i="24"/>
  <c r="J644" i="24"/>
  <c r="J631" i="24"/>
  <c r="J680" i="24"/>
  <c r="J699" i="24"/>
  <c r="J683" i="24"/>
  <c r="J705" i="24"/>
  <c r="J711" i="24"/>
  <c r="J671" i="24"/>
  <c r="J689" i="24"/>
  <c r="J673" i="24"/>
  <c r="J688" i="24"/>
  <c r="J698" i="24"/>
  <c r="J701" i="24"/>
  <c r="J637" i="24"/>
  <c r="J685" i="24"/>
  <c r="J703" i="24"/>
  <c r="J669" i="24"/>
  <c r="J681" i="24"/>
  <c r="J710" i="24"/>
  <c r="J700" i="24"/>
  <c r="J709" i="24"/>
  <c r="J636" i="24"/>
  <c r="J670" i="24"/>
  <c r="J706" i="24"/>
  <c r="J686" i="24"/>
  <c r="J668" i="24"/>
  <c r="J694" i="24"/>
  <c r="J677" i="24"/>
  <c r="H715" i="34"/>
  <c r="I629" i="34"/>
  <c r="J715" i="24" l="1"/>
  <c r="K644" i="24"/>
  <c r="L647" i="24"/>
  <c r="I716" i="34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L709" i="24" l="1"/>
  <c r="L713" i="24"/>
  <c r="L692" i="24"/>
  <c r="L710" i="24"/>
  <c r="L702" i="24"/>
  <c r="L708" i="24"/>
  <c r="L704" i="24"/>
  <c r="L674" i="24"/>
  <c r="L706" i="24"/>
  <c r="L689" i="24"/>
  <c r="L691" i="24"/>
  <c r="L695" i="24"/>
  <c r="L711" i="24"/>
  <c r="L678" i="24"/>
  <c r="M678" i="24" s="1"/>
  <c r="F55" i="32" s="1"/>
  <c r="L685" i="24"/>
  <c r="L696" i="24"/>
  <c r="L683" i="24"/>
  <c r="L705" i="24"/>
  <c r="L681" i="24"/>
  <c r="L690" i="24"/>
  <c r="L682" i="24"/>
  <c r="L694" i="24"/>
  <c r="M694" i="24" s="1"/>
  <c r="H119" i="32" s="1"/>
  <c r="L675" i="24"/>
  <c r="L679" i="24"/>
  <c r="M679" i="24" s="1"/>
  <c r="G55" i="32" s="1"/>
  <c r="L676" i="24"/>
  <c r="L669" i="24"/>
  <c r="L671" i="24"/>
  <c r="L698" i="24"/>
  <c r="L673" i="24"/>
  <c r="L688" i="24"/>
  <c r="M688" i="24" s="1"/>
  <c r="I87" i="32" s="1"/>
  <c r="L670" i="24"/>
  <c r="L672" i="24"/>
  <c r="M672" i="24" s="1"/>
  <c r="G23" i="32" s="1"/>
  <c r="L697" i="24"/>
  <c r="L693" i="24"/>
  <c r="L699" i="24"/>
  <c r="L686" i="24"/>
  <c r="L680" i="24"/>
  <c r="L703" i="24"/>
  <c r="L707" i="24"/>
  <c r="L700" i="24"/>
  <c r="M700" i="24" s="1"/>
  <c r="G151" i="32" s="1"/>
  <c r="L712" i="24"/>
  <c r="L684" i="24"/>
  <c r="L716" i="24"/>
  <c r="L687" i="24"/>
  <c r="L677" i="24"/>
  <c r="L701" i="24"/>
  <c r="M701" i="24" s="1"/>
  <c r="H151" i="32" s="1"/>
  <c r="L668" i="24"/>
  <c r="K709" i="24"/>
  <c r="K698" i="24"/>
  <c r="K688" i="24"/>
  <c r="K682" i="24"/>
  <c r="K672" i="24"/>
  <c r="K702" i="24"/>
  <c r="K693" i="24"/>
  <c r="K683" i="24"/>
  <c r="K687" i="24"/>
  <c r="K673" i="24"/>
  <c r="K700" i="24"/>
  <c r="K711" i="24"/>
  <c r="K678" i="24"/>
  <c r="K701" i="24"/>
  <c r="K686" i="24"/>
  <c r="K669" i="24"/>
  <c r="K703" i="24"/>
  <c r="K712" i="24"/>
  <c r="K685" i="24"/>
  <c r="K716" i="24"/>
  <c r="K694" i="24"/>
  <c r="K684" i="24"/>
  <c r="K689" i="24"/>
  <c r="K680" i="24"/>
  <c r="K713" i="24"/>
  <c r="K707" i="24"/>
  <c r="K677" i="24"/>
  <c r="K671" i="24"/>
  <c r="K695" i="24"/>
  <c r="K704" i="24"/>
  <c r="K676" i="24"/>
  <c r="K681" i="24"/>
  <c r="K696" i="24"/>
  <c r="K705" i="24"/>
  <c r="K699" i="24"/>
  <c r="K679" i="24"/>
  <c r="K668" i="24"/>
  <c r="K697" i="24"/>
  <c r="K674" i="24"/>
  <c r="K670" i="24"/>
  <c r="K691" i="24"/>
  <c r="K706" i="24"/>
  <c r="K690" i="24"/>
  <c r="K708" i="24"/>
  <c r="K710" i="24"/>
  <c r="K692" i="24"/>
  <c r="K675" i="24"/>
  <c r="I715" i="34"/>
  <c r="J630" i="34"/>
  <c r="M708" i="24" l="1"/>
  <c r="H183" i="32" s="1"/>
  <c r="M677" i="24"/>
  <c r="E55" i="32" s="1"/>
  <c r="M690" i="24"/>
  <c r="D119" i="32" s="1"/>
  <c r="M674" i="24"/>
  <c r="I23" i="32" s="1"/>
  <c r="M707" i="24"/>
  <c r="G183" i="32" s="1"/>
  <c r="M698" i="24"/>
  <c r="E151" i="32" s="1"/>
  <c r="M673" i="24"/>
  <c r="H23" i="32" s="1"/>
  <c r="M696" i="24"/>
  <c r="C151" i="32" s="1"/>
  <c r="L715" i="24"/>
  <c r="M668" i="24"/>
  <c r="M670" i="24"/>
  <c r="E23" i="32" s="1"/>
  <c r="M675" i="24"/>
  <c r="C55" i="32" s="1"/>
  <c r="M685" i="24"/>
  <c r="F87" i="32" s="1"/>
  <c r="M704" i="24"/>
  <c r="D183" i="32" s="1"/>
  <c r="M703" i="24"/>
  <c r="C183" i="32" s="1"/>
  <c r="M682" i="24"/>
  <c r="C87" i="32" s="1"/>
  <c r="M711" i="24"/>
  <c r="D215" i="32" s="1"/>
  <c r="M702" i="24"/>
  <c r="I151" i="32" s="1"/>
  <c r="M710" i="24"/>
  <c r="C215" i="32" s="1"/>
  <c r="M699" i="24"/>
  <c r="F151" i="32" s="1"/>
  <c r="M671" i="24"/>
  <c r="F23" i="32" s="1"/>
  <c r="M681" i="24"/>
  <c r="I55" i="32" s="1"/>
  <c r="M691" i="24"/>
  <c r="E119" i="32" s="1"/>
  <c r="M692" i="24"/>
  <c r="F119" i="32" s="1"/>
  <c r="M680" i="24"/>
  <c r="H55" i="32" s="1"/>
  <c r="K715" i="24"/>
  <c r="M687" i="24"/>
  <c r="H87" i="32" s="1"/>
  <c r="M686" i="24"/>
  <c r="G87" i="32" s="1"/>
  <c r="M695" i="24"/>
  <c r="I119" i="32" s="1"/>
  <c r="M684" i="24"/>
  <c r="E87" i="32" s="1"/>
  <c r="M693" i="24"/>
  <c r="G119" i="32" s="1"/>
  <c r="M669" i="24"/>
  <c r="D23" i="32" s="1"/>
  <c r="M705" i="24"/>
  <c r="E183" i="32" s="1"/>
  <c r="M689" i="24"/>
  <c r="C119" i="32" s="1"/>
  <c r="M713" i="24"/>
  <c r="F215" i="32" s="1"/>
  <c r="M712" i="24"/>
  <c r="E215" i="32" s="1"/>
  <c r="M697" i="24"/>
  <c r="D151" i="32" s="1"/>
  <c r="M676" i="24"/>
  <c r="D55" i="32" s="1"/>
  <c r="M683" i="24"/>
  <c r="D87" i="32" s="1"/>
  <c r="M706" i="24"/>
  <c r="F183" i="32" s="1"/>
  <c r="M709" i="24"/>
  <c r="I183" i="32" s="1"/>
  <c r="J712" i="34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M715" i="24" l="1"/>
  <c r="C23" i="32"/>
  <c r="L647" i="34"/>
  <c r="J715" i="34"/>
  <c r="K644" i="34"/>
  <c r="K709" i="34" l="1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M670" i="34" l="1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M715" i="34" l="1"/>
</calcChain>
</file>

<file path=xl/sharedStrings.xml><?xml version="1.0" encoding="utf-8"?>
<sst xmlns="http://schemas.openxmlformats.org/spreadsheetml/2006/main" count="4836" uniqueCount="1371">
  <si>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</si>
  <si>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</si>
  <si>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</si>
  <si>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</si>
  <si>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</si>
  <si>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</si>
  <si>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</si>
  <si>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</si>
  <si>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</si>
  <si>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</si>
  <si>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</si>
  <si>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</si>
  <si>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</si>
  <si>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</si>
  <si>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</si>
  <si>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</si>
  <si>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</si>
  <si>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</si>
  <si>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</si>
  <si>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</si>
  <si>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</si>
  <si>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</si>
  <si>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</si>
  <si>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</si>
  <si>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</si>
  <si>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</si>
  <si>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</si>
  <si>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</si>
  <si>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</si>
  <si>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</si>
  <si>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</si>
  <si>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</si>
  <si>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</si>
  <si>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</si>
  <si>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</si>
  <si>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</si>
  <si>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</si>
  <si>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</si>
  <si>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</si>
  <si>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</si>
  <si>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</si>
  <si>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</si>
  <si>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</si>
  <si>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</si>
  <si>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</si>
  <si>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</si>
  <si>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</si>
  <si>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</si>
  <si>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</si>
  <si>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</si>
  <si>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</si>
  <si>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</si>
  <si>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</si>
  <si>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</si>
  <si>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</si>
  <si>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</si>
  <si>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</si>
  <si>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</si>
  <si>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</si>
  <si>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</si>
  <si>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</si>
  <si>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</si>
  <si>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</si>
  <si>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</si>
  <si>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</si>
  <si>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</si>
  <si>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</si>
  <si>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</si>
  <si>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</si>
  <si>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</si>
  <si>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</si>
  <si>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</si>
  <si>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</si>
  <si>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</si>
  <si>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</si>
  <si>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</si>
  <si>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</si>
  <si>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</si>
  <si>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</si>
  <si>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</si>
  <si>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</si>
  <si>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</si>
  <si>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</si>
  <si>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</si>
  <si>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</si>
  <si>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</si>
  <si>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</si>
  <si>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</si>
  <si>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</si>
  <si>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</si>
  <si>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</si>
  <si>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</si>
  <si>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</si>
  <si>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</si>
  <si>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</si>
  <si>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</si>
  <si>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</si>
  <si>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</si>
  <si>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</si>
  <si>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</si>
  <si>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</si>
  <si>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</si>
  <si>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</si>
  <si>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</si>
  <si>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</si>
  <si>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</si>
  <si>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</si>
  <si>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</si>
  <si>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</si>
  <si>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</si>
  <si>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</si>
  <si>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</si>
  <si>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</si>
  <si>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</si>
  <si>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</si>
  <si>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</si>
  <si>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</si>
  <si>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</si>
  <si>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</si>
  <si>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</si>
  <si>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</si>
  <si>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</si>
  <si>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</si>
  <si>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</si>
  <si>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</si>
  <si>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</si>
  <si>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</si>
  <si>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</si>
  <si>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</si>
  <si>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</si>
  <si>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</si>
  <si>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</si>
  <si>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</si>
  <si>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</si>
  <si>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</si>
  <si>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</si>
  <si>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</si>
  <si>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</si>
  <si>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</si>
  <si>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</si>
  <si>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</si>
  <si>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</si>
  <si>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</si>
  <si>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</si>
  <si>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</si>
  <si>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</si>
  <si>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</si>
  <si>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</si>
  <si>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</si>
  <si>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</si>
  <si>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</si>
  <si>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</si>
  <si>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</si>
  <si>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</si>
  <si>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</si>
  <si>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</si>
  <si>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</si>
  <si>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</si>
  <si>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</si>
  <si>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</si>
  <si>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</si>
  <si>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</si>
  <si>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</si>
  <si>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</si>
  <si>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</si>
  <si>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</si>
  <si>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</si>
  <si>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</si>
  <si>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</si>
  <si>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</si>
  <si>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</si>
  <si>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</si>
  <si>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</si>
  <si>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</si>
  <si>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</si>
  <si>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</si>
  <si>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</si>
  <si>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</si>
  <si>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</si>
  <si>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</si>
  <si>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</si>
  <si>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</si>
  <si>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</si>
  <si>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</si>
  <si>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</si>
  <si>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</si>
  <si>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</si>
  <si>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</si>
  <si>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</si>
  <si>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</si>
  <si>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</si>
  <si>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</si>
  <si>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</si>
  <si>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</si>
  <si>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</si>
  <si>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</si>
  <si>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</si>
  <si>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</si>
  <si>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</si>
  <si>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</si>
  <si>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</si>
  <si>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</si>
  <si>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</si>
  <si>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</si>
  <si>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</si>
  <si>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</si>
  <si>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</si>
  <si>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</si>
  <si>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</si>
  <si>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</si>
  <si>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</si>
  <si>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</si>
  <si>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</si>
  <si>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</si>
  <si>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</si>
  <si>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</si>
  <si>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</si>
  <si>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</si>
  <si>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</si>
  <si>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</si>
  <si>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</si>
  <si>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</si>
  <si>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</si>
  <si>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</si>
  <si>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</si>
  <si>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</si>
  <si>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</si>
  <si>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</si>
  <si>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</si>
  <si>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</si>
  <si>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</si>
  <si>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</si>
  <si>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</si>
  <si>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</si>
  <si>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</si>
  <si>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</si>
  <si>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</si>
  <si>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</si>
  <si>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</si>
  <si>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</si>
  <si>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</si>
  <si>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</si>
  <si>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</si>
  <si>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</si>
  <si>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</si>
  <si>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</si>
  <si>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</si>
  <si>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</si>
  <si>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</si>
  <si>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</si>
  <si>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</si>
  <si>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</si>
  <si>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</si>
  <si>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</si>
  <si>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</si>
  <si>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</si>
  <si>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</si>
  <si>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</si>
  <si>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</si>
  <si>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</si>
  <si>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</si>
  <si>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</si>
  <si>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</si>
  <si>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</si>
  <si>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</si>
  <si>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</si>
  <si>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</si>
  <si>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</si>
  <si>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</si>
  <si>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</si>
  <si>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</si>
  <si>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</si>
  <si>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</si>
  <si>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</si>
  <si>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</si>
  <si>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</si>
  <si>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</si>
  <si>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</si>
  <si>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</si>
  <si>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</si>
  <si>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</si>
  <si>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</si>
  <si>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</si>
  <si>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</si>
  <si>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</si>
  <si>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</si>
  <si>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</si>
  <si>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</si>
  <si>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</si>
  <si>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</si>
  <si>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</si>
  <si>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</si>
  <si>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</si>
  <si>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</si>
  <si>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</si>
  <si>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</si>
  <si>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</si>
  <si>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</si>
  <si>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</si>
  <si>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</si>
  <si>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</si>
  <si>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</si>
  <si>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</si>
  <si>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</si>
  <si>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</si>
  <si>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</si>
  <si>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</si>
  <si>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</si>
  <si>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</si>
  <si>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</si>
  <si>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</si>
  <si>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</si>
  <si>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</si>
  <si>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</si>
  <si>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</si>
  <si>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</si>
  <si>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</si>
  <si>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</si>
  <si>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</si>
  <si>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</si>
  <si>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</si>
  <si>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</si>
  <si>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</si>
  <si>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</si>
  <si>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</si>
  <si>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</si>
  <si>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</si>
  <si>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</si>
  <si>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</si>
  <si>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</si>
  <si>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</si>
  <si>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</si>
  <si>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</si>
  <si>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</si>
  <si>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</si>
  <si>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</si>
  <si>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</si>
  <si>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</si>
  <si>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</si>
  <si>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</si>
  <si>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</si>
  <si>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</si>
  <si>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</si>
  <si>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</si>
  <si>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</si>
  <si>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</si>
  <si>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</si>
  <si>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</si>
  <si>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</si>
  <si>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</si>
  <si>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</si>
  <si>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</si>
  <si>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</si>
  <si>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</si>
  <si>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</si>
  <si>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</si>
  <si>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</si>
  <si>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</si>
  <si>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</si>
  <si>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</si>
  <si>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</si>
  <si>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</si>
  <si>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</si>
  <si>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</si>
  <si>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</si>
  <si>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</si>
  <si>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</si>
  <si>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</si>
  <si>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</si>
  <si>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</si>
  <si>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</si>
  <si>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</si>
  <si>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</si>
  <si>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</si>
  <si>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</si>
  <si>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</si>
  <si>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</si>
  <si>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</si>
  <si>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</si>
  <si>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</si>
  <si>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</si>
  <si>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</si>
  <si>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</si>
  <si>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</si>
  <si>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</si>
  <si>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</si>
  <si>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</si>
  <si>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</si>
  <si>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</si>
  <si>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</si>
  <si>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</si>
  <si>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</si>
  <si>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</si>
  <si>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</si>
  <si>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</si>
  <si>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</si>
  <si>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</si>
  <si>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</si>
  <si>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</si>
  <si>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</si>
  <si>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</si>
  <si>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</si>
  <si>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</si>
  <si>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</si>
  <si>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</si>
  <si>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</si>
  <si>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</si>
  <si>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</si>
  <si>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</si>
  <si>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</si>
  <si>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</si>
  <si>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</si>
  <si>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</si>
  <si>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</si>
  <si>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</si>
  <si>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</si>
  <si>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</si>
  <si>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</si>
  <si>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</si>
  <si>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</si>
  <si>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</si>
  <si>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</si>
  <si>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</si>
  <si>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</si>
  <si>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</si>
  <si>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</si>
  <si>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</si>
  <si>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</si>
  <si>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</si>
  <si>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</si>
  <si>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</si>
  <si>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</si>
  <si>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</si>
  <si>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</si>
  <si>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</si>
  <si>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</si>
  <si>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</si>
  <si>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</si>
  <si>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</si>
  <si>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</si>
  <si>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</si>
  <si>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</si>
  <si>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</si>
  <si>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</si>
  <si>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</si>
  <si>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</si>
  <si>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</si>
  <si>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</si>
  <si>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</si>
  <si>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</si>
  <si>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</si>
  <si>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</si>
  <si>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</si>
  <si>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</si>
  <si>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</si>
  <si>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</si>
  <si>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</si>
  <si>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</si>
  <si>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</si>
  <si>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</si>
  <si>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</si>
  <si>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</si>
  <si>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</si>
  <si>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</si>
  <si>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</si>
  <si>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</si>
  <si>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</si>
  <si>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</si>
  <si>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</si>
  <si>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</si>
  <si>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</si>
  <si>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</si>
  <si>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</si>
  <si>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</si>
  <si>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</si>
  <si>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</si>
  <si>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</si>
  <si>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</si>
  <si>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</si>
  <si>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</si>
  <si>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</si>
  <si>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</si>
  <si>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</si>
  <si>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</si>
  <si>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</si>
  <si>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</si>
  <si>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</si>
  <si>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</si>
  <si>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</si>
  <si>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</si>
  <si>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</si>
  <si>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</si>
  <si>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</si>
  <si>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</si>
  <si>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</si>
  <si>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</si>
  <si>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</si>
  <si>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</si>
  <si>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</si>
  <si>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</si>
  <si>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</si>
  <si>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</si>
  <si>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</si>
  <si>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</si>
  <si>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</si>
  <si>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</si>
  <si>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</si>
  <si>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</si>
  <si>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</si>
  <si>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</si>
  <si>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</si>
  <si>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</si>
  <si>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</si>
  <si>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</si>
  <si>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</si>
  <si>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</si>
  <si>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</si>
  <si>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</si>
  <si>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</si>
  <si>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</si>
  <si>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</si>
  <si>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</si>
  <si>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</si>
  <si>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</si>
  <si>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</si>
  <si>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</si>
  <si>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</si>
  <si>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</si>
  <si>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</si>
  <si>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</si>
  <si>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</si>
  <si>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</si>
  <si>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</si>
  <si>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</si>
  <si>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</si>
  <si>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</si>
  <si>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</si>
  <si>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</si>
  <si>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</si>
  <si>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</si>
  <si>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</si>
  <si>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</si>
  <si>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</si>
  <si>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</si>
  <si>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</si>
  <si>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</si>
  <si>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</si>
  <si>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</si>
  <si>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</si>
  <si>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</si>
  <si>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</si>
  <si>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</si>
  <si>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</si>
  <si>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</si>
  <si>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</si>
  <si>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</si>
  <si>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</si>
  <si>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</si>
  <si>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</si>
  <si>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</si>
  <si>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</si>
  <si>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</si>
  <si>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</si>
  <si>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</si>
  <si>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</si>
  <si>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</si>
  <si>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</si>
  <si>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</si>
  <si>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</si>
  <si>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</si>
  <si>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</si>
  <si>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</si>
  <si>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</si>
  <si>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</si>
  <si>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</si>
  <si>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</si>
  <si>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</si>
  <si>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</si>
  <si>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</si>
  <si>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</si>
  <si>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</si>
  <si>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</si>
  <si>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</si>
  <si>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</si>
  <si>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</si>
  <si>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</si>
  <si>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</si>
  <si>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</si>
  <si>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</si>
  <si>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</si>
  <si>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</si>
  <si>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</si>
  <si>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</si>
  <si>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</si>
  <si>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</si>
  <si>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</si>
  <si>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</si>
  <si>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</si>
  <si>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</si>
  <si>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</si>
  <si>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</si>
  <si>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</si>
  <si>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</si>
  <si>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</si>
  <si>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</si>
  <si>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</si>
  <si>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</si>
  <si>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</si>
  <si>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</si>
  <si>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</si>
  <si>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</si>
  <si>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</si>
  <si>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</si>
  <si>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</si>
  <si>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</si>
  <si>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</si>
  <si>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</si>
  <si>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</si>
  <si>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</si>
  <si>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</si>
  <si>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</si>
  <si>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</si>
  <si>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</si>
  <si>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</si>
  <si>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</si>
  <si>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</si>
  <si>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</si>
  <si>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</si>
  <si>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</si>
  <si>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</si>
  <si>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</si>
  <si>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</si>
  <si>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</si>
  <si>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</si>
  <si>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</si>
  <si>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</si>
  <si>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</si>
  <si>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</si>
  <si>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</si>
  <si>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</si>
  <si>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</si>
  <si>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</si>
  <si>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</si>
  <si>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</si>
  <si>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</si>
  <si>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</si>
  <si>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</si>
  <si>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</si>
  <si>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</si>
  <si>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</si>
  <si>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</si>
  <si>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</si>
  <si>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</si>
  <si>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</si>
  <si>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</si>
  <si>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</si>
  <si>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</si>
  <si>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</si>
  <si>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</si>
  <si>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</si>
  <si>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</si>
  <si>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</si>
  <si>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</si>
  <si>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</si>
  <si>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</si>
  <si>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</si>
  <si>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</si>
  <si>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</si>
  <si>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</si>
  <si>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</si>
  <si>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</si>
  <si>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</si>
  <si>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</si>
  <si>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</si>
  <si>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</si>
  <si>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</si>
  <si>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</si>
  <si>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</si>
  <si>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</si>
  <si>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</si>
  <si>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</si>
  <si>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</si>
  <si>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</si>
  <si>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</si>
  <si>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</si>
  <si>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</si>
  <si>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</si>
  <si>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</si>
  <si>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</si>
  <si>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</si>
  <si>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</si>
  <si>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</si>
  <si>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</si>
  <si>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</si>
  <si>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</si>
  <si>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</si>
  <si>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</si>
  <si>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</si>
  <si>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</si>
  <si>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</si>
  <si>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</si>
  <si>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</si>
  <si>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</si>
  <si>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</si>
  <si>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</si>
  <si>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</si>
  <si>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</si>
  <si>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</si>
  <si>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</si>
  <si>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</si>
  <si>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</si>
  <si>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</si>
  <si>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</si>
  <si>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</si>
  <si>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</si>
  <si>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</si>
  <si>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</si>
  <si>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</si>
  <si>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</si>
  <si>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</si>
  <si>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</si>
  <si>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</si>
  <si>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</si>
  <si>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</si>
  <si>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</si>
  <si>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</si>
  <si>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</si>
  <si>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</si>
  <si>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</si>
  <si>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</si>
  <si>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</si>
  <si>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</si>
  <si>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</si>
  <si>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</si>
  <si>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</si>
  <si>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</si>
  <si>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</si>
  <si>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</si>
  <si>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</si>
  <si>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</si>
  <si>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</si>
  <si>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</si>
  <si>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</si>
  <si>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</si>
  <si>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</si>
  <si>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</si>
  <si>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</si>
  <si>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</si>
  <si>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</si>
  <si>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</si>
  <si>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</si>
  <si>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</si>
  <si>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</si>
  <si>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</si>
  <si>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</si>
  <si>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</si>
  <si>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</si>
  <si>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</si>
  <si>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</si>
  <si>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</si>
  <si>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</si>
  <si>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</si>
  <si>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</si>
  <si>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</si>
  <si>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</si>
  <si>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</si>
  <si>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</si>
  <si>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</si>
  <si>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</si>
  <si>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</si>
  <si>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</si>
  <si>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</si>
  <si>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</si>
  <si>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</si>
  <si>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</si>
  <si>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</si>
  <si>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</si>
  <si>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</si>
  <si>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</si>
  <si>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</si>
  <si>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</si>
  <si>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</si>
  <si>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</si>
  <si>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</si>
  <si>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</si>
  <si>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</si>
  <si>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</si>
  <si>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</si>
  <si>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</si>
  <si>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</si>
  <si>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</si>
  <si>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</si>
  <si>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</si>
  <si>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</si>
  <si>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</si>
  <si>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</si>
  <si>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</si>
  <si>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</si>
  <si>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</si>
  <si>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</si>
  <si>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</si>
  <si>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</si>
  <si>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</si>
  <si>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</si>
  <si>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</si>
  <si>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</si>
  <si>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</si>
  <si>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</si>
  <si>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</si>
  <si>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</si>
  <si>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</si>
  <si>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</si>
  <si>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</si>
  <si>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</si>
  <si>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</si>
  <si>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</si>
  <si>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</si>
  <si>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</si>
  <si>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</si>
  <si>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</si>
  <si>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</si>
  <si>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</si>
  <si>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</si>
  <si>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</si>
  <si>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</si>
  <si>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</si>
  <si>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</si>
  <si>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</si>
  <si>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</si>
  <si>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</si>
  <si>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</si>
  <si>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</si>
  <si>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</si>
  <si>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</si>
  <si>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</si>
  <si>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</si>
  <si>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</si>
  <si>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</si>
  <si>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</si>
  <si>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</si>
  <si>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</si>
  <si>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</si>
  <si>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</si>
  <si>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</si>
  <si>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</si>
  <si>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</si>
  <si>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</si>
  <si>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</si>
  <si>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</si>
  <si>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</si>
  <si>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</si>
  <si>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</si>
  <si>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</si>
  <si>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</si>
  <si>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</si>
  <si>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</si>
  <si>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</si>
  <si>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</si>
  <si>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</si>
  <si>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</si>
  <si>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</si>
  <si>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</si>
  <si>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</si>
  <si>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</si>
  <si>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</si>
  <si>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</si>
  <si>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</si>
  <si>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</si>
  <si>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</si>
  <si>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</si>
  <si>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</si>
  <si>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</si>
  <si>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</si>
  <si>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</si>
  <si>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</si>
  <si>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</si>
  <si>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</si>
  <si>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</si>
  <si>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</si>
  <si>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</si>
  <si>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</si>
  <si>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</si>
  <si>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</si>
  <si>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</si>
  <si>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</si>
  <si>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</si>
  <si>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</si>
  <si>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</si>
  <si>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</si>
  <si>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</si>
  <si>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</si>
  <si>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</si>
  <si>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</si>
  <si>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</si>
  <si>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</si>
  <si>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</si>
  <si>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</si>
  <si>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</si>
  <si>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</si>
  <si>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</si>
  <si>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</si>
  <si>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</si>
  <si>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</si>
  <si>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</si>
  <si>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</si>
  <si>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</si>
  <si>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</si>
  <si>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</si>
  <si>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</si>
  <si>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</si>
  <si>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</si>
  <si>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</si>
  <si>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</si>
  <si>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</si>
  <si>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</si>
  <si>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</si>
  <si>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</si>
  <si>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</si>
  <si>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</si>
  <si>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</si>
  <si>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</si>
  <si>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</si>
  <si>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</si>
  <si>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</si>
  <si>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</si>
  <si>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</si>
  <si>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</si>
  <si>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</si>
  <si>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</si>
  <si>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</si>
  <si>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</si>
  <si>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</si>
  <si>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</si>
  <si>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</si>
  <si>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</si>
  <si>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</si>
  <si>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</si>
  <si>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</si>
  <si>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</si>
  <si>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</si>
  <si>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</si>
  <si>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</si>
  <si>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</si>
  <si>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</si>
  <si>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</si>
  <si>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</si>
  <si>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</si>
  <si>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</si>
  <si>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</si>
  <si>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</si>
  <si>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</si>
  <si>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</si>
  <si>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</si>
  <si>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</si>
  <si>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</si>
  <si>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</si>
  <si>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</si>
  <si>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</si>
  <si>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</si>
  <si>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</si>
  <si>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</si>
  <si>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</si>
  <si>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</si>
  <si>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</si>
  <si>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</si>
  <si>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</si>
  <si>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</si>
  <si>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</si>
  <si>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</si>
  <si>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</si>
  <si>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</si>
  <si>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</si>
  <si>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</si>
  <si>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</si>
  <si>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</si>
  <si>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</si>
  <si>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</si>
  <si>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</si>
  <si>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</si>
  <si>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</si>
  <si>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</si>
  <si>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</si>
  <si>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</si>
  <si>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</si>
  <si>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</si>
  <si>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</si>
  <si>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</si>
  <si>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</si>
  <si>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</si>
  <si>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</si>
  <si>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</si>
  <si>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</si>
  <si>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</si>
  <si>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</si>
  <si>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</si>
  <si>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</si>
  <si>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</si>
  <si>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</si>
  <si>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</si>
  <si>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</si>
  <si>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</si>
  <si>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</si>
  <si>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</si>
  <si>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</si>
  <si>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</si>
  <si>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</si>
  <si>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</si>
  <si>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</si>
  <si>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</si>
  <si>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</si>
  <si>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</si>
  <si>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</si>
  <si>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</si>
  <si>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</si>
  <si>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</si>
  <si>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</si>
  <si>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</si>
  <si>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</si>
  <si>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</si>
  <si>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</si>
  <si>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</si>
  <si>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</si>
  <si>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</si>
  <si>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</si>
  <si>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</si>
  <si>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</si>
  <si>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</si>
  <si>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</si>
  <si>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</si>
  <si>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</si>
  <si>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</si>
  <si>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</si>
  <si>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</si>
  <si>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</si>
  <si>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</si>
  <si>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</si>
  <si>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</si>
  <si>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</si>
  <si>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</si>
  <si>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</si>
  <si>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</si>
  <si>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</si>
  <si>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</si>
  <si>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</si>
  <si>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</si>
  <si>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</si>
  <si>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</si>
  <si>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</si>
  <si>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</si>
  <si>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</si>
  <si>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</si>
  <si>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</si>
  <si>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</si>
  <si>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</si>
  <si>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</si>
  <si>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</si>
  <si>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</si>
  <si>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</si>
  <si>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</si>
  <si>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</si>
  <si>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</si>
  <si>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</si>
  <si>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</si>
  <si>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</si>
  <si>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</si>
  <si>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</si>
  <si>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</si>
  <si>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</si>
  <si>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</si>
  <si>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</si>
  <si>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</si>
  <si>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</si>
  <si>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</si>
  <si>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</si>
  <si>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</si>
  <si>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</si>
  <si>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</si>
  <si>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</si>
  <si>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</si>
  <si>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</si>
  <si>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</si>
  <si>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</si>
  <si>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</si>
  <si>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</si>
  <si>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</si>
  <si>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</si>
  <si>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</si>
  <si>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</si>
  <si>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</si>
  <si>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</si>
  <si>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</si>
  <si>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</si>
  <si>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</si>
  <si>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</si>
  <si>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</si>
  <si>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</si>
  <si>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</si>
  <si>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</si>
  <si>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</si>
  <si>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</si>
  <si>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</si>
  <si>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</si>
  <si>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</si>
  <si>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</si>
  <si>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</si>
  <si>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</si>
  <si>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</si>
  <si>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</si>
  <si>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</si>
  <si>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</si>
  <si>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</si>
  <si>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</si>
  <si>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</si>
  <si>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</si>
  <si>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</si>
  <si>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</si>
  <si>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</si>
  <si>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</si>
  <si>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</si>
  <si>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</si>
  <si>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</si>
  <si>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</si>
  <si>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</si>
  <si>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</si>
  <si>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</si>
  <si>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</si>
  <si>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</si>
  <si>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</si>
  <si>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</si>
  <si>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</si>
  <si>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</si>
  <si>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</si>
  <si>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</si>
  <si>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</si>
  <si>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</si>
  <si>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</si>
  <si>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</si>
  <si>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</si>
  <si>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</si>
  <si>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</si>
  <si>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</si>
  <si>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</si>
  <si>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</si>
  <si>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</si>
  <si>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</si>
  <si>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</si>
  <si>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</si>
  <si>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</si>
  <si>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</si>
  <si>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</si>
  <si>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</si>
  <si>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</si>
  <si>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</si>
  <si>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</si>
  <si>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</si>
  <si>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</si>
  <si>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</si>
  <si>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</si>
  <si>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</si>
  <si>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</si>
  <si>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</si>
  <si>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</si>
  <si>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</si>
  <si>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</si>
  <si>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</si>
  <si>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</si>
  <si>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</si>
  <si>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</si>
  <si>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</si>
  <si>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</si>
  <si>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</si>
  <si>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</si>
  <si>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</si>
  <si>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</si>
  <si>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</si>
  <si>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</si>
  <si>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</si>
  <si>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</si>
  <si>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</si>
  <si>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</si>
  <si>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</si>
  <si>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</si>
  <si>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</si>
  <si>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</si>
  <si>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</si>
  <si>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</si>
  <si>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</si>
  <si>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</si>
  <si>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</si>
  <si>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</si>
  <si>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</si>
  <si>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</si>
  <si>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</si>
  <si>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</si>
  <si>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</si>
  <si>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</si>
  <si>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</si>
  <si>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</si>
  <si>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</si>
  <si>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</si>
  <si>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</si>
  <si>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</si>
  <si>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</si>
  <si>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</si>
  <si>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</si>
  <si>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</si>
  <si>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</si>
  <si>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</si>
  <si>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</si>
  <si>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</si>
  <si>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</si>
  <si>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</si>
  <si>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</si>
  <si>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</si>
  <si>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</si>
  <si>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</si>
  <si>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</si>
  <si>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</si>
  <si>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</si>
  <si>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</si>
  <si>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</si>
  <si>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</si>
  <si>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</si>
  <si>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</si>
  <si>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</si>
  <si>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</si>
  <si>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</si>
  <si>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</si>
  <si>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</si>
  <si>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</si>
  <si>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</si>
  <si>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</si>
  <si>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</si>
  <si>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</si>
  <si>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</si>
  <si>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</si>
  <si>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</si>
  <si>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</si>
  <si>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</si>
  <si>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</si>
  <si>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</si>
  <si>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</si>
  <si>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</si>
  <si>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</si>
  <si>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</si>
  <si>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</si>
  <si>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</si>
  <si>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</si>
  <si>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</si>
  <si>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</si>
  <si>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</si>
  <si>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</si>
  <si>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</si>
  <si>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</si>
  <si>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</si>
  <si>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</si>
  <si>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</si>
  <si>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</si>
  <si>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</si>
  <si>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</si>
  <si>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</si>
  <si>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</si>
  <si>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</si>
  <si>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</si>
  <si>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</si>
  <si>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</si>
  <si>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</si>
  <si>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</si>
  <si>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</si>
  <si>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</si>
  <si>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</si>
  <si>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</si>
  <si>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</si>
  <si>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</si>
  <si>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</si>
  <si>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</si>
  <si>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</si>
  <si>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</si>
  <si>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</si>
  <si>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</si>
  <si>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</si>
  <si>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</si>
  <si>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</si>
  <si>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</si>
  <si>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</si>
  <si>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</si>
  <si>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</si>
  <si>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</si>
  <si>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</si>
  <si>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</si>
  <si>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</si>
  <si>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</si>
  <si>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</si>
  <si>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</si>
  <si>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</si>
  <si>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</si>
  <si>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</si>
  <si>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</si>
  <si>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</si>
  <si>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</si>
  <si>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</si>
  <si>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</si>
  <si>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</si>
  <si>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</si>
  <si>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</si>
  <si>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</si>
  <si>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</si>
  <si>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</si>
  <si>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</si>
  <si>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</si>
  <si>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</si>
  <si>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</si>
  <si>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</si>
  <si>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</si>
  <si>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</si>
  <si>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</si>
  <si>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</si>
  <si>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</si>
  <si>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</si>
  <si>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</si>
  <si>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</si>
  <si>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</si>
  <si>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</si>
  <si>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</si>
  <si>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</si>
  <si>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</si>
  <si>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</si>
  <si>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</si>
  <si>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</si>
  <si>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</si>
  <si>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</si>
  <si>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</si>
  <si>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</si>
  <si>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</si>
  <si>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</si>
  <si>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</si>
  <si>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</si>
  <si>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</si>
  <si>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</si>
  <si>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</si>
  <si>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</si>
  <si>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</si>
  <si>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</si>
  <si>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</si>
  <si>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</si>
  <si>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</si>
  <si>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</si>
  <si>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</si>
  <si>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</si>
  <si>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12/31/2022</t>
  </si>
  <si>
    <t>021</t>
  </si>
  <si>
    <t>Newport Hospital &amp; Health Services</t>
  </si>
  <si>
    <t>714 W Pine Street</t>
  </si>
  <si>
    <t xml:space="preserve">Newport  </t>
  </si>
  <si>
    <t>WA</t>
  </si>
  <si>
    <t>Pend Orielle</t>
  </si>
  <si>
    <t>Merry-Ann Keane</t>
  </si>
  <si>
    <t>Kim Manus</t>
  </si>
  <si>
    <t xml:space="preserve">Lois Robertson </t>
  </si>
  <si>
    <t>509-447-4221</t>
  </si>
  <si>
    <t>509-447-5527</t>
  </si>
  <si>
    <t>Chris Emond</t>
  </si>
  <si>
    <t>christopher.Emond@nhhsqualitycare.org</t>
  </si>
  <si>
    <t xml:space="preserve">  </t>
  </si>
  <si>
    <t>12/31/2021</t>
  </si>
  <si>
    <t>Lois Robertson</t>
  </si>
  <si>
    <t>Jeannette Ring</t>
  </si>
  <si>
    <t>jring@dzacpa.com</t>
  </si>
  <si>
    <t>Increase of appropriate beds for Elderly</t>
  </si>
  <si>
    <t>Expansion of Assisted Living Facility</t>
  </si>
  <si>
    <t>Closure of L&amp;D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</si>
</sst>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9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45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36" xfId="0" quotePrefix="1" applyFont="1" applyFill="1" applyBorder="1" applyAlignment="1">
      <alignment horizontal="left"/>
    </xf>
    <xf numFmtId="37" fontId="6" fillId="31" borderId="34" xfId="0" applyFont="1" applyFill="1" applyBorder="1"/>
    <xf numFmtId="38" fontId="6" fillId="31" borderId="34" xfId="0" applyNumberFormat="1" applyFont="1" applyFill="1" applyBorder="1"/>
    <xf numFmtId="37" fontId="6" fillId="31" borderId="39" xfId="0" applyFont="1" applyFill="1" applyBorder="1"/>
    <xf numFmtId="37" fontId="6" fillId="31" borderId="37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40" xfId="0" applyFont="1" applyFill="1" applyBorder="1"/>
    <xf numFmtId="37" fontId="5" fillId="31" borderId="37" xfId="0" quotePrefix="1" applyFont="1" applyFill="1" applyBorder="1"/>
    <xf numFmtId="37" fontId="6" fillId="31" borderId="37" xfId="0" applyFont="1" applyFill="1" applyBorder="1" applyAlignment="1">
      <alignment vertical="center" readingOrder="1"/>
    </xf>
    <xf numFmtId="37" fontId="5" fillId="31" borderId="38" xfId="0" quotePrefix="1" applyFont="1" applyFill="1" applyBorder="1"/>
    <xf numFmtId="37" fontId="6" fillId="31" borderId="35" xfId="0" applyFont="1" applyFill="1" applyBorder="1"/>
    <xf numFmtId="38" fontId="6" fillId="31" borderId="35" xfId="0" applyNumberFormat="1" applyFont="1" applyFill="1" applyBorder="1"/>
    <xf numFmtId="37" fontId="6" fillId="31" borderId="41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7" fontId="14" fillId="31" borderId="0" xfId="0" applyFont="1" applyFill="1"/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6" fillId="3" borderId="0" xfId="0" applyFont="1" applyFill="1" applyAlignment="1">
      <alignment horizontal="center" vertical="center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12" sqref="C12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317">
        <v>0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8">
        <v>0</v>
      </c>
      <c r="T47" s="318">
        <v>0</v>
      </c>
      <c r="U47" s="318">
        <v>0</v>
      </c>
      <c r="V47" s="318">
        <v>0</v>
      </c>
      <c r="W47" s="318">
        <v>0</v>
      </c>
      <c r="X47" s="318">
        <v>0</v>
      </c>
      <c r="Y47" s="318">
        <v>0</v>
      </c>
      <c r="Z47" s="318">
        <v>0</v>
      </c>
      <c r="AA47" s="318">
        <v>0</v>
      </c>
      <c r="AB47" s="318">
        <v>0</v>
      </c>
      <c r="AC47" s="318">
        <v>0</v>
      </c>
      <c r="AD47" s="318">
        <v>0</v>
      </c>
      <c r="AE47" s="318">
        <v>0</v>
      </c>
      <c r="AF47" s="318">
        <v>0</v>
      </c>
      <c r="AG47" s="318">
        <v>0</v>
      </c>
      <c r="AH47" s="318">
        <v>0</v>
      </c>
      <c r="AI47" s="318">
        <v>0</v>
      </c>
      <c r="AJ47" s="318">
        <v>0</v>
      </c>
      <c r="AK47" s="318">
        <v>0</v>
      </c>
      <c r="AL47" s="318">
        <v>0</v>
      </c>
      <c r="AM47" s="318">
        <v>0</v>
      </c>
      <c r="AN47" s="318">
        <v>0</v>
      </c>
      <c r="AO47" s="318">
        <v>0</v>
      </c>
      <c r="AP47" s="318">
        <v>0</v>
      </c>
      <c r="AQ47" s="318">
        <v>0</v>
      </c>
      <c r="AR47" s="318">
        <v>0</v>
      </c>
      <c r="AS47" s="318">
        <v>0</v>
      </c>
      <c r="AT47" s="318">
        <v>0</v>
      </c>
      <c r="AU47" s="318">
        <v>0</v>
      </c>
      <c r="AV47" s="318">
        <v>0</v>
      </c>
      <c r="AW47" s="318">
        <v>0</v>
      </c>
      <c r="AX47" s="318">
        <v>0</v>
      </c>
      <c r="AY47" s="318">
        <v>0</v>
      </c>
      <c r="AZ47" s="318">
        <v>0</v>
      </c>
      <c r="BA47" s="318">
        <v>0</v>
      </c>
      <c r="BB47" s="318">
        <v>0</v>
      </c>
      <c r="BC47" s="318">
        <v>0</v>
      </c>
      <c r="BD47" s="318">
        <v>0</v>
      </c>
      <c r="BE47" s="318">
        <v>0</v>
      </c>
      <c r="BF47" s="318">
        <v>0</v>
      </c>
      <c r="BG47" s="318">
        <v>0</v>
      </c>
      <c r="BH47" s="318">
        <v>0</v>
      </c>
      <c r="BI47" s="318">
        <v>0</v>
      </c>
      <c r="BJ47" s="318">
        <v>0</v>
      </c>
      <c r="BK47" s="318">
        <v>0</v>
      </c>
      <c r="BL47" s="318">
        <v>0</v>
      </c>
      <c r="BM47" s="318">
        <v>0</v>
      </c>
      <c r="BN47" s="318">
        <v>0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0</v>
      </c>
      <c r="BU47" s="318">
        <v>0</v>
      </c>
      <c r="BV47" s="318">
        <v>0</v>
      </c>
      <c r="BW47" s="318">
        <v>0</v>
      </c>
      <c r="BX47" s="318">
        <v>0</v>
      </c>
      <c r="BY47" s="318">
        <v>0</v>
      </c>
      <c r="BZ47" s="318">
        <v>0</v>
      </c>
      <c r="CA47" s="318">
        <v>0</v>
      </c>
      <c r="CB47" s="318">
        <v>0</v>
      </c>
      <c r="CC47" s="318">
        <v>0</v>
      </c>
      <c r="CD47" s="16"/>
      <c r="CE47" s="28">
        <f>SUM(C47:CC47)</f>
        <v>0</v>
      </c>
    </row>
    <row r="48" spans="1:83">
      <c r="A48" s="28" t="s">
        <v>232</v>
      </c>
      <c r="B48" s="317">
        <v>6121744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360530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7449</v>
      </c>
      <c r="K48" s="28">
        <f t="shared" si="0"/>
        <v>0</v>
      </c>
      <c r="L48" s="28">
        <f t="shared" si="0"/>
        <v>121667</v>
      </c>
      <c r="M48" s="28">
        <f t="shared" si="0"/>
        <v>0</v>
      </c>
      <c r="N48" s="28">
        <f t="shared" si="0"/>
        <v>744831</v>
      </c>
      <c r="O48" s="28">
        <f t="shared" si="0"/>
        <v>84118</v>
      </c>
      <c r="P48" s="28">
        <f t="shared" si="0"/>
        <v>199545</v>
      </c>
      <c r="Q48" s="28">
        <f t="shared" si="0"/>
        <v>0</v>
      </c>
      <c r="R48" s="28">
        <f t="shared" si="0"/>
        <v>117304</v>
      </c>
      <c r="S48" s="28">
        <f t="shared" si="0"/>
        <v>0</v>
      </c>
      <c r="T48" s="28">
        <f t="shared" si="0"/>
        <v>0</v>
      </c>
      <c r="U48" s="28">
        <f t="shared" si="0"/>
        <v>174832</v>
      </c>
      <c r="V48" s="28">
        <f t="shared" si="0"/>
        <v>7184</v>
      </c>
      <c r="W48" s="28">
        <f t="shared" si="0"/>
        <v>39917</v>
      </c>
      <c r="X48" s="28">
        <f t="shared" si="0"/>
        <v>93469</v>
      </c>
      <c r="Y48" s="28">
        <f t="shared" si="0"/>
        <v>58232</v>
      </c>
      <c r="Z48" s="28">
        <f t="shared" si="0"/>
        <v>0</v>
      </c>
      <c r="AA48" s="28">
        <f t="shared" si="0"/>
        <v>0</v>
      </c>
      <c r="AB48" s="28">
        <f t="shared" si="0"/>
        <v>75026</v>
      </c>
      <c r="AC48" s="28">
        <f t="shared" si="0"/>
        <v>0</v>
      </c>
      <c r="AD48" s="28">
        <f t="shared" si="0"/>
        <v>0</v>
      </c>
      <c r="AE48" s="28">
        <f t="shared" si="0"/>
        <v>178217</v>
      </c>
      <c r="AF48" s="28">
        <f t="shared" si="0"/>
        <v>0</v>
      </c>
      <c r="AG48" s="28">
        <f t="shared" si="0"/>
        <v>836980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1052588</v>
      </c>
      <c r="AK48" s="28">
        <f t="shared" si="1"/>
        <v>12840</v>
      </c>
      <c r="AL48" s="28">
        <f t="shared" si="1"/>
        <v>2245</v>
      </c>
      <c r="AM48" s="28">
        <f t="shared" si="1"/>
        <v>0</v>
      </c>
      <c r="AN48" s="28">
        <f t="shared" si="1"/>
        <v>0</v>
      </c>
      <c r="AO48" s="28">
        <f t="shared" si="1"/>
        <v>52391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59628</v>
      </c>
      <c r="AW48" s="28">
        <f t="shared" si="1"/>
        <v>0</v>
      </c>
      <c r="AX48" s="28">
        <f t="shared" si="1"/>
        <v>0</v>
      </c>
      <c r="AY48" s="28">
        <f t="shared" si="1"/>
        <v>239765</v>
      </c>
      <c r="AZ48" s="28">
        <f t="shared" si="1"/>
        <v>0</v>
      </c>
      <c r="BA48" s="28">
        <f t="shared" si="1"/>
        <v>28730</v>
      </c>
      <c r="BB48" s="28">
        <f t="shared" si="1"/>
        <v>18891</v>
      </c>
      <c r="BC48" s="28">
        <f t="shared" si="1"/>
        <v>0</v>
      </c>
      <c r="BD48" s="28">
        <f t="shared" si="1"/>
        <v>51377</v>
      </c>
      <c r="BE48" s="28">
        <f t="shared" si="1"/>
        <v>96916</v>
      </c>
      <c r="BF48" s="28">
        <f t="shared" si="1"/>
        <v>160836</v>
      </c>
      <c r="BG48" s="28">
        <f t="shared" si="1"/>
        <v>89436</v>
      </c>
      <c r="BH48" s="28">
        <f t="shared" si="1"/>
        <v>21630</v>
      </c>
      <c r="BI48" s="28">
        <f t="shared" si="1"/>
        <v>0</v>
      </c>
      <c r="BJ48" s="28">
        <f t="shared" si="1"/>
        <v>205581</v>
      </c>
      <c r="BK48" s="28">
        <f t="shared" si="1"/>
        <v>159651</v>
      </c>
      <c r="BL48" s="28">
        <f t="shared" si="1"/>
        <v>92731</v>
      </c>
      <c r="BM48" s="28">
        <f t="shared" si="1"/>
        <v>0</v>
      </c>
      <c r="BN48" s="28">
        <f t="shared" si="1"/>
        <v>179487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133902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55759</v>
      </c>
      <c r="BW48" s="28">
        <f t="shared" si="2"/>
        <v>0</v>
      </c>
      <c r="BX48" s="28">
        <f t="shared" si="2"/>
        <v>86939</v>
      </c>
      <c r="BY48" s="28">
        <f t="shared" si="2"/>
        <v>189127</v>
      </c>
      <c r="BZ48" s="28">
        <f t="shared" si="2"/>
        <v>0</v>
      </c>
      <c r="CA48" s="28">
        <f t="shared" si="2"/>
        <v>31996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6121747</v>
      </c>
    </row>
    <row r="49" spans="1:83">
      <c r="A49" s="16" t="s">
        <v>233</v>
      </c>
      <c r="B49" s="28">
        <f>B47+B48</f>
        <v>6121744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318">
        <v>2074641</v>
      </c>
      <c r="C51" s="318">
        <v>0</v>
      </c>
      <c r="D51" s="318">
        <v>0</v>
      </c>
      <c r="E51" s="318">
        <v>62911</v>
      </c>
      <c r="F51" s="318">
        <v>0</v>
      </c>
      <c r="G51" s="318">
        <v>0</v>
      </c>
      <c r="H51" s="318">
        <v>0</v>
      </c>
      <c r="I51" s="318">
        <v>0</v>
      </c>
      <c r="J51" s="318">
        <v>1799</v>
      </c>
      <c r="K51" s="318">
        <v>0</v>
      </c>
      <c r="L51" s="318">
        <v>0</v>
      </c>
      <c r="M51" s="318">
        <v>0</v>
      </c>
      <c r="N51" s="318">
        <v>920155</v>
      </c>
      <c r="O51" s="318">
        <v>19080</v>
      </c>
      <c r="P51" s="318">
        <v>168031</v>
      </c>
      <c r="Q51" s="318">
        <v>0</v>
      </c>
      <c r="R51" s="318">
        <v>1631</v>
      </c>
      <c r="S51" s="318">
        <v>271</v>
      </c>
      <c r="T51" s="318">
        <v>0</v>
      </c>
      <c r="U51" s="318">
        <v>68894</v>
      </c>
      <c r="V51" s="318">
        <v>6274</v>
      </c>
      <c r="W51" s="318">
        <v>34858</v>
      </c>
      <c r="X51" s="318">
        <v>81624</v>
      </c>
      <c r="Y51" s="318">
        <v>50852</v>
      </c>
      <c r="Z51" s="318">
        <v>0</v>
      </c>
      <c r="AA51" s="318">
        <v>0</v>
      </c>
      <c r="AB51" s="318">
        <v>583</v>
      </c>
      <c r="AC51" s="318">
        <v>0</v>
      </c>
      <c r="AD51" s="318">
        <v>0</v>
      </c>
      <c r="AE51" s="318">
        <v>8359</v>
      </c>
      <c r="AF51" s="318">
        <v>0</v>
      </c>
      <c r="AG51" s="318">
        <v>36381</v>
      </c>
      <c r="AH51" s="318">
        <v>0</v>
      </c>
      <c r="AI51" s="318">
        <v>0</v>
      </c>
      <c r="AJ51" s="318">
        <v>368785</v>
      </c>
      <c r="AK51" s="318">
        <v>0</v>
      </c>
      <c r="AL51" s="318">
        <v>0</v>
      </c>
      <c r="AM51" s="318">
        <v>0</v>
      </c>
      <c r="AN51" s="318">
        <v>0</v>
      </c>
      <c r="AO51" s="318">
        <v>0</v>
      </c>
      <c r="AP51" s="318">
        <v>0</v>
      </c>
      <c r="AQ51" s="318">
        <v>0</v>
      </c>
      <c r="AR51" s="318">
        <v>0</v>
      </c>
      <c r="AS51" s="318">
        <v>0</v>
      </c>
      <c r="AT51" s="318">
        <v>0</v>
      </c>
      <c r="AU51" s="318">
        <v>0</v>
      </c>
      <c r="AV51" s="318">
        <v>0</v>
      </c>
      <c r="AW51" s="318">
        <v>0</v>
      </c>
      <c r="AX51" s="318">
        <v>0</v>
      </c>
      <c r="AY51" s="318">
        <v>2744</v>
      </c>
      <c r="AZ51" s="318">
        <v>0</v>
      </c>
      <c r="BA51" s="318">
        <v>2114</v>
      </c>
      <c r="BB51" s="318">
        <v>0</v>
      </c>
      <c r="BC51" s="318">
        <v>0</v>
      </c>
      <c r="BD51" s="318">
        <v>0</v>
      </c>
      <c r="BE51" s="318">
        <v>169935</v>
      </c>
      <c r="BF51" s="318">
        <v>1147</v>
      </c>
      <c r="BG51" s="318">
        <v>56767</v>
      </c>
      <c r="BH51" s="318">
        <v>0</v>
      </c>
      <c r="BI51" s="318">
        <v>0</v>
      </c>
      <c r="BJ51" s="318">
        <v>0</v>
      </c>
      <c r="BK51" s="318">
        <v>4748</v>
      </c>
      <c r="BL51" s="318">
        <v>3730</v>
      </c>
      <c r="BM51" s="318">
        <v>0</v>
      </c>
      <c r="BN51" s="318">
        <v>0</v>
      </c>
      <c r="BO51" s="318">
        <v>0</v>
      </c>
      <c r="BP51" s="318">
        <v>0</v>
      </c>
      <c r="BQ51" s="318">
        <v>0</v>
      </c>
      <c r="BR51" s="318">
        <v>0</v>
      </c>
      <c r="BS51" s="318">
        <v>0</v>
      </c>
      <c r="BT51" s="318">
        <v>0</v>
      </c>
      <c r="BU51" s="318">
        <v>0</v>
      </c>
      <c r="BV51" s="318">
        <v>0</v>
      </c>
      <c r="BW51" s="318">
        <v>0</v>
      </c>
      <c r="BX51" s="318">
        <v>2968</v>
      </c>
      <c r="BY51" s="318">
        <v>0</v>
      </c>
      <c r="BZ51" s="318">
        <v>0</v>
      </c>
      <c r="CA51" s="318">
        <v>0</v>
      </c>
      <c r="CB51" s="318">
        <v>0</v>
      </c>
      <c r="CC51" s="318">
        <v>0</v>
      </c>
      <c r="CD51" s="16"/>
      <c r="CE51" s="28">
        <f>SUM(C51:CD51)</f>
        <v>2074641</v>
      </c>
    </row>
    <row r="52" spans="1:83">
      <c r="A52" s="35" t="s">
        <v>235</v>
      </c>
      <c r="B52" s="317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>
      <c r="A53" s="16" t="s">
        <v>233</v>
      </c>
      <c r="B53" s="28">
        <f>B51+B52</f>
        <v>2074641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318">
        <v>0</v>
      </c>
      <c r="D59" s="318">
        <v>0</v>
      </c>
      <c r="E59" s="318">
        <v>1454</v>
      </c>
      <c r="F59" s="318">
        <v>0</v>
      </c>
      <c r="G59" s="318">
        <v>0</v>
      </c>
      <c r="H59" s="318">
        <v>0</v>
      </c>
      <c r="I59" s="318">
        <v>0</v>
      </c>
      <c r="J59" s="318">
        <v>30</v>
      </c>
      <c r="K59" s="318">
        <v>0</v>
      </c>
      <c r="L59" s="318">
        <v>490</v>
      </c>
      <c r="M59" s="318">
        <v>0</v>
      </c>
      <c r="N59" s="318">
        <v>31537</v>
      </c>
      <c r="O59" s="318">
        <v>25</v>
      </c>
      <c r="P59" s="319">
        <v>26036</v>
      </c>
      <c r="Q59" s="320">
        <v>0</v>
      </c>
      <c r="R59" s="320">
        <v>26036</v>
      </c>
      <c r="S59" s="279">
        <v>0</v>
      </c>
      <c r="T59" s="279">
        <v>0</v>
      </c>
      <c r="U59" s="321">
        <v>80559</v>
      </c>
      <c r="V59" s="320">
        <v>1767</v>
      </c>
      <c r="W59" s="320">
        <v>5608</v>
      </c>
      <c r="X59" s="320">
        <v>23133</v>
      </c>
      <c r="Y59" s="320">
        <v>14881</v>
      </c>
      <c r="Z59" s="320">
        <v>0</v>
      </c>
      <c r="AA59" s="320">
        <v>0</v>
      </c>
      <c r="AB59" s="279">
        <v>0</v>
      </c>
      <c r="AC59" s="320">
        <v>0</v>
      </c>
      <c r="AD59" s="320">
        <v>0</v>
      </c>
      <c r="AE59" s="320">
        <v>29092</v>
      </c>
      <c r="AF59" s="320">
        <v>0</v>
      </c>
      <c r="AG59" s="320">
        <v>9622</v>
      </c>
      <c r="AH59" s="320">
        <v>0</v>
      </c>
      <c r="AI59" s="320">
        <v>0</v>
      </c>
      <c r="AJ59" s="320">
        <v>23276</v>
      </c>
      <c r="AK59" s="320">
        <v>2342</v>
      </c>
      <c r="AL59" s="320">
        <v>702</v>
      </c>
      <c r="AM59" s="320">
        <v>0</v>
      </c>
      <c r="AN59" s="320">
        <v>0</v>
      </c>
      <c r="AO59" s="320">
        <v>5064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279">
        <v>0</v>
      </c>
      <c r="AW59" s="279">
        <v>0</v>
      </c>
      <c r="AX59" s="279">
        <v>0</v>
      </c>
      <c r="AY59" s="320">
        <v>29752</v>
      </c>
      <c r="AZ59" s="320">
        <v>0</v>
      </c>
      <c r="BA59" s="279">
        <v>0</v>
      </c>
      <c r="BB59" s="279">
        <v>0</v>
      </c>
      <c r="BC59" s="279">
        <v>0</v>
      </c>
      <c r="BD59" s="279">
        <v>0</v>
      </c>
      <c r="BE59" s="320">
        <v>87446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>
      <c r="A60" s="219" t="s">
        <v>262</v>
      </c>
      <c r="B60" s="220"/>
      <c r="C60" s="322">
        <v>0</v>
      </c>
      <c r="D60" s="322">
        <v>0</v>
      </c>
      <c r="E60" s="322">
        <v>14.57</v>
      </c>
      <c r="F60" s="322">
        <v>0</v>
      </c>
      <c r="G60" s="322">
        <v>0</v>
      </c>
      <c r="H60" s="322">
        <v>0</v>
      </c>
      <c r="I60" s="322">
        <v>0</v>
      </c>
      <c r="J60" s="322">
        <v>0.3</v>
      </c>
      <c r="K60" s="322">
        <v>0</v>
      </c>
      <c r="L60" s="322">
        <v>4.92</v>
      </c>
      <c r="M60" s="322">
        <v>0</v>
      </c>
      <c r="N60" s="322">
        <v>47.7</v>
      </c>
      <c r="O60" s="322">
        <v>2.2000000000000002</v>
      </c>
      <c r="P60" s="319">
        <v>9.6</v>
      </c>
      <c r="Q60" s="319">
        <v>0</v>
      </c>
      <c r="R60" s="319">
        <v>1.6</v>
      </c>
      <c r="S60" s="323">
        <v>0</v>
      </c>
      <c r="T60" s="323">
        <v>0</v>
      </c>
      <c r="U60" s="324">
        <v>11.1</v>
      </c>
      <c r="V60" s="319">
        <v>0.36</v>
      </c>
      <c r="W60" s="319">
        <v>2.0099999999999998</v>
      </c>
      <c r="X60" s="319">
        <v>4.7</v>
      </c>
      <c r="Y60" s="319">
        <v>2.93</v>
      </c>
      <c r="Z60" s="319">
        <v>0</v>
      </c>
      <c r="AA60" s="319">
        <v>0</v>
      </c>
      <c r="AB60" s="323">
        <v>2.4</v>
      </c>
      <c r="AC60" s="319">
        <v>0</v>
      </c>
      <c r="AD60" s="319">
        <v>0</v>
      </c>
      <c r="AE60" s="319">
        <v>9.3699999999999992</v>
      </c>
      <c r="AF60" s="319">
        <v>0</v>
      </c>
      <c r="AG60" s="319">
        <v>22.400000000000002</v>
      </c>
      <c r="AH60" s="319">
        <v>0</v>
      </c>
      <c r="AI60" s="319">
        <v>0</v>
      </c>
      <c r="AJ60" s="319">
        <v>34.4</v>
      </c>
      <c r="AK60" s="319">
        <v>0.74</v>
      </c>
      <c r="AL60" s="319">
        <v>0.28999999999999998</v>
      </c>
      <c r="AM60" s="319">
        <v>0</v>
      </c>
      <c r="AN60" s="319">
        <v>0</v>
      </c>
      <c r="AO60" s="319">
        <v>2.12</v>
      </c>
      <c r="AP60" s="319">
        <v>0</v>
      </c>
      <c r="AQ60" s="319">
        <v>0</v>
      </c>
      <c r="AR60" s="319">
        <v>0</v>
      </c>
      <c r="AS60" s="319">
        <v>0</v>
      </c>
      <c r="AT60" s="319">
        <v>0</v>
      </c>
      <c r="AU60" s="319">
        <v>0</v>
      </c>
      <c r="AV60" s="323">
        <v>4.5</v>
      </c>
      <c r="AW60" s="323">
        <v>0</v>
      </c>
      <c r="AX60" s="323">
        <v>0</v>
      </c>
      <c r="AY60" s="319">
        <v>21.1</v>
      </c>
      <c r="AZ60" s="319">
        <v>0</v>
      </c>
      <c r="BA60" s="323">
        <v>2.5</v>
      </c>
      <c r="BB60" s="323">
        <v>1</v>
      </c>
      <c r="BC60" s="323">
        <v>0</v>
      </c>
      <c r="BD60" s="323">
        <v>3.7</v>
      </c>
      <c r="BE60" s="319">
        <v>6.6</v>
      </c>
      <c r="BF60" s="323">
        <v>15.1</v>
      </c>
      <c r="BG60" s="323">
        <v>3.8</v>
      </c>
      <c r="BH60" s="323">
        <v>1.1000000000000001</v>
      </c>
      <c r="BI60" s="323">
        <v>0</v>
      </c>
      <c r="BJ60" s="323">
        <v>7.7</v>
      </c>
      <c r="BK60" s="323">
        <v>12</v>
      </c>
      <c r="BL60" s="323">
        <v>7.4</v>
      </c>
      <c r="BM60" s="323">
        <v>0</v>
      </c>
      <c r="BN60" s="323">
        <v>5.5</v>
      </c>
      <c r="BO60" s="323">
        <v>0</v>
      </c>
      <c r="BP60" s="323">
        <v>0</v>
      </c>
      <c r="BQ60" s="323">
        <v>0</v>
      </c>
      <c r="BR60" s="323">
        <v>6</v>
      </c>
      <c r="BS60" s="323">
        <v>0</v>
      </c>
      <c r="BT60" s="323">
        <v>0</v>
      </c>
      <c r="BU60" s="323">
        <v>0</v>
      </c>
      <c r="BV60" s="323">
        <v>4</v>
      </c>
      <c r="BW60" s="323">
        <v>0</v>
      </c>
      <c r="BX60" s="323">
        <v>4.5</v>
      </c>
      <c r="BY60" s="323">
        <v>6.4</v>
      </c>
      <c r="BZ60" s="323">
        <v>0</v>
      </c>
      <c r="CA60" s="323">
        <v>1</v>
      </c>
      <c r="CB60" s="323">
        <v>0</v>
      </c>
      <c r="CC60" s="323"/>
      <c r="CD60" s="221" t="s">
        <v>248</v>
      </c>
      <c r="CE60" s="239">
        <f t="shared" ref="CE60:CE68" si="6">SUM(C60:CD60)</f>
        <v>287.60999999999996</v>
      </c>
    </row>
    <row r="61" spans="1:83">
      <c r="A61" s="35" t="s">
        <v>263</v>
      </c>
      <c r="B61" s="16"/>
      <c r="C61" s="318">
        <v>0</v>
      </c>
      <c r="D61" s="318">
        <v>0</v>
      </c>
      <c r="E61" s="318">
        <v>1440534</v>
      </c>
      <c r="F61" s="318">
        <v>0</v>
      </c>
      <c r="G61" s="318">
        <v>0</v>
      </c>
      <c r="H61" s="318">
        <v>0</v>
      </c>
      <c r="I61" s="318">
        <v>0</v>
      </c>
      <c r="J61" s="318">
        <v>29763</v>
      </c>
      <c r="K61" s="318">
        <v>0</v>
      </c>
      <c r="L61" s="318">
        <v>486131</v>
      </c>
      <c r="M61" s="318">
        <v>0</v>
      </c>
      <c r="N61" s="318">
        <v>2976047</v>
      </c>
      <c r="O61" s="318">
        <v>336102</v>
      </c>
      <c r="P61" s="320">
        <v>797303</v>
      </c>
      <c r="Q61" s="320">
        <v>0</v>
      </c>
      <c r="R61" s="320">
        <v>468698</v>
      </c>
      <c r="S61" s="325">
        <v>0</v>
      </c>
      <c r="T61" s="325">
        <v>0</v>
      </c>
      <c r="U61" s="321">
        <v>698558</v>
      </c>
      <c r="V61" s="320">
        <v>28706</v>
      </c>
      <c r="W61" s="320">
        <v>159492</v>
      </c>
      <c r="X61" s="320">
        <v>373466</v>
      </c>
      <c r="Y61" s="320">
        <v>232670</v>
      </c>
      <c r="Z61" s="320">
        <v>0</v>
      </c>
      <c r="AA61" s="320">
        <v>0</v>
      </c>
      <c r="AB61" s="326">
        <v>299775</v>
      </c>
      <c r="AC61" s="320">
        <v>0</v>
      </c>
      <c r="AD61" s="320">
        <v>0</v>
      </c>
      <c r="AE61" s="320">
        <v>712084</v>
      </c>
      <c r="AF61" s="320">
        <v>0</v>
      </c>
      <c r="AG61" s="320">
        <v>3344235</v>
      </c>
      <c r="AH61" s="320">
        <v>0</v>
      </c>
      <c r="AI61" s="320">
        <v>0</v>
      </c>
      <c r="AJ61" s="320">
        <v>4205722</v>
      </c>
      <c r="AK61" s="320">
        <v>51304</v>
      </c>
      <c r="AL61" s="320">
        <v>8969</v>
      </c>
      <c r="AM61" s="320">
        <v>0</v>
      </c>
      <c r="AN61" s="320">
        <v>0</v>
      </c>
      <c r="AO61" s="320">
        <v>209334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5">
        <v>238248</v>
      </c>
      <c r="AW61" s="325">
        <v>0</v>
      </c>
      <c r="AX61" s="325">
        <v>0</v>
      </c>
      <c r="AY61" s="320">
        <v>958003</v>
      </c>
      <c r="AZ61" s="320">
        <v>0</v>
      </c>
      <c r="BA61" s="325">
        <v>114792</v>
      </c>
      <c r="BB61" s="325">
        <v>75482</v>
      </c>
      <c r="BC61" s="325">
        <v>0</v>
      </c>
      <c r="BD61" s="325">
        <v>205280</v>
      </c>
      <c r="BE61" s="320">
        <v>387238</v>
      </c>
      <c r="BF61" s="325">
        <v>642636</v>
      </c>
      <c r="BG61" s="325">
        <v>357352</v>
      </c>
      <c r="BH61" s="325">
        <v>86423</v>
      </c>
      <c r="BI61" s="325">
        <v>0</v>
      </c>
      <c r="BJ61" s="325">
        <v>821420</v>
      </c>
      <c r="BK61" s="325">
        <v>637901</v>
      </c>
      <c r="BL61" s="325">
        <v>370516</v>
      </c>
      <c r="BM61" s="325">
        <v>0</v>
      </c>
      <c r="BN61" s="325">
        <v>717157</v>
      </c>
      <c r="BO61" s="325">
        <v>0</v>
      </c>
      <c r="BP61" s="325">
        <v>0</v>
      </c>
      <c r="BQ61" s="325">
        <v>0</v>
      </c>
      <c r="BR61" s="325">
        <v>535017</v>
      </c>
      <c r="BS61" s="325">
        <v>0</v>
      </c>
      <c r="BT61" s="325">
        <v>0</v>
      </c>
      <c r="BU61" s="325">
        <v>0</v>
      </c>
      <c r="BV61" s="325">
        <v>222790</v>
      </c>
      <c r="BW61" s="325">
        <v>0</v>
      </c>
      <c r="BX61" s="325">
        <v>347372</v>
      </c>
      <c r="BY61" s="325">
        <v>755676</v>
      </c>
      <c r="BZ61" s="325">
        <v>0</v>
      </c>
      <c r="CA61" s="325">
        <v>127842</v>
      </c>
      <c r="CB61" s="325">
        <v>0</v>
      </c>
      <c r="CC61" s="325"/>
      <c r="CD61" s="25" t="s">
        <v>248</v>
      </c>
      <c r="CE61" s="28">
        <f t="shared" si="6"/>
        <v>24460038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360530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7449</v>
      </c>
      <c r="K62" s="28">
        <f t="shared" si="7"/>
        <v>0</v>
      </c>
      <c r="L62" s="28">
        <f t="shared" si="7"/>
        <v>121667</v>
      </c>
      <c r="M62" s="28">
        <f t="shared" si="7"/>
        <v>0</v>
      </c>
      <c r="N62" s="28">
        <f t="shared" si="7"/>
        <v>744831</v>
      </c>
      <c r="O62" s="28">
        <f t="shared" si="7"/>
        <v>84118</v>
      </c>
      <c r="P62" s="28">
        <f t="shared" si="7"/>
        <v>199545</v>
      </c>
      <c r="Q62" s="28">
        <f t="shared" si="7"/>
        <v>0</v>
      </c>
      <c r="R62" s="28">
        <f t="shared" si="7"/>
        <v>117304</v>
      </c>
      <c r="S62" s="28">
        <f t="shared" si="7"/>
        <v>0</v>
      </c>
      <c r="T62" s="28">
        <f t="shared" si="7"/>
        <v>0</v>
      </c>
      <c r="U62" s="28">
        <f t="shared" si="7"/>
        <v>174832</v>
      </c>
      <c r="V62" s="28">
        <f t="shared" si="7"/>
        <v>7184</v>
      </c>
      <c r="W62" s="28">
        <f t="shared" si="7"/>
        <v>39917</v>
      </c>
      <c r="X62" s="28">
        <f t="shared" si="7"/>
        <v>93469</v>
      </c>
      <c r="Y62" s="28">
        <f t="shared" si="7"/>
        <v>58232</v>
      </c>
      <c r="Z62" s="28">
        <f t="shared" si="7"/>
        <v>0</v>
      </c>
      <c r="AA62" s="28">
        <f t="shared" si="7"/>
        <v>0</v>
      </c>
      <c r="AB62" s="28">
        <f t="shared" si="7"/>
        <v>75026</v>
      </c>
      <c r="AC62" s="28">
        <f t="shared" si="7"/>
        <v>0</v>
      </c>
      <c r="AD62" s="28">
        <f t="shared" si="7"/>
        <v>0</v>
      </c>
      <c r="AE62" s="28">
        <f t="shared" si="7"/>
        <v>178217</v>
      </c>
      <c r="AF62" s="28">
        <f t="shared" si="7"/>
        <v>0</v>
      </c>
      <c r="AG62" s="28">
        <f t="shared" si="7"/>
        <v>836980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1052588</v>
      </c>
      <c r="AK62" s="28">
        <f t="shared" si="8"/>
        <v>12840</v>
      </c>
      <c r="AL62" s="28">
        <f t="shared" si="8"/>
        <v>2245</v>
      </c>
      <c r="AM62" s="28">
        <f t="shared" si="8"/>
        <v>0</v>
      </c>
      <c r="AN62" s="28">
        <f t="shared" si="8"/>
        <v>0</v>
      </c>
      <c r="AO62" s="28">
        <f t="shared" si="8"/>
        <v>52391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59628</v>
      </c>
      <c r="AW62" s="28">
        <f t="shared" si="8"/>
        <v>0</v>
      </c>
      <c r="AX62" s="28">
        <f t="shared" si="8"/>
        <v>0</v>
      </c>
      <c r="AY62" s="28">
        <f t="shared" si="8"/>
        <v>239765</v>
      </c>
      <c r="AZ62" s="28">
        <f t="shared" si="8"/>
        <v>0</v>
      </c>
      <c r="BA62" s="28">
        <f t="shared" si="8"/>
        <v>28730</v>
      </c>
      <c r="BB62" s="28">
        <f t="shared" si="8"/>
        <v>18891</v>
      </c>
      <c r="BC62" s="28">
        <f t="shared" si="8"/>
        <v>0</v>
      </c>
      <c r="BD62" s="28">
        <f t="shared" si="8"/>
        <v>51377</v>
      </c>
      <c r="BE62" s="28">
        <f t="shared" si="8"/>
        <v>96916</v>
      </c>
      <c r="BF62" s="28">
        <f t="shared" si="8"/>
        <v>160836</v>
      </c>
      <c r="BG62" s="28">
        <f t="shared" si="8"/>
        <v>89436</v>
      </c>
      <c r="BH62" s="28">
        <f t="shared" si="8"/>
        <v>21630</v>
      </c>
      <c r="BI62" s="28">
        <f t="shared" si="8"/>
        <v>0</v>
      </c>
      <c r="BJ62" s="28">
        <f t="shared" si="8"/>
        <v>205581</v>
      </c>
      <c r="BK62" s="28">
        <f t="shared" si="8"/>
        <v>159651</v>
      </c>
      <c r="BL62" s="28">
        <f t="shared" si="8"/>
        <v>92731</v>
      </c>
      <c r="BM62" s="28">
        <f t="shared" si="8"/>
        <v>0</v>
      </c>
      <c r="BN62" s="28">
        <f t="shared" si="8"/>
        <v>179487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133902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55759</v>
      </c>
      <c r="BW62" s="28">
        <f t="shared" si="9"/>
        <v>0</v>
      </c>
      <c r="BX62" s="28">
        <f t="shared" si="9"/>
        <v>86939</v>
      </c>
      <c r="BY62" s="28">
        <f t="shared" si="9"/>
        <v>189127</v>
      </c>
      <c r="BZ62" s="28">
        <f t="shared" si="9"/>
        <v>0</v>
      </c>
      <c r="CA62" s="28">
        <f t="shared" si="9"/>
        <v>31996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6121747</v>
      </c>
    </row>
    <row r="63" spans="1:83">
      <c r="A63" s="35" t="s">
        <v>264</v>
      </c>
      <c r="B63" s="16"/>
      <c r="C63" s="318">
        <v>0</v>
      </c>
      <c r="D63" s="318">
        <v>0</v>
      </c>
      <c r="E63" s="318">
        <v>200</v>
      </c>
      <c r="F63" s="318">
        <v>0</v>
      </c>
      <c r="G63" s="318">
        <v>0</v>
      </c>
      <c r="H63" s="318">
        <v>0</v>
      </c>
      <c r="I63" s="318">
        <v>0</v>
      </c>
      <c r="J63" s="318">
        <v>4</v>
      </c>
      <c r="K63" s="318">
        <v>0</v>
      </c>
      <c r="L63" s="318">
        <v>67</v>
      </c>
      <c r="M63" s="318">
        <v>0</v>
      </c>
      <c r="N63" s="318">
        <v>4063</v>
      </c>
      <c r="O63" s="318">
        <v>0</v>
      </c>
      <c r="P63" s="320">
        <v>0</v>
      </c>
      <c r="Q63" s="320">
        <v>0</v>
      </c>
      <c r="R63" s="320">
        <v>32372</v>
      </c>
      <c r="S63" s="325">
        <v>0</v>
      </c>
      <c r="T63" s="325">
        <v>0</v>
      </c>
      <c r="U63" s="321">
        <v>9000</v>
      </c>
      <c r="V63" s="320">
        <v>4428</v>
      </c>
      <c r="W63" s="320">
        <v>24602</v>
      </c>
      <c r="X63" s="320">
        <v>57608</v>
      </c>
      <c r="Y63" s="320">
        <v>35890</v>
      </c>
      <c r="Z63" s="320">
        <v>0</v>
      </c>
      <c r="AA63" s="320">
        <v>0</v>
      </c>
      <c r="AB63" s="326">
        <v>85237</v>
      </c>
      <c r="AC63" s="320">
        <v>0</v>
      </c>
      <c r="AD63" s="320">
        <v>0</v>
      </c>
      <c r="AE63" s="320">
        <v>55881</v>
      </c>
      <c r="AF63" s="320">
        <v>0</v>
      </c>
      <c r="AG63" s="320">
        <v>150936</v>
      </c>
      <c r="AH63" s="320">
        <v>0</v>
      </c>
      <c r="AI63" s="320">
        <v>0</v>
      </c>
      <c r="AJ63" s="320">
        <v>819558</v>
      </c>
      <c r="AK63" s="320">
        <v>4411</v>
      </c>
      <c r="AL63" s="320">
        <v>1743</v>
      </c>
      <c r="AM63" s="320">
        <v>0</v>
      </c>
      <c r="AN63" s="320">
        <v>0</v>
      </c>
      <c r="AO63" s="320">
        <v>29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5">
        <v>0</v>
      </c>
      <c r="AW63" s="325">
        <v>0</v>
      </c>
      <c r="AX63" s="325">
        <v>0</v>
      </c>
      <c r="AY63" s="320">
        <v>11157</v>
      </c>
      <c r="AZ63" s="320">
        <v>0</v>
      </c>
      <c r="BA63" s="325">
        <v>0</v>
      </c>
      <c r="BB63" s="325">
        <v>0</v>
      </c>
      <c r="BC63" s="325">
        <v>0</v>
      </c>
      <c r="BD63" s="325">
        <v>0</v>
      </c>
      <c r="BE63" s="320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80536</v>
      </c>
      <c r="BK63" s="325">
        <v>31026</v>
      </c>
      <c r="BL63" s="325">
        <v>0</v>
      </c>
      <c r="BM63" s="325">
        <v>0</v>
      </c>
      <c r="BN63" s="325">
        <v>83737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0</v>
      </c>
      <c r="BX63" s="325">
        <v>4856</v>
      </c>
      <c r="BY63" s="325">
        <v>25250</v>
      </c>
      <c r="BZ63" s="325">
        <v>0</v>
      </c>
      <c r="CA63" s="325">
        <v>0</v>
      </c>
      <c r="CB63" s="325">
        <v>0</v>
      </c>
      <c r="CC63" s="325"/>
      <c r="CD63" s="25" t="s">
        <v>248</v>
      </c>
      <c r="CE63" s="28">
        <f t="shared" si="6"/>
        <v>1522591</v>
      </c>
    </row>
    <row r="64" spans="1:83">
      <c r="A64" s="35" t="s">
        <v>265</v>
      </c>
      <c r="B64" s="16"/>
      <c r="C64" s="318">
        <v>0</v>
      </c>
      <c r="D64" s="318">
        <v>0</v>
      </c>
      <c r="E64" s="318">
        <v>101282</v>
      </c>
      <c r="F64" s="318">
        <v>0</v>
      </c>
      <c r="G64" s="318">
        <v>0</v>
      </c>
      <c r="H64" s="318">
        <v>0</v>
      </c>
      <c r="I64" s="318">
        <v>0</v>
      </c>
      <c r="J64" s="318">
        <v>2093</v>
      </c>
      <c r="K64" s="318">
        <v>0</v>
      </c>
      <c r="L64" s="318">
        <v>34179</v>
      </c>
      <c r="M64" s="318">
        <v>0</v>
      </c>
      <c r="N64" s="318">
        <v>558679</v>
      </c>
      <c r="O64" s="318">
        <v>6597</v>
      </c>
      <c r="P64" s="320">
        <v>254203</v>
      </c>
      <c r="Q64" s="320">
        <v>0</v>
      </c>
      <c r="R64" s="320">
        <v>234</v>
      </c>
      <c r="S64" s="325">
        <v>1089362</v>
      </c>
      <c r="T64" s="325">
        <v>0</v>
      </c>
      <c r="U64" s="321">
        <v>741459</v>
      </c>
      <c r="V64" s="320">
        <v>2383</v>
      </c>
      <c r="W64" s="320">
        <v>13238</v>
      </c>
      <c r="X64" s="320">
        <v>30998</v>
      </c>
      <c r="Y64" s="320">
        <v>19312</v>
      </c>
      <c r="Z64" s="320">
        <v>0</v>
      </c>
      <c r="AA64" s="320">
        <v>0</v>
      </c>
      <c r="AB64" s="326">
        <v>2094965</v>
      </c>
      <c r="AC64" s="320">
        <v>0</v>
      </c>
      <c r="AD64" s="320">
        <v>0</v>
      </c>
      <c r="AE64" s="320">
        <v>27699</v>
      </c>
      <c r="AF64" s="320">
        <v>0</v>
      </c>
      <c r="AG64" s="320">
        <v>140951</v>
      </c>
      <c r="AH64" s="320">
        <v>2582</v>
      </c>
      <c r="AI64" s="320">
        <v>0</v>
      </c>
      <c r="AJ64" s="320">
        <v>225985</v>
      </c>
      <c r="AK64" s="320">
        <v>2186</v>
      </c>
      <c r="AL64" s="320">
        <v>864</v>
      </c>
      <c r="AM64" s="320">
        <v>0</v>
      </c>
      <c r="AN64" s="320">
        <v>0</v>
      </c>
      <c r="AO64" s="320">
        <v>14718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5">
        <v>53</v>
      </c>
      <c r="AW64" s="325">
        <v>0</v>
      </c>
      <c r="AX64" s="325">
        <v>0</v>
      </c>
      <c r="AY64" s="320">
        <v>199251</v>
      </c>
      <c r="AZ64" s="320">
        <v>0</v>
      </c>
      <c r="BA64" s="325">
        <v>18177</v>
      </c>
      <c r="BB64" s="325">
        <v>171</v>
      </c>
      <c r="BC64" s="325">
        <v>0</v>
      </c>
      <c r="BD64" s="325">
        <v>3307</v>
      </c>
      <c r="BE64" s="320">
        <v>10799</v>
      </c>
      <c r="BF64" s="325">
        <v>40516</v>
      </c>
      <c r="BG64" s="325">
        <v>37879</v>
      </c>
      <c r="BH64" s="325">
        <v>135</v>
      </c>
      <c r="BI64" s="325">
        <v>0</v>
      </c>
      <c r="BJ64" s="325">
        <v>7125</v>
      </c>
      <c r="BK64" s="325">
        <v>10871</v>
      </c>
      <c r="BL64" s="325">
        <v>12353</v>
      </c>
      <c r="BM64" s="325">
        <v>0</v>
      </c>
      <c r="BN64" s="325">
        <v>57854</v>
      </c>
      <c r="BO64" s="325">
        <v>0</v>
      </c>
      <c r="BP64" s="325">
        <v>0</v>
      </c>
      <c r="BQ64" s="325">
        <v>0</v>
      </c>
      <c r="BR64" s="325">
        <v>19173</v>
      </c>
      <c r="BS64" s="325">
        <v>0</v>
      </c>
      <c r="BT64" s="325">
        <v>0</v>
      </c>
      <c r="BU64" s="325">
        <v>0</v>
      </c>
      <c r="BV64" s="325">
        <v>8045</v>
      </c>
      <c r="BW64" s="325">
        <v>0</v>
      </c>
      <c r="BX64" s="325">
        <v>3080</v>
      </c>
      <c r="BY64" s="325">
        <v>1897</v>
      </c>
      <c r="BZ64" s="325">
        <v>0</v>
      </c>
      <c r="CA64" s="325">
        <v>17434</v>
      </c>
      <c r="CB64" s="325">
        <v>0</v>
      </c>
      <c r="CC64" s="325"/>
      <c r="CD64" s="25" t="s">
        <v>248</v>
      </c>
      <c r="CE64" s="28">
        <f t="shared" si="6"/>
        <v>5812089</v>
      </c>
    </row>
    <row r="65" spans="1:83">
      <c r="A65" s="35" t="s">
        <v>266</v>
      </c>
      <c r="B65" s="16"/>
      <c r="C65" s="318">
        <v>0</v>
      </c>
      <c r="D65" s="318">
        <v>0</v>
      </c>
      <c r="E65" s="318">
        <v>1922</v>
      </c>
      <c r="F65" s="318">
        <v>0</v>
      </c>
      <c r="G65" s="318">
        <v>0</v>
      </c>
      <c r="H65" s="318">
        <v>0</v>
      </c>
      <c r="I65" s="318">
        <v>0</v>
      </c>
      <c r="J65" s="318">
        <v>40</v>
      </c>
      <c r="K65" s="318">
        <v>0</v>
      </c>
      <c r="L65" s="318">
        <v>648</v>
      </c>
      <c r="M65" s="318">
        <v>0</v>
      </c>
      <c r="N65" s="318">
        <v>214401</v>
      </c>
      <c r="O65" s="318">
        <v>0</v>
      </c>
      <c r="P65" s="320">
        <v>0</v>
      </c>
      <c r="Q65" s="320">
        <v>0</v>
      </c>
      <c r="R65" s="320">
        <v>1035</v>
      </c>
      <c r="S65" s="325">
        <v>0</v>
      </c>
      <c r="T65" s="325">
        <v>0</v>
      </c>
      <c r="U65" s="321">
        <v>0</v>
      </c>
      <c r="V65" s="320">
        <v>0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6">
        <v>12446</v>
      </c>
      <c r="AC65" s="320">
        <v>0</v>
      </c>
      <c r="AD65" s="320">
        <v>0</v>
      </c>
      <c r="AE65" s="320">
        <v>0</v>
      </c>
      <c r="AF65" s="320">
        <v>0</v>
      </c>
      <c r="AG65" s="320">
        <v>0</v>
      </c>
      <c r="AH65" s="320">
        <v>0</v>
      </c>
      <c r="AI65" s="320">
        <v>0</v>
      </c>
      <c r="AJ65" s="320">
        <v>56742</v>
      </c>
      <c r="AK65" s="320">
        <v>0</v>
      </c>
      <c r="AL65" s="320">
        <v>0</v>
      </c>
      <c r="AM65" s="320">
        <v>0</v>
      </c>
      <c r="AN65" s="320">
        <v>0</v>
      </c>
      <c r="AO65" s="320">
        <v>279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5">
        <v>0</v>
      </c>
      <c r="AW65" s="325">
        <v>0</v>
      </c>
      <c r="AX65" s="325">
        <v>0</v>
      </c>
      <c r="AY65" s="320">
        <v>3476</v>
      </c>
      <c r="AZ65" s="320">
        <v>0</v>
      </c>
      <c r="BA65" s="325">
        <v>0</v>
      </c>
      <c r="BB65" s="325">
        <v>0</v>
      </c>
      <c r="BC65" s="325">
        <v>0</v>
      </c>
      <c r="BD65" s="325">
        <v>0</v>
      </c>
      <c r="BE65" s="320">
        <v>437292</v>
      </c>
      <c r="BF65" s="325">
        <v>4916</v>
      </c>
      <c r="BG65" s="325">
        <v>58563</v>
      </c>
      <c r="BH65" s="325">
        <v>0</v>
      </c>
      <c r="BI65" s="325">
        <v>0</v>
      </c>
      <c r="BJ65" s="325">
        <v>0</v>
      </c>
      <c r="BK65" s="325">
        <v>15053</v>
      </c>
      <c r="BL65" s="325">
        <v>0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0</v>
      </c>
      <c r="BZ65" s="325">
        <v>0</v>
      </c>
      <c r="CA65" s="325">
        <v>0</v>
      </c>
      <c r="CB65" s="325">
        <v>0</v>
      </c>
      <c r="CC65" s="325"/>
      <c r="CD65" s="25" t="s">
        <v>248</v>
      </c>
      <c r="CE65" s="28">
        <f t="shared" si="6"/>
        <v>806813</v>
      </c>
    </row>
    <row r="66" spans="1:83">
      <c r="A66" s="35" t="s">
        <v>267</v>
      </c>
      <c r="B66" s="16"/>
      <c r="C66" s="318">
        <v>0</v>
      </c>
      <c r="D66" s="318">
        <v>0</v>
      </c>
      <c r="E66" s="318">
        <v>419865</v>
      </c>
      <c r="F66" s="318">
        <v>0</v>
      </c>
      <c r="G66" s="318">
        <v>0</v>
      </c>
      <c r="H66" s="318">
        <v>0</v>
      </c>
      <c r="I66" s="318">
        <v>0</v>
      </c>
      <c r="J66" s="318">
        <v>8675</v>
      </c>
      <c r="K66" s="318">
        <v>0</v>
      </c>
      <c r="L66" s="318">
        <v>141690</v>
      </c>
      <c r="M66" s="318">
        <v>0</v>
      </c>
      <c r="N66" s="318">
        <v>67480</v>
      </c>
      <c r="O66" s="318">
        <v>229</v>
      </c>
      <c r="P66" s="320">
        <v>23378</v>
      </c>
      <c r="Q66" s="320">
        <v>0</v>
      </c>
      <c r="R66" s="320">
        <v>296</v>
      </c>
      <c r="S66" s="325">
        <v>0</v>
      </c>
      <c r="T66" s="325">
        <v>0</v>
      </c>
      <c r="U66" s="321">
        <v>857332</v>
      </c>
      <c r="V66" s="320">
        <v>16837</v>
      </c>
      <c r="W66" s="320">
        <v>93548</v>
      </c>
      <c r="X66" s="320">
        <v>219052</v>
      </c>
      <c r="Y66" s="320">
        <v>136470</v>
      </c>
      <c r="Z66" s="320">
        <v>0</v>
      </c>
      <c r="AA66" s="320">
        <v>0</v>
      </c>
      <c r="AB66" s="326">
        <v>545592</v>
      </c>
      <c r="AC66" s="320">
        <v>0</v>
      </c>
      <c r="AD66" s="320">
        <v>0</v>
      </c>
      <c r="AE66" s="320">
        <v>-3328</v>
      </c>
      <c r="AF66" s="320">
        <v>0</v>
      </c>
      <c r="AG66" s="320">
        <v>135641</v>
      </c>
      <c r="AH66" s="320">
        <v>188100</v>
      </c>
      <c r="AI66" s="320">
        <v>0</v>
      </c>
      <c r="AJ66" s="320">
        <v>80747</v>
      </c>
      <c r="AK66" s="320">
        <v>-263</v>
      </c>
      <c r="AL66" s="320">
        <v>-104</v>
      </c>
      <c r="AM66" s="320">
        <v>0</v>
      </c>
      <c r="AN66" s="320">
        <v>0</v>
      </c>
      <c r="AO66" s="320">
        <v>61014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5">
        <v>0</v>
      </c>
      <c r="AW66" s="325">
        <v>0</v>
      </c>
      <c r="AX66" s="325">
        <v>0</v>
      </c>
      <c r="AY66" s="320">
        <v>7186</v>
      </c>
      <c r="AZ66" s="320">
        <v>0</v>
      </c>
      <c r="BA66" s="325">
        <v>0</v>
      </c>
      <c r="BB66" s="325">
        <v>0</v>
      </c>
      <c r="BC66" s="325">
        <v>0</v>
      </c>
      <c r="BD66" s="325">
        <v>115870</v>
      </c>
      <c r="BE66" s="320">
        <v>200366</v>
      </c>
      <c r="BF66" s="325">
        <v>87</v>
      </c>
      <c r="BG66" s="325">
        <v>317156</v>
      </c>
      <c r="BH66" s="325">
        <v>0</v>
      </c>
      <c r="BI66" s="325">
        <v>0</v>
      </c>
      <c r="BJ66" s="325">
        <v>120167</v>
      </c>
      <c r="BK66" s="325">
        <v>349192</v>
      </c>
      <c r="BL66" s="325">
        <v>2390</v>
      </c>
      <c r="BM66" s="325">
        <v>0</v>
      </c>
      <c r="BN66" s="325">
        <v>29330</v>
      </c>
      <c r="BO66" s="325">
        <v>0</v>
      </c>
      <c r="BP66" s="325">
        <v>0</v>
      </c>
      <c r="BQ66" s="325">
        <v>0</v>
      </c>
      <c r="BR66" s="325">
        <v>188227</v>
      </c>
      <c r="BS66" s="325">
        <v>0</v>
      </c>
      <c r="BT66" s="325">
        <v>0</v>
      </c>
      <c r="BU66" s="325">
        <v>0</v>
      </c>
      <c r="BV66" s="325">
        <v>458420</v>
      </c>
      <c r="BW66" s="325">
        <v>0</v>
      </c>
      <c r="BX66" s="325">
        <v>64333</v>
      </c>
      <c r="BY66" s="325">
        <v>0</v>
      </c>
      <c r="BZ66" s="325">
        <v>0</v>
      </c>
      <c r="CA66" s="325">
        <v>15821</v>
      </c>
      <c r="CB66" s="325">
        <v>0</v>
      </c>
      <c r="CC66" s="325"/>
      <c r="CD66" s="25" t="s">
        <v>248</v>
      </c>
      <c r="CE66" s="28">
        <f t="shared" si="6"/>
        <v>4860796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62911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1799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920155</v>
      </c>
      <c r="O67" s="28">
        <f t="shared" si="10"/>
        <v>19080</v>
      </c>
      <c r="P67" s="28">
        <f t="shared" si="10"/>
        <v>168031</v>
      </c>
      <c r="Q67" s="28">
        <f t="shared" si="10"/>
        <v>0</v>
      </c>
      <c r="R67" s="28">
        <f t="shared" si="10"/>
        <v>1631</v>
      </c>
      <c r="S67" s="28">
        <f t="shared" si="10"/>
        <v>271</v>
      </c>
      <c r="T67" s="28">
        <f t="shared" si="10"/>
        <v>0</v>
      </c>
      <c r="U67" s="28">
        <f t="shared" si="10"/>
        <v>68894</v>
      </c>
      <c r="V67" s="28">
        <f t="shared" si="10"/>
        <v>6274</v>
      </c>
      <c r="W67" s="28">
        <f t="shared" si="10"/>
        <v>34858</v>
      </c>
      <c r="X67" s="28">
        <f t="shared" si="10"/>
        <v>81624</v>
      </c>
      <c r="Y67" s="28">
        <f t="shared" si="10"/>
        <v>50852</v>
      </c>
      <c r="Z67" s="28">
        <f t="shared" si="10"/>
        <v>0</v>
      </c>
      <c r="AA67" s="28">
        <f t="shared" si="10"/>
        <v>0</v>
      </c>
      <c r="AB67" s="28">
        <f t="shared" si="10"/>
        <v>583</v>
      </c>
      <c r="AC67" s="28">
        <f t="shared" si="10"/>
        <v>0</v>
      </c>
      <c r="AD67" s="28">
        <f t="shared" si="10"/>
        <v>0</v>
      </c>
      <c r="AE67" s="28">
        <f t="shared" si="10"/>
        <v>8359</v>
      </c>
      <c r="AF67" s="28">
        <f t="shared" si="10"/>
        <v>0</v>
      </c>
      <c r="AG67" s="28">
        <f t="shared" si="10"/>
        <v>36381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368785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2744</v>
      </c>
      <c r="AZ67" s="28">
        <f t="shared" si="11"/>
        <v>0</v>
      </c>
      <c r="BA67" s="28">
        <f t="shared" si="11"/>
        <v>2114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169935</v>
      </c>
      <c r="BF67" s="28">
        <f t="shared" si="11"/>
        <v>1147</v>
      </c>
      <c r="BG67" s="28">
        <f t="shared" si="11"/>
        <v>56767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4748</v>
      </c>
      <c r="BL67" s="28">
        <f t="shared" si="11"/>
        <v>3730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2968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2074641</v>
      </c>
    </row>
    <row r="68" spans="1:83">
      <c r="A68" s="35" t="s">
        <v>268</v>
      </c>
      <c r="B68" s="28"/>
      <c r="C68" s="318">
        <v>0</v>
      </c>
      <c r="D68" s="318">
        <v>0</v>
      </c>
      <c r="E68" s="318">
        <v>1520</v>
      </c>
      <c r="F68" s="318">
        <v>0</v>
      </c>
      <c r="G68" s="318">
        <v>0</v>
      </c>
      <c r="H68" s="318">
        <v>0</v>
      </c>
      <c r="I68" s="318">
        <v>0</v>
      </c>
      <c r="J68" s="318">
        <v>31</v>
      </c>
      <c r="K68" s="318">
        <v>0</v>
      </c>
      <c r="L68" s="318">
        <v>513</v>
      </c>
      <c r="M68" s="318">
        <v>0</v>
      </c>
      <c r="N68" s="318">
        <v>5708</v>
      </c>
      <c r="O68" s="318">
        <v>0</v>
      </c>
      <c r="P68" s="320">
        <v>0</v>
      </c>
      <c r="Q68" s="320">
        <v>0</v>
      </c>
      <c r="R68" s="320">
        <v>0</v>
      </c>
      <c r="S68" s="325">
        <v>0</v>
      </c>
      <c r="T68" s="325">
        <v>0</v>
      </c>
      <c r="U68" s="321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6">
        <v>96558</v>
      </c>
      <c r="AC68" s="320">
        <v>0</v>
      </c>
      <c r="AD68" s="320">
        <v>0</v>
      </c>
      <c r="AE68" s="320">
        <v>0</v>
      </c>
      <c r="AF68" s="320">
        <v>0</v>
      </c>
      <c r="AG68" s="320">
        <v>0</v>
      </c>
      <c r="AH68" s="320">
        <v>0</v>
      </c>
      <c r="AI68" s="320">
        <v>0</v>
      </c>
      <c r="AJ68" s="320">
        <v>1829</v>
      </c>
      <c r="AK68" s="320">
        <v>0</v>
      </c>
      <c r="AL68" s="320">
        <v>0</v>
      </c>
      <c r="AM68" s="320">
        <v>0</v>
      </c>
      <c r="AN68" s="320">
        <v>0</v>
      </c>
      <c r="AO68" s="320">
        <v>221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5">
        <v>0</v>
      </c>
      <c r="AW68" s="325">
        <v>0</v>
      </c>
      <c r="AX68" s="325">
        <v>0</v>
      </c>
      <c r="AY68" s="320">
        <v>15</v>
      </c>
      <c r="AZ68" s="320">
        <v>0</v>
      </c>
      <c r="BA68" s="325">
        <v>0</v>
      </c>
      <c r="BB68" s="325">
        <v>0</v>
      </c>
      <c r="BC68" s="325">
        <v>0</v>
      </c>
      <c r="BD68" s="325">
        <v>0</v>
      </c>
      <c r="BE68" s="320">
        <v>13480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1597</v>
      </c>
      <c r="BL68" s="325">
        <v>0</v>
      </c>
      <c r="BM68" s="325">
        <v>0</v>
      </c>
      <c r="BN68" s="325">
        <v>9644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0</v>
      </c>
      <c r="CC68" s="325"/>
      <c r="CD68" s="25" t="s">
        <v>248</v>
      </c>
      <c r="CE68" s="28">
        <f t="shared" si="6"/>
        <v>131116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45248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935</v>
      </c>
      <c r="K69" s="28">
        <f t="shared" si="13"/>
        <v>0</v>
      </c>
      <c r="L69" s="28">
        <f t="shared" si="13"/>
        <v>15270</v>
      </c>
      <c r="M69" s="28">
        <f t="shared" si="13"/>
        <v>0</v>
      </c>
      <c r="N69" s="28">
        <f t="shared" si="13"/>
        <v>472455</v>
      </c>
      <c r="O69" s="28">
        <f t="shared" si="13"/>
        <v>8347</v>
      </c>
      <c r="P69" s="28">
        <f t="shared" si="13"/>
        <v>32346</v>
      </c>
      <c r="Q69" s="28">
        <f t="shared" si="13"/>
        <v>0</v>
      </c>
      <c r="R69" s="28">
        <f t="shared" si="13"/>
        <v>5397</v>
      </c>
      <c r="S69" s="28">
        <f t="shared" si="13"/>
        <v>86415</v>
      </c>
      <c r="T69" s="28">
        <f t="shared" si="13"/>
        <v>0</v>
      </c>
      <c r="U69" s="28">
        <f t="shared" si="13"/>
        <v>27258</v>
      </c>
      <c r="V69" s="28">
        <f t="shared" si="13"/>
        <v>5197</v>
      </c>
      <c r="W69" s="28">
        <f t="shared" si="13"/>
        <v>28877</v>
      </c>
      <c r="X69" s="28">
        <f t="shared" si="13"/>
        <v>67617</v>
      </c>
      <c r="Y69" s="28">
        <f t="shared" si="13"/>
        <v>42126</v>
      </c>
      <c r="Z69" s="28">
        <f t="shared" si="13"/>
        <v>0</v>
      </c>
      <c r="AA69" s="28">
        <f t="shared" si="13"/>
        <v>0</v>
      </c>
      <c r="AB69" s="28">
        <f t="shared" si="13"/>
        <v>99028</v>
      </c>
      <c r="AC69" s="28">
        <f t="shared" si="13"/>
        <v>0</v>
      </c>
      <c r="AD69" s="28">
        <f t="shared" si="13"/>
        <v>0</v>
      </c>
      <c r="AE69" s="28">
        <f t="shared" si="13"/>
        <v>3362</v>
      </c>
      <c r="AF69" s="28">
        <f t="shared" si="13"/>
        <v>0</v>
      </c>
      <c r="AG69" s="28">
        <f t="shared" si="13"/>
        <v>78644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139841</v>
      </c>
      <c r="AK69" s="28">
        <f t="shared" si="14"/>
        <v>265</v>
      </c>
      <c r="AL69" s="28">
        <f t="shared" si="14"/>
        <v>105</v>
      </c>
      <c r="AM69" s="28">
        <f t="shared" si="14"/>
        <v>0</v>
      </c>
      <c r="AN69" s="28">
        <f t="shared" si="14"/>
        <v>0</v>
      </c>
      <c r="AO69" s="28">
        <f t="shared" si="14"/>
        <v>6575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165</v>
      </c>
      <c r="AZ69" s="28">
        <f t="shared" si="14"/>
        <v>0</v>
      </c>
      <c r="BA69" s="28">
        <f t="shared" si="14"/>
        <v>-43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4953</v>
      </c>
      <c r="BF69" s="28">
        <f t="shared" si="14"/>
        <v>423</v>
      </c>
      <c r="BG69" s="28">
        <f t="shared" si="14"/>
        <v>0</v>
      </c>
      <c r="BH69" s="28">
        <f t="shared" si="14"/>
        <v>1718</v>
      </c>
      <c r="BI69" s="28">
        <f t="shared" si="14"/>
        <v>0</v>
      </c>
      <c r="BJ69" s="28">
        <f t="shared" si="14"/>
        <v>13661</v>
      </c>
      <c r="BK69" s="28">
        <f t="shared" si="14"/>
        <v>19248</v>
      </c>
      <c r="BL69" s="28">
        <f t="shared" si="14"/>
        <v>30</v>
      </c>
      <c r="BM69" s="28">
        <f t="shared" si="14"/>
        <v>0</v>
      </c>
      <c r="BN69" s="28">
        <f t="shared" si="14"/>
        <v>195311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180086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7635</v>
      </c>
      <c r="BW69" s="28">
        <f t="shared" si="15"/>
        <v>0</v>
      </c>
      <c r="BX69" s="28">
        <f t="shared" si="15"/>
        <v>124047</v>
      </c>
      <c r="BY69" s="28">
        <f t="shared" si="15"/>
        <v>12706</v>
      </c>
      <c r="BZ69" s="28">
        <f t="shared" si="15"/>
        <v>0</v>
      </c>
      <c r="CA69" s="28">
        <f t="shared" si="15"/>
        <v>80876</v>
      </c>
      <c r="CB69" s="28">
        <f t="shared" si="15"/>
        <v>0</v>
      </c>
      <c r="CC69" s="28">
        <f t="shared" si="15"/>
        <v>0</v>
      </c>
      <c r="CD69" s="28">
        <f t="shared" si="15"/>
        <v>330979</v>
      </c>
      <c r="CE69" s="28">
        <f>SUM(CE70:CE84)</f>
        <v>2137103</v>
      </c>
    </row>
    <row r="70" spans="1:83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0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0</v>
      </c>
    </row>
    <row r="71" spans="1:83">
      <c r="A71" s="29" t="s">
        <v>271</v>
      </c>
      <c r="B71" s="30"/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  <c r="S71" s="327">
        <v>0</v>
      </c>
      <c r="T71" s="327">
        <v>0</v>
      </c>
      <c r="U71" s="327">
        <v>0</v>
      </c>
      <c r="V71" s="327">
        <v>0</v>
      </c>
      <c r="W71" s="327">
        <v>0</v>
      </c>
      <c r="X71" s="327">
        <v>0</v>
      </c>
      <c r="Y71" s="327">
        <v>0</v>
      </c>
      <c r="Z71" s="327">
        <v>0</v>
      </c>
      <c r="AA71" s="327">
        <v>0</v>
      </c>
      <c r="AB71" s="327">
        <v>0</v>
      </c>
      <c r="AC71" s="327">
        <v>0</v>
      </c>
      <c r="AD71" s="327">
        <v>0</v>
      </c>
      <c r="AE71" s="327">
        <v>0</v>
      </c>
      <c r="AF71" s="327">
        <v>0</v>
      </c>
      <c r="AG71" s="327">
        <v>0</v>
      </c>
      <c r="AH71" s="327">
        <v>0</v>
      </c>
      <c r="AI71" s="327">
        <v>0</v>
      </c>
      <c r="AJ71" s="327">
        <v>0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0</v>
      </c>
      <c r="AW71" s="327">
        <v>0</v>
      </c>
      <c r="AX71" s="327">
        <v>0</v>
      </c>
      <c r="AY71" s="327">
        <v>0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0</v>
      </c>
      <c r="CA71" s="327">
        <v>0</v>
      </c>
      <c r="CB71" s="327">
        <v>0</v>
      </c>
      <c r="CC71" s="327">
        <v>0</v>
      </c>
      <c r="CD71" s="327">
        <v>0</v>
      </c>
      <c r="CE71" s="28">
        <f t="shared" si="16"/>
        <v>0</v>
      </c>
    </row>
    <row r="72" spans="1:83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0</v>
      </c>
      <c r="CE73" s="28">
        <f t="shared" si="16"/>
        <v>0</v>
      </c>
    </row>
    <row r="74" spans="1:83">
      <c r="A74" s="29" t="s">
        <v>274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0</v>
      </c>
    </row>
    <row r="75" spans="1:83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0</v>
      </c>
    </row>
    <row r="76" spans="1:83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0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0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0</v>
      </c>
    </row>
    <row r="77" spans="1:83">
      <c r="A77" s="29" t="s">
        <v>277</v>
      </c>
      <c r="B77" s="30"/>
      <c r="C77" s="327">
        <v>0</v>
      </c>
      <c r="D77" s="327">
        <v>0</v>
      </c>
      <c r="E77" s="327">
        <v>0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  <c r="S77" s="327">
        <v>0</v>
      </c>
      <c r="T77" s="327">
        <v>0</v>
      </c>
      <c r="U77" s="327">
        <v>0</v>
      </c>
      <c r="V77" s="327">
        <v>0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0</v>
      </c>
      <c r="AC77" s="327">
        <v>0</v>
      </c>
      <c r="AD77" s="327">
        <v>0</v>
      </c>
      <c r="AE77" s="327">
        <v>0</v>
      </c>
      <c r="AF77" s="327">
        <v>0</v>
      </c>
      <c r="AG77" s="327">
        <v>0</v>
      </c>
      <c r="AH77" s="327">
        <v>0</v>
      </c>
      <c r="AI77" s="327">
        <v>0</v>
      </c>
      <c r="AJ77" s="327">
        <v>0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0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0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0</v>
      </c>
      <c r="CE77" s="28">
        <f t="shared" si="16"/>
        <v>0</v>
      </c>
    </row>
    <row r="78" spans="1:83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0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/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0</v>
      </c>
      <c r="CE78" s="28">
        <f t="shared" si="16"/>
        <v>0</v>
      </c>
    </row>
    <row r="79" spans="1:83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0</v>
      </c>
    </row>
    <row r="80" spans="1:83">
      <c r="A80" s="29" t="s">
        <v>280</v>
      </c>
      <c r="B80" s="16"/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327">
        <v>0</v>
      </c>
      <c r="R80" s="327">
        <v>0</v>
      </c>
      <c r="S80" s="327">
        <v>0</v>
      </c>
      <c r="T80" s="327">
        <v>0</v>
      </c>
      <c r="U80" s="327">
        <v>0</v>
      </c>
      <c r="V80" s="327">
        <v>0</v>
      </c>
      <c r="W80" s="327">
        <v>0</v>
      </c>
      <c r="X80" s="327">
        <v>0</v>
      </c>
      <c r="Y80" s="327">
        <v>0</v>
      </c>
      <c r="Z80" s="327">
        <v>0</v>
      </c>
      <c r="AA80" s="327">
        <v>0</v>
      </c>
      <c r="AB80" s="327">
        <v>0</v>
      </c>
      <c r="AC80" s="327">
        <v>0</v>
      </c>
      <c r="AD80" s="327">
        <v>0</v>
      </c>
      <c r="AE80" s="327">
        <v>0</v>
      </c>
      <c r="AF80" s="327">
        <v>0</v>
      </c>
      <c r="AG80" s="327">
        <v>0</v>
      </c>
      <c r="AH80" s="327">
        <v>0</v>
      </c>
      <c r="AI80" s="327">
        <v>0</v>
      </c>
      <c r="AJ80" s="327">
        <v>0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0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0</v>
      </c>
      <c r="BZ80" s="327">
        <v>0</v>
      </c>
      <c r="CA80" s="327">
        <v>0</v>
      </c>
      <c r="CB80" s="327">
        <v>0</v>
      </c>
      <c r="CC80" s="327">
        <v>0</v>
      </c>
      <c r="CD80" s="327">
        <v>0</v>
      </c>
      <c r="CE80" s="28">
        <f t="shared" si="16"/>
        <v>0</v>
      </c>
    </row>
    <row r="81" spans="1:84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0</v>
      </c>
      <c r="CE81" s="28">
        <f t="shared" si="16"/>
        <v>0</v>
      </c>
    </row>
    <row r="82" spans="1:84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>
      <c r="A83" s="29" t="s">
        <v>283</v>
      </c>
      <c r="B83" s="16"/>
      <c r="C83" s="318">
        <v>0</v>
      </c>
      <c r="D83" s="318">
        <v>0</v>
      </c>
      <c r="E83" s="320">
        <v>45248</v>
      </c>
      <c r="F83" s="320">
        <v>0</v>
      </c>
      <c r="G83" s="318">
        <v>0</v>
      </c>
      <c r="H83" s="318">
        <v>0</v>
      </c>
      <c r="I83" s="320">
        <v>0</v>
      </c>
      <c r="J83" s="320">
        <v>935</v>
      </c>
      <c r="K83" s="320">
        <v>0</v>
      </c>
      <c r="L83" s="320">
        <v>15270</v>
      </c>
      <c r="M83" s="318">
        <v>0</v>
      </c>
      <c r="N83" s="318">
        <v>472455</v>
      </c>
      <c r="O83" s="318">
        <v>8347</v>
      </c>
      <c r="P83" s="320">
        <v>32346</v>
      </c>
      <c r="Q83" s="320">
        <v>0</v>
      </c>
      <c r="R83" s="321">
        <v>5397</v>
      </c>
      <c r="S83" s="320">
        <v>86415</v>
      </c>
      <c r="T83" s="318">
        <v>0</v>
      </c>
      <c r="U83" s="320">
        <v>27258</v>
      </c>
      <c r="V83" s="320">
        <v>5197</v>
      </c>
      <c r="W83" s="318">
        <v>28877</v>
      </c>
      <c r="X83" s="320">
        <v>67617</v>
      </c>
      <c r="Y83" s="320">
        <v>42126</v>
      </c>
      <c r="Z83" s="320">
        <v>0</v>
      </c>
      <c r="AA83" s="320">
        <v>0</v>
      </c>
      <c r="AB83" s="320">
        <v>99028</v>
      </c>
      <c r="AC83" s="320">
        <v>0</v>
      </c>
      <c r="AD83" s="320">
        <v>0</v>
      </c>
      <c r="AE83" s="320">
        <v>3362</v>
      </c>
      <c r="AF83" s="320">
        <v>0</v>
      </c>
      <c r="AG83" s="320">
        <v>78644</v>
      </c>
      <c r="AH83" s="320">
        <v>0</v>
      </c>
      <c r="AI83" s="320">
        <v>0</v>
      </c>
      <c r="AJ83" s="320">
        <v>139841</v>
      </c>
      <c r="AK83" s="320">
        <v>265</v>
      </c>
      <c r="AL83" s="320">
        <v>105</v>
      </c>
      <c r="AM83" s="320">
        <v>0</v>
      </c>
      <c r="AN83" s="320">
        <v>0</v>
      </c>
      <c r="AO83" s="318">
        <v>6575</v>
      </c>
      <c r="AP83" s="320">
        <v>0</v>
      </c>
      <c r="AQ83" s="318">
        <v>0</v>
      </c>
      <c r="AR83" s="318">
        <v>0</v>
      </c>
      <c r="AS83" s="318">
        <v>0</v>
      </c>
      <c r="AT83" s="318">
        <v>0</v>
      </c>
      <c r="AU83" s="320">
        <v>0</v>
      </c>
      <c r="AV83" s="320">
        <v>0</v>
      </c>
      <c r="AW83" s="320">
        <v>0</v>
      </c>
      <c r="AX83" s="320">
        <v>0</v>
      </c>
      <c r="AY83" s="320">
        <v>165</v>
      </c>
      <c r="AZ83" s="320">
        <v>0</v>
      </c>
      <c r="BA83" s="320">
        <v>-43</v>
      </c>
      <c r="BB83" s="320">
        <v>0</v>
      </c>
      <c r="BC83" s="320">
        <v>0</v>
      </c>
      <c r="BD83" s="320">
        <v>0</v>
      </c>
      <c r="BE83" s="320">
        <v>4953</v>
      </c>
      <c r="BF83" s="320">
        <v>423</v>
      </c>
      <c r="BG83" s="320">
        <v>0</v>
      </c>
      <c r="BH83" s="321">
        <v>1718</v>
      </c>
      <c r="BI83" s="320">
        <v>0</v>
      </c>
      <c r="BJ83" s="320">
        <v>13661</v>
      </c>
      <c r="BK83" s="320">
        <v>19248</v>
      </c>
      <c r="BL83" s="320">
        <v>30</v>
      </c>
      <c r="BM83" s="320">
        <v>0</v>
      </c>
      <c r="BN83" s="320">
        <v>195311</v>
      </c>
      <c r="BO83" s="320">
        <v>0</v>
      </c>
      <c r="BP83" s="320">
        <v>0</v>
      </c>
      <c r="BQ83" s="320">
        <v>0</v>
      </c>
      <c r="BR83" s="320">
        <v>180086</v>
      </c>
      <c r="BS83" s="320">
        <v>0</v>
      </c>
      <c r="BT83" s="320">
        <v>0</v>
      </c>
      <c r="BU83" s="320">
        <v>0</v>
      </c>
      <c r="BV83" s="320">
        <v>7635</v>
      </c>
      <c r="BW83" s="320">
        <v>0</v>
      </c>
      <c r="BX83" s="320">
        <v>124047</v>
      </c>
      <c r="BY83" s="320">
        <v>12706</v>
      </c>
      <c r="BZ83" s="320">
        <v>0</v>
      </c>
      <c r="CA83" s="320">
        <v>80876</v>
      </c>
      <c r="CB83" s="320">
        <v>0</v>
      </c>
      <c r="CC83" s="320"/>
      <c r="CD83" s="327">
        <v>330979</v>
      </c>
      <c r="CE83" s="28">
        <f t="shared" si="16"/>
        <v>2137103</v>
      </c>
    </row>
    <row r="84" spans="1:84">
      <c r="A84" s="35" t="s">
        <v>284</v>
      </c>
      <c r="B84" s="16"/>
      <c r="C84" s="318">
        <v>0</v>
      </c>
      <c r="D84" s="318">
        <v>0</v>
      </c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8">
        <v>0</v>
      </c>
      <c r="K84" s="318">
        <v>0</v>
      </c>
      <c r="L84" s="318">
        <v>0</v>
      </c>
      <c r="M84" s="318">
        <v>0</v>
      </c>
      <c r="N84" s="318">
        <v>0</v>
      </c>
      <c r="O84" s="318">
        <v>0</v>
      </c>
      <c r="P84" s="318">
        <v>0</v>
      </c>
      <c r="Q84" s="318">
        <v>0</v>
      </c>
      <c r="R84" s="318">
        <v>0</v>
      </c>
      <c r="S84" s="318">
        <v>0</v>
      </c>
      <c r="T84" s="318">
        <v>0</v>
      </c>
      <c r="U84" s="318">
        <v>0</v>
      </c>
      <c r="V84" s="318">
        <v>0</v>
      </c>
      <c r="W84" s="318">
        <v>0</v>
      </c>
      <c r="X84" s="318">
        <v>0</v>
      </c>
      <c r="Y84" s="318">
        <v>0</v>
      </c>
      <c r="Z84" s="318">
        <v>0</v>
      </c>
      <c r="AA84" s="318">
        <v>0</v>
      </c>
      <c r="AB84" s="318">
        <v>0</v>
      </c>
      <c r="AC84" s="318">
        <v>0</v>
      </c>
      <c r="AD84" s="318">
        <v>0</v>
      </c>
      <c r="AE84" s="318">
        <v>0</v>
      </c>
      <c r="AF84" s="318">
        <v>0</v>
      </c>
      <c r="AG84" s="318">
        <v>0</v>
      </c>
      <c r="AH84" s="318">
        <v>0</v>
      </c>
      <c r="AI84" s="318">
        <v>0</v>
      </c>
      <c r="AJ84" s="318">
        <v>0</v>
      </c>
      <c r="AK84" s="318">
        <v>0</v>
      </c>
      <c r="AL84" s="318">
        <v>0</v>
      </c>
      <c r="AM84" s="318">
        <v>0</v>
      </c>
      <c r="AN84" s="318">
        <v>0</v>
      </c>
      <c r="AO84" s="318">
        <v>0</v>
      </c>
      <c r="AP84" s="318">
        <v>0</v>
      </c>
      <c r="AQ84" s="318">
        <v>0</v>
      </c>
      <c r="AR84" s="318">
        <v>0</v>
      </c>
      <c r="AS84" s="318">
        <v>0</v>
      </c>
      <c r="AT84" s="318">
        <v>0</v>
      </c>
      <c r="AU84" s="318">
        <v>0</v>
      </c>
      <c r="AV84" s="318">
        <v>0</v>
      </c>
      <c r="AW84" s="318">
        <v>0</v>
      </c>
      <c r="AX84" s="318">
        <v>0</v>
      </c>
      <c r="AY84" s="318">
        <v>0</v>
      </c>
      <c r="AZ84" s="318">
        <v>0</v>
      </c>
      <c r="BA84" s="318">
        <v>0</v>
      </c>
      <c r="BB84" s="318">
        <v>0</v>
      </c>
      <c r="BC84" s="318">
        <v>0</v>
      </c>
      <c r="BD84" s="318">
        <v>0</v>
      </c>
      <c r="BE84" s="318">
        <v>0</v>
      </c>
      <c r="BF84" s="318">
        <v>0</v>
      </c>
      <c r="BG84" s="318">
        <v>0</v>
      </c>
      <c r="BH84" s="318">
        <v>0</v>
      </c>
      <c r="BI84" s="318">
        <v>0</v>
      </c>
      <c r="BJ84" s="318">
        <v>0</v>
      </c>
      <c r="BK84" s="318">
        <v>0</v>
      </c>
      <c r="BL84" s="318">
        <v>0</v>
      </c>
      <c r="BM84" s="318">
        <v>0</v>
      </c>
      <c r="BN84" s="318">
        <v>0</v>
      </c>
      <c r="BO84" s="318">
        <v>0</v>
      </c>
      <c r="BP84" s="318">
        <v>0</v>
      </c>
      <c r="BQ84" s="318">
        <v>0</v>
      </c>
      <c r="BR84" s="318">
        <v>0</v>
      </c>
      <c r="BS84" s="318">
        <v>0</v>
      </c>
      <c r="BT84" s="318">
        <v>0</v>
      </c>
      <c r="BU84" s="318">
        <v>0</v>
      </c>
      <c r="BV84" s="318">
        <v>0</v>
      </c>
      <c r="BW84" s="318">
        <v>0</v>
      </c>
      <c r="BX84" s="318">
        <v>0</v>
      </c>
      <c r="BY84" s="318">
        <v>0</v>
      </c>
      <c r="BZ84" s="318">
        <v>0</v>
      </c>
      <c r="CA84" s="318">
        <v>0</v>
      </c>
      <c r="CB84" s="318">
        <v>0</v>
      </c>
      <c r="CC84" s="318">
        <v>0</v>
      </c>
      <c r="CD84" s="327">
        <v>0</v>
      </c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2434012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50789</v>
      </c>
      <c r="K85" s="28">
        <f t="shared" si="17"/>
        <v>0</v>
      </c>
      <c r="L85" s="28">
        <f t="shared" si="17"/>
        <v>800165</v>
      </c>
      <c r="M85" s="28">
        <f t="shared" si="17"/>
        <v>0</v>
      </c>
      <c r="N85" s="28">
        <f t="shared" si="17"/>
        <v>5963819</v>
      </c>
      <c r="O85" s="28">
        <f t="shared" si="17"/>
        <v>454473</v>
      </c>
      <c r="P85" s="28">
        <f t="shared" si="17"/>
        <v>1474806</v>
      </c>
      <c r="Q85" s="28">
        <f t="shared" si="17"/>
        <v>0</v>
      </c>
      <c r="R85" s="28">
        <f t="shared" si="17"/>
        <v>626967</v>
      </c>
      <c r="S85" s="28">
        <f t="shared" si="17"/>
        <v>1176048</v>
      </c>
      <c r="T85" s="28">
        <f t="shared" si="17"/>
        <v>0</v>
      </c>
      <c r="U85" s="28">
        <f t="shared" si="17"/>
        <v>2577333</v>
      </c>
      <c r="V85" s="28">
        <f t="shared" si="17"/>
        <v>71009</v>
      </c>
      <c r="W85" s="28">
        <f t="shared" si="17"/>
        <v>394532</v>
      </c>
      <c r="X85" s="28">
        <f t="shared" si="17"/>
        <v>923834</v>
      </c>
      <c r="Y85" s="28">
        <f t="shared" si="17"/>
        <v>575552</v>
      </c>
      <c r="Z85" s="28">
        <f t="shared" si="17"/>
        <v>0</v>
      </c>
      <c r="AA85" s="28">
        <f t="shared" si="17"/>
        <v>0</v>
      </c>
      <c r="AB85" s="28">
        <f t="shared" si="17"/>
        <v>3309210</v>
      </c>
      <c r="AC85" s="28">
        <f t="shared" si="17"/>
        <v>0</v>
      </c>
      <c r="AD85" s="28">
        <f t="shared" si="17"/>
        <v>0</v>
      </c>
      <c r="AE85" s="28">
        <f t="shared" si="17"/>
        <v>982274</v>
      </c>
      <c r="AF85" s="28">
        <f t="shared" si="17"/>
        <v>0</v>
      </c>
      <c r="AG85" s="28">
        <f t="shared" si="17"/>
        <v>4723768</v>
      </c>
      <c r="AH85" s="28">
        <f t="shared" si="17"/>
        <v>190682</v>
      </c>
      <c r="AI85" s="28">
        <f t="shared" ref="AI85:BN85" si="18">SUM(AI61:AI69)-AI84</f>
        <v>0</v>
      </c>
      <c r="AJ85" s="28">
        <f t="shared" si="18"/>
        <v>6951797</v>
      </c>
      <c r="AK85" s="28">
        <f t="shared" si="18"/>
        <v>70743</v>
      </c>
      <c r="AL85" s="28">
        <f t="shared" si="18"/>
        <v>13822</v>
      </c>
      <c r="AM85" s="28">
        <f t="shared" si="18"/>
        <v>0</v>
      </c>
      <c r="AN85" s="28">
        <f t="shared" si="18"/>
        <v>0</v>
      </c>
      <c r="AO85" s="28">
        <f t="shared" si="18"/>
        <v>344561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297929</v>
      </c>
      <c r="AW85" s="28">
        <f t="shared" si="18"/>
        <v>0</v>
      </c>
      <c r="AX85" s="28">
        <f t="shared" si="18"/>
        <v>0</v>
      </c>
      <c r="AY85" s="28">
        <f t="shared" si="18"/>
        <v>1421762</v>
      </c>
      <c r="AZ85" s="28">
        <f t="shared" si="18"/>
        <v>0</v>
      </c>
      <c r="BA85" s="28">
        <f t="shared" si="18"/>
        <v>163770</v>
      </c>
      <c r="BB85" s="28">
        <f t="shared" si="18"/>
        <v>94544</v>
      </c>
      <c r="BC85" s="28">
        <f t="shared" si="18"/>
        <v>0</v>
      </c>
      <c r="BD85" s="28">
        <f t="shared" si="18"/>
        <v>375834</v>
      </c>
      <c r="BE85" s="28">
        <f t="shared" si="18"/>
        <v>1320979</v>
      </c>
      <c r="BF85" s="28">
        <f t="shared" si="18"/>
        <v>850561</v>
      </c>
      <c r="BG85" s="28">
        <f t="shared" si="18"/>
        <v>917153</v>
      </c>
      <c r="BH85" s="28">
        <f t="shared" si="18"/>
        <v>109906</v>
      </c>
      <c r="BI85" s="28">
        <f t="shared" si="18"/>
        <v>0</v>
      </c>
      <c r="BJ85" s="28">
        <f t="shared" si="18"/>
        <v>1248490</v>
      </c>
      <c r="BK85" s="28">
        <f t="shared" si="18"/>
        <v>1229287</v>
      </c>
      <c r="BL85" s="28">
        <f t="shared" si="18"/>
        <v>481750</v>
      </c>
      <c r="BM85" s="28">
        <f t="shared" si="18"/>
        <v>0</v>
      </c>
      <c r="BN85" s="28">
        <f t="shared" si="18"/>
        <v>1272520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1056405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752649</v>
      </c>
      <c r="BW85" s="28">
        <f t="shared" si="19"/>
        <v>0</v>
      </c>
      <c r="BX85" s="28">
        <f t="shared" si="19"/>
        <v>633595</v>
      </c>
      <c r="BY85" s="28">
        <f t="shared" si="19"/>
        <v>984656</v>
      </c>
      <c r="BZ85" s="28">
        <f t="shared" si="19"/>
        <v>0</v>
      </c>
      <c r="CA85" s="28">
        <f t="shared" si="19"/>
        <v>273969</v>
      </c>
      <c r="CB85" s="28">
        <f t="shared" si="19"/>
        <v>0</v>
      </c>
      <c r="CC85" s="28">
        <f t="shared" si="19"/>
        <v>0</v>
      </c>
      <c r="CD85" s="28">
        <f t="shared" si="19"/>
        <v>330979</v>
      </c>
      <c r="CE85" s="28">
        <f t="shared" si="16"/>
        <v>47926934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>
      <c r="A87" s="35" t="s">
        <v>287</v>
      </c>
      <c r="B87" s="16"/>
      <c r="C87" s="318">
        <v>0</v>
      </c>
      <c r="D87" s="318">
        <v>0</v>
      </c>
      <c r="E87" s="318">
        <v>4154588</v>
      </c>
      <c r="F87" s="318">
        <v>0</v>
      </c>
      <c r="G87" s="318">
        <v>0</v>
      </c>
      <c r="H87" s="318">
        <v>0</v>
      </c>
      <c r="I87" s="318">
        <v>0</v>
      </c>
      <c r="J87" s="318">
        <v>193146</v>
      </c>
      <c r="K87" s="318">
        <v>0</v>
      </c>
      <c r="L87" s="318">
        <v>17990</v>
      </c>
      <c r="M87" s="318">
        <v>0</v>
      </c>
      <c r="N87" s="318">
        <v>4835762.62</v>
      </c>
      <c r="O87" s="318">
        <v>259341</v>
      </c>
      <c r="P87" s="318">
        <v>145161</v>
      </c>
      <c r="Q87" s="318">
        <v>0</v>
      </c>
      <c r="R87" s="318">
        <v>71889</v>
      </c>
      <c r="S87" s="318">
        <v>170148</v>
      </c>
      <c r="T87" s="318">
        <v>0</v>
      </c>
      <c r="U87" s="318">
        <v>569901</v>
      </c>
      <c r="V87" s="318">
        <v>12668</v>
      </c>
      <c r="W87" s="318">
        <v>50900</v>
      </c>
      <c r="X87" s="318">
        <v>169487</v>
      </c>
      <c r="Y87" s="318">
        <v>59610</v>
      </c>
      <c r="Z87" s="318">
        <v>0</v>
      </c>
      <c r="AA87" s="318">
        <v>0</v>
      </c>
      <c r="AB87" s="318">
        <v>902224</v>
      </c>
      <c r="AC87" s="318">
        <v>0</v>
      </c>
      <c r="AD87" s="318">
        <v>0</v>
      </c>
      <c r="AE87" s="318">
        <v>179728</v>
      </c>
      <c r="AF87" s="318">
        <v>0</v>
      </c>
      <c r="AG87" s="318">
        <v>187935</v>
      </c>
      <c r="AH87" s="318">
        <v>0</v>
      </c>
      <c r="AI87" s="318">
        <v>0</v>
      </c>
      <c r="AJ87" s="318">
        <v>0</v>
      </c>
      <c r="AK87" s="318">
        <v>60739</v>
      </c>
      <c r="AL87" s="318">
        <v>10114</v>
      </c>
      <c r="AM87" s="318">
        <v>0</v>
      </c>
      <c r="AN87" s="318">
        <v>0</v>
      </c>
      <c r="AO87" s="318">
        <v>0</v>
      </c>
      <c r="AP87" s="318">
        <v>0</v>
      </c>
      <c r="AQ87" s="318">
        <v>0</v>
      </c>
      <c r="AR87" s="318">
        <v>0</v>
      </c>
      <c r="AS87" s="318">
        <v>0</v>
      </c>
      <c r="AT87" s="318">
        <v>0</v>
      </c>
      <c r="AU87" s="318">
        <v>0</v>
      </c>
      <c r="AV87" s="318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12051331.620000001</v>
      </c>
    </row>
    <row r="88" spans="1:84">
      <c r="A88" s="35" t="s">
        <v>288</v>
      </c>
      <c r="B88" s="16"/>
      <c r="C88" s="318">
        <v>0</v>
      </c>
      <c r="D88" s="318">
        <v>0</v>
      </c>
      <c r="E88" s="318">
        <v>2033629</v>
      </c>
      <c r="F88" s="318">
        <v>0</v>
      </c>
      <c r="G88" s="318">
        <v>0</v>
      </c>
      <c r="H88" s="318">
        <v>0</v>
      </c>
      <c r="I88" s="318">
        <v>0</v>
      </c>
      <c r="J88" s="318">
        <v>538</v>
      </c>
      <c r="K88" s="318">
        <v>0</v>
      </c>
      <c r="L88" s="318">
        <v>1302154</v>
      </c>
      <c r="M88" s="318">
        <v>0</v>
      </c>
      <c r="N88" s="318">
        <v>0</v>
      </c>
      <c r="O88" s="318">
        <v>86674</v>
      </c>
      <c r="P88" s="318">
        <v>3839089</v>
      </c>
      <c r="Q88" s="318">
        <v>0</v>
      </c>
      <c r="R88" s="318">
        <v>1280983</v>
      </c>
      <c r="S88" s="318">
        <v>2757637</v>
      </c>
      <c r="T88" s="318">
        <v>0</v>
      </c>
      <c r="U88" s="318">
        <v>4377051</v>
      </c>
      <c r="V88" s="318">
        <v>48552</v>
      </c>
      <c r="W88" s="318">
        <v>1738129</v>
      </c>
      <c r="X88" s="318">
        <v>1455090</v>
      </c>
      <c r="Y88" s="318">
        <v>2046402</v>
      </c>
      <c r="Z88" s="318">
        <v>0</v>
      </c>
      <c r="AA88" s="318">
        <v>0</v>
      </c>
      <c r="AB88" s="318">
        <v>4424901</v>
      </c>
      <c r="AC88" s="318">
        <v>0</v>
      </c>
      <c r="AD88" s="318">
        <v>0</v>
      </c>
      <c r="AE88" s="318">
        <v>2400157</v>
      </c>
      <c r="AF88" s="318">
        <v>0</v>
      </c>
      <c r="AG88" s="318">
        <v>19611543</v>
      </c>
      <c r="AH88" s="318">
        <v>0</v>
      </c>
      <c r="AI88" s="318">
        <v>0</v>
      </c>
      <c r="AJ88" s="318">
        <v>7254507</v>
      </c>
      <c r="AK88" s="318">
        <v>142886</v>
      </c>
      <c r="AL88" s="318">
        <v>70339</v>
      </c>
      <c r="AM88" s="318">
        <v>0</v>
      </c>
      <c r="AN88" s="318">
        <v>0</v>
      </c>
      <c r="AO88" s="318">
        <v>709760</v>
      </c>
      <c r="AP88" s="318">
        <v>0</v>
      </c>
      <c r="AQ88" s="318">
        <v>0</v>
      </c>
      <c r="AR88" s="318">
        <v>0</v>
      </c>
      <c r="AS88" s="318">
        <v>0</v>
      </c>
      <c r="AT88" s="318">
        <v>0</v>
      </c>
      <c r="AU88" s="318">
        <v>0</v>
      </c>
      <c r="AV88" s="318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55580021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6188217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193684</v>
      </c>
      <c r="K89" s="28">
        <f t="shared" si="21"/>
        <v>0</v>
      </c>
      <c r="L89" s="28">
        <f t="shared" si="21"/>
        <v>1320144</v>
      </c>
      <c r="M89" s="28">
        <f t="shared" si="21"/>
        <v>0</v>
      </c>
      <c r="N89" s="28">
        <f t="shared" si="21"/>
        <v>4835762.62</v>
      </c>
      <c r="O89" s="28">
        <f t="shared" si="21"/>
        <v>346015</v>
      </c>
      <c r="P89" s="28">
        <f t="shared" si="21"/>
        <v>3984250</v>
      </c>
      <c r="Q89" s="28">
        <f t="shared" si="21"/>
        <v>0</v>
      </c>
      <c r="R89" s="28">
        <f t="shared" si="21"/>
        <v>1352872</v>
      </c>
      <c r="S89" s="28">
        <f t="shared" si="21"/>
        <v>2927785</v>
      </c>
      <c r="T89" s="28">
        <f t="shared" si="21"/>
        <v>0</v>
      </c>
      <c r="U89" s="28">
        <f t="shared" si="21"/>
        <v>4946952</v>
      </c>
      <c r="V89" s="28">
        <f t="shared" si="21"/>
        <v>61220</v>
      </c>
      <c r="W89" s="28">
        <f t="shared" si="21"/>
        <v>1789029</v>
      </c>
      <c r="X89" s="28">
        <f t="shared" si="21"/>
        <v>1624577</v>
      </c>
      <c r="Y89" s="28">
        <f t="shared" si="21"/>
        <v>2106012</v>
      </c>
      <c r="Z89" s="28">
        <f t="shared" si="21"/>
        <v>0</v>
      </c>
      <c r="AA89" s="28">
        <f t="shared" si="21"/>
        <v>0</v>
      </c>
      <c r="AB89" s="28">
        <f t="shared" si="21"/>
        <v>5327125</v>
      </c>
      <c r="AC89" s="28">
        <f t="shared" si="21"/>
        <v>0</v>
      </c>
      <c r="AD89" s="28">
        <f t="shared" si="21"/>
        <v>0</v>
      </c>
      <c r="AE89" s="28">
        <f t="shared" si="21"/>
        <v>2579885</v>
      </c>
      <c r="AF89" s="28">
        <f t="shared" si="21"/>
        <v>0</v>
      </c>
      <c r="AG89" s="28">
        <f t="shared" si="21"/>
        <v>19799478</v>
      </c>
      <c r="AH89" s="28">
        <f t="shared" si="21"/>
        <v>0</v>
      </c>
      <c r="AI89" s="28">
        <f t="shared" si="21"/>
        <v>0</v>
      </c>
      <c r="AJ89" s="28">
        <f t="shared" si="21"/>
        <v>7254507</v>
      </c>
      <c r="AK89" s="28">
        <f t="shared" si="21"/>
        <v>203625</v>
      </c>
      <c r="AL89" s="28">
        <f t="shared" si="21"/>
        <v>80453</v>
      </c>
      <c r="AM89" s="28">
        <f t="shared" si="21"/>
        <v>0</v>
      </c>
      <c r="AN89" s="28">
        <f t="shared" si="21"/>
        <v>0</v>
      </c>
      <c r="AO89" s="28">
        <f t="shared" si="21"/>
        <v>709760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67631352.620000005</v>
      </c>
    </row>
    <row r="90" spans="1:84">
      <c r="A90" s="35" t="s">
        <v>290</v>
      </c>
      <c r="B90" s="28"/>
      <c r="C90" s="318">
        <v>0</v>
      </c>
      <c r="D90" s="318">
        <v>0</v>
      </c>
      <c r="E90" s="318">
        <v>9343</v>
      </c>
      <c r="F90" s="318">
        <v>0</v>
      </c>
      <c r="G90" s="318">
        <v>0</v>
      </c>
      <c r="H90" s="318">
        <v>0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8">
        <v>0</v>
      </c>
      <c r="O90" s="318">
        <v>1132</v>
      </c>
      <c r="P90" s="318">
        <v>4709</v>
      </c>
      <c r="Q90" s="318">
        <v>0</v>
      </c>
      <c r="R90" s="318">
        <v>460</v>
      </c>
      <c r="S90" s="318">
        <v>0</v>
      </c>
      <c r="T90" s="318">
        <v>0</v>
      </c>
      <c r="U90" s="318">
        <v>1661</v>
      </c>
      <c r="V90" s="318">
        <v>0</v>
      </c>
      <c r="W90" s="318"/>
      <c r="X90" s="318">
        <v>0</v>
      </c>
      <c r="Y90" s="318">
        <v>2705</v>
      </c>
      <c r="Z90" s="318">
        <v>0</v>
      </c>
      <c r="AA90" s="318">
        <v>0</v>
      </c>
      <c r="AB90" s="318">
        <v>330</v>
      </c>
      <c r="AC90" s="318">
        <v>0</v>
      </c>
      <c r="AD90" s="318">
        <v>0</v>
      </c>
      <c r="AE90" s="318">
        <v>4610</v>
      </c>
      <c r="AF90" s="318">
        <v>0</v>
      </c>
      <c r="AG90" s="318">
        <v>1675</v>
      </c>
      <c r="AH90" s="318">
        <v>0</v>
      </c>
      <c r="AI90" s="318">
        <v>0</v>
      </c>
      <c r="AJ90" s="318">
        <v>18537</v>
      </c>
      <c r="AK90" s="318">
        <v>0</v>
      </c>
      <c r="AL90" s="318">
        <v>0</v>
      </c>
      <c r="AM90" s="318">
        <v>0</v>
      </c>
      <c r="AN90" s="318">
        <v>0</v>
      </c>
      <c r="AO90" s="318">
        <v>0</v>
      </c>
      <c r="AP90" s="318">
        <v>0</v>
      </c>
      <c r="AQ90" s="318">
        <v>0</v>
      </c>
      <c r="AR90" s="318">
        <v>0</v>
      </c>
      <c r="AS90" s="318">
        <v>0</v>
      </c>
      <c r="AT90" s="318">
        <v>0</v>
      </c>
      <c r="AU90" s="318">
        <v>0</v>
      </c>
      <c r="AV90" s="318">
        <v>0</v>
      </c>
      <c r="AW90" s="318">
        <v>0</v>
      </c>
      <c r="AX90" s="318">
        <v>0</v>
      </c>
      <c r="AY90" s="318">
        <v>2735</v>
      </c>
      <c r="AZ90" s="318">
        <v>0</v>
      </c>
      <c r="BA90" s="318">
        <v>695</v>
      </c>
      <c r="BB90" s="318">
        <v>230</v>
      </c>
      <c r="BC90" s="318">
        <v>0</v>
      </c>
      <c r="BD90" s="318">
        <v>1186</v>
      </c>
      <c r="BE90" s="318">
        <v>17657</v>
      </c>
      <c r="BF90" s="318">
        <v>1114</v>
      </c>
      <c r="BG90" s="318">
        <v>0</v>
      </c>
      <c r="BH90" s="318">
        <v>1961</v>
      </c>
      <c r="BI90" s="318">
        <v>0</v>
      </c>
      <c r="BJ90" s="318">
        <v>1845</v>
      </c>
      <c r="BK90" s="318">
        <v>3733</v>
      </c>
      <c r="BL90" s="318">
        <v>1586</v>
      </c>
      <c r="BM90" s="318">
        <v>0</v>
      </c>
      <c r="BN90" s="318">
        <v>2878</v>
      </c>
      <c r="BO90" s="318">
        <v>0</v>
      </c>
      <c r="BP90" s="318">
        <v>0</v>
      </c>
      <c r="BQ90" s="318">
        <v>0</v>
      </c>
      <c r="BR90" s="318">
        <v>4312</v>
      </c>
      <c r="BS90" s="318">
        <v>0</v>
      </c>
      <c r="BT90" s="318">
        <v>0</v>
      </c>
      <c r="BU90" s="318">
        <v>0</v>
      </c>
      <c r="BV90" s="318">
        <v>0</v>
      </c>
      <c r="BW90" s="318">
        <v>0</v>
      </c>
      <c r="BX90" s="318">
        <v>1949</v>
      </c>
      <c r="BY90" s="318">
        <v>403</v>
      </c>
      <c r="BZ90" s="318">
        <v>0</v>
      </c>
      <c r="CA90" s="318">
        <v>0</v>
      </c>
      <c r="CB90" s="318">
        <v>0</v>
      </c>
      <c r="CC90" s="318">
        <v>0</v>
      </c>
      <c r="CD90" s="236" t="s">
        <v>248</v>
      </c>
      <c r="CE90" s="28">
        <f t="shared" si="20"/>
        <v>87446</v>
      </c>
      <c r="CF90" s="28">
        <f>BE59-CE90</f>
        <v>0</v>
      </c>
    </row>
    <row r="91" spans="1:84">
      <c r="A91" s="22" t="s">
        <v>291</v>
      </c>
      <c r="B91" s="16"/>
      <c r="C91" s="318">
        <v>0</v>
      </c>
      <c r="D91" s="318">
        <v>0</v>
      </c>
      <c r="E91" s="318">
        <v>6999</v>
      </c>
      <c r="F91" s="318">
        <v>0</v>
      </c>
      <c r="G91" s="318">
        <v>0</v>
      </c>
      <c r="H91" s="318">
        <v>0</v>
      </c>
      <c r="I91" s="318">
        <v>0</v>
      </c>
      <c r="J91" s="318">
        <v>0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318">
        <v>0</v>
      </c>
      <c r="U91" s="318">
        <v>0</v>
      </c>
      <c r="V91" s="318">
        <v>0</v>
      </c>
      <c r="W91" s="318"/>
      <c r="X91" s="318">
        <v>0</v>
      </c>
      <c r="Y91" s="318">
        <v>0</v>
      </c>
      <c r="Z91" s="318">
        <v>0</v>
      </c>
      <c r="AA91" s="318">
        <v>0</v>
      </c>
      <c r="AB91" s="318">
        <v>0</v>
      </c>
      <c r="AC91" s="318">
        <v>0</v>
      </c>
      <c r="AD91" s="318">
        <v>0</v>
      </c>
      <c r="AE91" s="318">
        <v>0</v>
      </c>
      <c r="AF91" s="318">
        <v>0</v>
      </c>
      <c r="AG91" s="318">
        <v>0</v>
      </c>
      <c r="AH91" s="318">
        <v>0</v>
      </c>
      <c r="AI91" s="318">
        <v>0</v>
      </c>
      <c r="AJ91" s="318">
        <v>0</v>
      </c>
      <c r="AK91" s="318">
        <v>0</v>
      </c>
      <c r="AL91" s="318">
        <v>0</v>
      </c>
      <c r="AM91" s="318">
        <v>0</v>
      </c>
      <c r="AN91" s="318">
        <v>0</v>
      </c>
      <c r="AO91" s="318">
        <v>0</v>
      </c>
      <c r="AP91" s="318">
        <v>0</v>
      </c>
      <c r="AQ91" s="318">
        <v>0</v>
      </c>
      <c r="AR91" s="318">
        <v>0</v>
      </c>
      <c r="AS91" s="318">
        <v>0</v>
      </c>
      <c r="AT91" s="318">
        <v>0</v>
      </c>
      <c r="AU91" s="318">
        <v>0</v>
      </c>
      <c r="AV91" s="318">
        <v>0</v>
      </c>
      <c r="AW91" s="318">
        <v>0</v>
      </c>
      <c r="AX91" s="286" t="s">
        <v>248</v>
      </c>
      <c r="AY91" s="286" t="s">
        <v>248</v>
      </c>
      <c r="AZ91" s="318">
        <v>0</v>
      </c>
      <c r="BA91" s="318">
        <v>0</v>
      </c>
      <c r="BB91" s="318">
        <v>0</v>
      </c>
      <c r="BC91" s="318">
        <v>0</v>
      </c>
      <c r="BD91" s="25" t="s">
        <v>248</v>
      </c>
      <c r="BE91" s="25" t="s">
        <v>248</v>
      </c>
      <c r="BF91" s="318">
        <v>0</v>
      </c>
      <c r="BG91" s="25" t="s">
        <v>248</v>
      </c>
      <c r="BH91" s="318">
        <v>0</v>
      </c>
      <c r="BI91" s="318">
        <v>0</v>
      </c>
      <c r="BJ91" s="25" t="s">
        <v>248</v>
      </c>
      <c r="BK91" s="318">
        <v>0</v>
      </c>
      <c r="BL91" s="318">
        <v>0</v>
      </c>
      <c r="BM91" s="318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8">
        <v>0</v>
      </c>
      <c r="BS91" s="318">
        <v>0</v>
      </c>
      <c r="BT91" s="318">
        <v>0</v>
      </c>
      <c r="BU91" s="318">
        <v>0</v>
      </c>
      <c r="BV91" s="318">
        <v>0</v>
      </c>
      <c r="BW91" s="318">
        <v>0</v>
      </c>
      <c r="BX91" s="318">
        <v>0</v>
      </c>
      <c r="BY91" s="318">
        <v>0</v>
      </c>
      <c r="BZ91" s="318">
        <v>0</v>
      </c>
      <c r="CA91" s="318">
        <v>0</v>
      </c>
      <c r="CB91" s="318">
        <v>0</v>
      </c>
      <c r="CC91" s="25" t="s">
        <v>248</v>
      </c>
      <c r="CD91" s="25" t="s">
        <v>248</v>
      </c>
      <c r="CE91" s="28">
        <f t="shared" si="20"/>
        <v>6999</v>
      </c>
      <c r="CF91" s="28">
        <f>AY59-CE91</f>
        <v>22753</v>
      </c>
    </row>
    <row r="92" spans="1:84">
      <c r="A92" s="22" t="s">
        <v>292</v>
      </c>
      <c r="B92" s="16"/>
      <c r="C92" s="318">
        <v>0</v>
      </c>
      <c r="D92" s="318">
        <v>0</v>
      </c>
      <c r="E92" s="318">
        <v>2399</v>
      </c>
      <c r="F92" s="318">
        <v>0</v>
      </c>
      <c r="G92" s="318">
        <v>0</v>
      </c>
      <c r="H92" s="318">
        <v>0</v>
      </c>
      <c r="I92" s="318">
        <v>0</v>
      </c>
      <c r="J92" s="318">
        <v>0</v>
      </c>
      <c r="K92" s="318">
        <v>0</v>
      </c>
      <c r="L92" s="318">
        <v>0</v>
      </c>
      <c r="M92" s="318">
        <v>0</v>
      </c>
      <c r="N92" s="318">
        <v>3308</v>
      </c>
      <c r="O92" s="318">
        <v>193</v>
      </c>
      <c r="P92" s="318">
        <v>1450</v>
      </c>
      <c r="Q92" s="318">
        <v>0</v>
      </c>
      <c r="R92" s="318">
        <v>0</v>
      </c>
      <c r="S92" s="318">
        <v>13</v>
      </c>
      <c r="T92" s="318">
        <v>0</v>
      </c>
      <c r="U92" s="318">
        <v>667</v>
      </c>
      <c r="V92" s="318">
        <v>0</v>
      </c>
      <c r="W92" s="318"/>
      <c r="X92" s="318">
        <v>0</v>
      </c>
      <c r="Y92" s="318">
        <v>603</v>
      </c>
      <c r="Z92" s="318">
        <v>0</v>
      </c>
      <c r="AA92" s="318">
        <v>0</v>
      </c>
      <c r="AB92" s="318">
        <v>55</v>
      </c>
      <c r="AC92" s="318">
        <v>0</v>
      </c>
      <c r="AD92" s="318">
        <v>0</v>
      </c>
      <c r="AE92" s="318">
        <v>531</v>
      </c>
      <c r="AF92" s="318">
        <v>0</v>
      </c>
      <c r="AG92" s="318">
        <v>1407</v>
      </c>
      <c r="AH92" s="318">
        <v>0</v>
      </c>
      <c r="AI92" s="318">
        <v>0</v>
      </c>
      <c r="AJ92" s="318">
        <v>2945</v>
      </c>
      <c r="AK92" s="318">
        <v>0</v>
      </c>
      <c r="AL92" s="318">
        <v>0</v>
      </c>
      <c r="AM92" s="318">
        <v>0</v>
      </c>
      <c r="AN92" s="318">
        <v>0</v>
      </c>
      <c r="AO92" s="318">
        <v>0</v>
      </c>
      <c r="AP92" s="318">
        <v>0</v>
      </c>
      <c r="AQ92" s="318">
        <v>0</v>
      </c>
      <c r="AR92" s="318">
        <v>0</v>
      </c>
      <c r="AS92" s="318">
        <v>0</v>
      </c>
      <c r="AT92" s="318">
        <v>0</v>
      </c>
      <c r="AU92" s="318">
        <v>0</v>
      </c>
      <c r="AV92" s="318">
        <v>0</v>
      </c>
      <c r="AW92" s="318">
        <v>0</v>
      </c>
      <c r="AX92" s="286" t="s">
        <v>248</v>
      </c>
      <c r="AY92" s="286" t="s">
        <v>248</v>
      </c>
      <c r="AZ92" s="25" t="s">
        <v>248</v>
      </c>
      <c r="BA92" s="318">
        <v>616</v>
      </c>
      <c r="BB92" s="318">
        <v>0</v>
      </c>
      <c r="BC92" s="318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8">
        <v>53</v>
      </c>
      <c r="BI92" s="318">
        <v>4087</v>
      </c>
      <c r="BJ92" s="25" t="s">
        <v>248</v>
      </c>
      <c r="BK92" s="318">
        <v>148</v>
      </c>
      <c r="BL92" s="318">
        <v>292</v>
      </c>
      <c r="BM92" s="318">
        <v>70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>
        <v>0</v>
      </c>
      <c r="BT92" s="318">
        <v>0</v>
      </c>
      <c r="BU92" s="318">
        <v>0</v>
      </c>
      <c r="BV92" s="318">
        <v>45</v>
      </c>
      <c r="BW92" s="318">
        <v>0</v>
      </c>
      <c r="BX92" s="318">
        <v>2</v>
      </c>
      <c r="BY92" s="318">
        <v>0</v>
      </c>
      <c r="BZ92" s="318">
        <v>0</v>
      </c>
      <c r="CA92" s="318">
        <v>0</v>
      </c>
      <c r="CB92" s="318">
        <v>0</v>
      </c>
      <c r="CC92" s="25" t="s">
        <v>248</v>
      </c>
      <c r="CD92" s="25" t="s">
        <v>248</v>
      </c>
      <c r="CE92" s="28">
        <f t="shared" si="20"/>
        <v>18884</v>
      </c>
      <c r="CF92" s="16"/>
    </row>
    <row r="93" spans="1:84">
      <c r="A93" s="22" t="s">
        <v>293</v>
      </c>
      <c r="B93" s="16"/>
      <c r="C93" s="318">
        <v>0</v>
      </c>
      <c r="D93" s="318">
        <v>0</v>
      </c>
      <c r="E93" s="318">
        <v>7714</v>
      </c>
      <c r="F93" s="318">
        <v>0</v>
      </c>
      <c r="G93" s="318">
        <v>0</v>
      </c>
      <c r="H93" s="318">
        <v>0</v>
      </c>
      <c r="I93" s="318">
        <v>0</v>
      </c>
      <c r="J93" s="318">
        <v>0</v>
      </c>
      <c r="K93" s="318">
        <v>0</v>
      </c>
      <c r="L93" s="318">
        <v>0</v>
      </c>
      <c r="M93" s="318">
        <v>0</v>
      </c>
      <c r="N93" s="318">
        <v>0</v>
      </c>
      <c r="O93" s="318">
        <v>307</v>
      </c>
      <c r="P93" s="318">
        <v>3370</v>
      </c>
      <c r="Q93" s="318">
        <v>0</v>
      </c>
      <c r="R93" s="318">
        <v>0</v>
      </c>
      <c r="S93" s="318">
        <v>0</v>
      </c>
      <c r="T93" s="318">
        <v>0</v>
      </c>
      <c r="U93" s="318">
        <v>0</v>
      </c>
      <c r="V93" s="318">
        <v>0</v>
      </c>
      <c r="W93" s="318"/>
      <c r="X93" s="318">
        <v>0</v>
      </c>
      <c r="Y93" s="318">
        <v>1830</v>
      </c>
      <c r="Z93" s="318">
        <v>0</v>
      </c>
      <c r="AA93" s="318">
        <v>0</v>
      </c>
      <c r="AB93" s="318">
        <v>0</v>
      </c>
      <c r="AC93" s="318">
        <v>0</v>
      </c>
      <c r="AD93" s="318">
        <v>0</v>
      </c>
      <c r="AE93" s="318">
        <v>3070</v>
      </c>
      <c r="AF93" s="318">
        <v>0</v>
      </c>
      <c r="AG93" s="318">
        <v>5414</v>
      </c>
      <c r="AH93" s="318">
        <v>0</v>
      </c>
      <c r="AI93" s="318">
        <v>0</v>
      </c>
      <c r="AJ93" s="318">
        <v>255</v>
      </c>
      <c r="AK93" s="318">
        <v>0</v>
      </c>
      <c r="AL93" s="318">
        <v>0</v>
      </c>
      <c r="AM93" s="318">
        <v>0</v>
      </c>
      <c r="AN93" s="318">
        <v>0</v>
      </c>
      <c r="AO93" s="318">
        <v>0</v>
      </c>
      <c r="AP93" s="318">
        <v>0</v>
      </c>
      <c r="AQ93" s="318">
        <v>0</v>
      </c>
      <c r="AR93" s="318">
        <v>0</v>
      </c>
      <c r="AS93" s="318">
        <v>0</v>
      </c>
      <c r="AT93" s="318">
        <v>0</v>
      </c>
      <c r="AU93" s="318">
        <v>0</v>
      </c>
      <c r="AV93" s="318">
        <v>0</v>
      </c>
      <c r="AW93" s="318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8">
        <v>0</v>
      </c>
      <c r="BC93" s="318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8">
        <v>0</v>
      </c>
      <c r="BI93" s="318">
        <v>0</v>
      </c>
      <c r="BJ93" s="25" t="s">
        <v>248</v>
      </c>
      <c r="BK93" s="318">
        <v>0</v>
      </c>
      <c r="BL93" s="318">
        <v>0</v>
      </c>
      <c r="BM93" s="318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>
        <v>0</v>
      </c>
      <c r="BT93" s="318">
        <v>0</v>
      </c>
      <c r="BU93" s="318">
        <v>0</v>
      </c>
      <c r="BV93" s="318">
        <v>0</v>
      </c>
      <c r="BW93" s="318">
        <v>246</v>
      </c>
      <c r="BX93" s="318">
        <v>0</v>
      </c>
      <c r="BY93" s="318">
        <v>0</v>
      </c>
      <c r="BZ93" s="318">
        <v>0</v>
      </c>
      <c r="CA93" s="318">
        <v>0</v>
      </c>
      <c r="CB93" s="318">
        <v>0</v>
      </c>
      <c r="CC93" s="25" t="s">
        <v>248</v>
      </c>
      <c r="CD93" s="25" t="s">
        <v>248</v>
      </c>
      <c r="CE93" s="28">
        <f t="shared" si="20"/>
        <v>22206</v>
      </c>
      <c r="CF93" s="28">
        <f>BA59</f>
        <v>0</v>
      </c>
    </row>
    <row r="94" spans="1:84">
      <c r="A94" s="22" t="s">
        <v>294</v>
      </c>
      <c r="B94" s="16"/>
      <c r="C94" s="322">
        <v>0</v>
      </c>
      <c r="D94" s="322">
        <v>0</v>
      </c>
      <c r="E94" s="322">
        <v>10.69</v>
      </c>
      <c r="F94" s="322">
        <v>0</v>
      </c>
      <c r="G94" s="322">
        <v>0</v>
      </c>
      <c r="H94" s="322">
        <v>0</v>
      </c>
      <c r="I94" s="322">
        <v>0</v>
      </c>
      <c r="J94" s="322">
        <v>0.54</v>
      </c>
      <c r="K94" s="322">
        <v>0</v>
      </c>
      <c r="L94" s="322">
        <v>3</v>
      </c>
      <c r="M94" s="322">
        <v>0</v>
      </c>
      <c r="N94" s="322">
        <v>38.89</v>
      </c>
      <c r="O94" s="322">
        <v>1.67</v>
      </c>
      <c r="P94" s="319">
        <v>5.76</v>
      </c>
      <c r="Q94" s="319">
        <v>0</v>
      </c>
      <c r="R94" s="319">
        <v>0</v>
      </c>
      <c r="S94" s="323">
        <v>0</v>
      </c>
      <c r="T94" s="323">
        <v>0</v>
      </c>
      <c r="U94" s="324">
        <v>0</v>
      </c>
      <c r="V94" s="319">
        <v>0</v>
      </c>
      <c r="W94" s="319">
        <v>0</v>
      </c>
      <c r="X94" s="319">
        <v>0</v>
      </c>
      <c r="Y94" s="319">
        <v>0</v>
      </c>
      <c r="Z94" s="319">
        <v>0</v>
      </c>
      <c r="AA94" s="319">
        <v>0</v>
      </c>
      <c r="AB94" s="323">
        <v>0.98</v>
      </c>
      <c r="AC94" s="319">
        <v>0</v>
      </c>
      <c r="AD94" s="319">
        <v>0</v>
      </c>
      <c r="AE94" s="319">
        <v>0</v>
      </c>
      <c r="AF94" s="319">
        <v>0</v>
      </c>
      <c r="AG94" s="319">
        <v>12</v>
      </c>
      <c r="AH94" s="319">
        <v>0</v>
      </c>
      <c r="AI94" s="319">
        <v>0</v>
      </c>
      <c r="AJ94" s="319">
        <v>3.95</v>
      </c>
      <c r="AK94" s="319">
        <v>0</v>
      </c>
      <c r="AL94" s="319">
        <v>0</v>
      </c>
      <c r="AM94" s="319">
        <v>0</v>
      </c>
      <c r="AN94" s="319">
        <v>0</v>
      </c>
      <c r="AO94" s="319">
        <v>2.17</v>
      </c>
      <c r="AP94" s="319">
        <v>0</v>
      </c>
      <c r="AQ94" s="319">
        <v>0</v>
      </c>
      <c r="AR94" s="319">
        <v>0</v>
      </c>
      <c r="AS94" s="319">
        <v>0</v>
      </c>
      <c r="AT94" s="319">
        <v>0</v>
      </c>
      <c r="AU94" s="319">
        <v>0</v>
      </c>
      <c r="AV94" s="323">
        <v>3.33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82.98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328" t="s">
        <v>1349</v>
      </c>
      <c r="D96" s="329" t="s">
        <v>5</v>
      </c>
      <c r="E96" s="330" t="s">
        <v>5</v>
      </c>
      <c r="F96" s="12"/>
    </row>
    <row r="97" spans="1:6">
      <c r="A97" s="28" t="s">
        <v>297</v>
      </c>
      <c r="B97" s="36" t="s">
        <v>298</v>
      </c>
      <c r="C97" s="331" t="s">
        <v>1350</v>
      </c>
      <c r="D97" s="329" t="s">
        <v>5</v>
      </c>
      <c r="E97" s="330" t="s">
        <v>5</v>
      </c>
      <c r="F97" s="12"/>
    </row>
    <row r="98" spans="1:6">
      <c r="A98" s="28" t="s">
        <v>299</v>
      </c>
      <c r="B98" s="36" t="s">
        <v>298</v>
      </c>
      <c r="C98" s="332" t="s">
        <v>1351</v>
      </c>
      <c r="D98" s="329" t="s">
        <v>5</v>
      </c>
      <c r="E98" s="330" t="s">
        <v>5</v>
      </c>
      <c r="F98" s="12"/>
    </row>
    <row r="99" spans="1:6">
      <c r="A99" s="28" t="s">
        <v>300</v>
      </c>
      <c r="B99" s="36" t="s">
        <v>298</v>
      </c>
      <c r="C99" s="333" t="s">
        <v>1352</v>
      </c>
      <c r="D99" s="329" t="s">
        <v>5</v>
      </c>
      <c r="E99" s="330" t="s">
        <v>5</v>
      </c>
      <c r="F99" s="12"/>
    </row>
    <row r="100" spans="1:6">
      <c r="A100" s="28" t="s">
        <v>301</v>
      </c>
      <c r="B100" s="36" t="s">
        <v>298</v>
      </c>
      <c r="C100" s="332" t="s">
        <v>1353</v>
      </c>
      <c r="D100" s="329" t="s">
        <v>5</v>
      </c>
      <c r="E100" s="330" t="s">
        <v>5</v>
      </c>
      <c r="F100" s="12"/>
    </row>
    <row r="101" spans="1:6">
      <c r="A101" s="28" t="s">
        <v>302</v>
      </c>
      <c r="B101" s="36" t="s">
        <v>298</v>
      </c>
      <c r="C101" s="332" t="s">
        <v>1354</v>
      </c>
      <c r="D101" s="329" t="s">
        <v>5</v>
      </c>
      <c r="E101" s="330" t="s">
        <v>5</v>
      </c>
      <c r="F101" s="12"/>
    </row>
    <row r="102" spans="1:6">
      <c r="A102" s="28" t="s">
        <v>303</v>
      </c>
      <c r="B102" s="36" t="s">
        <v>298</v>
      </c>
      <c r="C102" s="334">
        <v>99156</v>
      </c>
      <c r="D102" s="329" t="s">
        <v>5</v>
      </c>
      <c r="E102" s="330" t="s">
        <v>5</v>
      </c>
      <c r="F102" s="12"/>
    </row>
    <row r="103" spans="1:6">
      <c r="A103" s="28" t="s">
        <v>304</v>
      </c>
      <c r="B103" s="36" t="s">
        <v>298</v>
      </c>
      <c r="C103" s="332" t="s">
        <v>1355</v>
      </c>
      <c r="D103" s="329" t="s">
        <v>5</v>
      </c>
      <c r="E103" s="330" t="s">
        <v>5</v>
      </c>
      <c r="F103" s="12"/>
    </row>
    <row r="104" spans="1:6">
      <c r="A104" s="28" t="s">
        <v>305</v>
      </c>
      <c r="B104" s="36" t="s">
        <v>298</v>
      </c>
      <c r="C104" s="335" t="s">
        <v>1356</v>
      </c>
      <c r="D104" s="329" t="s">
        <v>5</v>
      </c>
      <c r="E104" s="330" t="s">
        <v>5</v>
      </c>
      <c r="F104" s="12"/>
    </row>
    <row r="105" spans="1:6">
      <c r="A105" s="28" t="s">
        <v>306</v>
      </c>
      <c r="B105" s="36" t="s">
        <v>298</v>
      </c>
      <c r="C105" s="335" t="s">
        <v>1357</v>
      </c>
      <c r="D105" s="329" t="s">
        <v>5</v>
      </c>
      <c r="E105" s="330" t="s">
        <v>5</v>
      </c>
      <c r="F105" s="12"/>
    </row>
    <row r="106" spans="1:6">
      <c r="A106" s="28" t="s">
        <v>307</v>
      </c>
      <c r="B106" s="36" t="s">
        <v>298</v>
      </c>
      <c r="C106" s="332" t="s">
        <v>1358</v>
      </c>
      <c r="D106" s="329" t="s">
        <v>5</v>
      </c>
      <c r="E106" s="330" t="s">
        <v>5</v>
      </c>
      <c r="F106" s="12"/>
    </row>
    <row r="107" spans="1:6">
      <c r="A107" s="28" t="s">
        <v>308</v>
      </c>
      <c r="B107" s="36" t="s">
        <v>298</v>
      </c>
      <c r="C107" s="336" t="s">
        <v>1359</v>
      </c>
      <c r="D107" s="329" t="s">
        <v>5</v>
      </c>
      <c r="E107" s="330" t="s">
        <v>5</v>
      </c>
      <c r="F107" s="12"/>
    </row>
    <row r="108" spans="1:6">
      <c r="A108" s="28" t="s">
        <v>309</v>
      </c>
      <c r="B108" s="36" t="s">
        <v>298</v>
      </c>
      <c r="C108" s="336" t="s">
        <v>1360</v>
      </c>
      <c r="D108" s="329" t="s">
        <v>5</v>
      </c>
      <c r="E108" s="330" t="s">
        <v>5</v>
      </c>
      <c r="F108" s="12"/>
    </row>
    <row r="109" spans="1:6">
      <c r="A109" s="40" t="s">
        <v>310</v>
      </c>
      <c r="B109" s="36" t="s">
        <v>298</v>
      </c>
      <c r="C109" s="332" t="s">
        <v>1361</v>
      </c>
      <c r="D109" s="329" t="s">
        <v>5</v>
      </c>
      <c r="E109" s="330" t="s">
        <v>5</v>
      </c>
      <c r="F109" s="12"/>
    </row>
    <row r="110" spans="1:6">
      <c r="A110" s="40" t="s">
        <v>311</v>
      </c>
      <c r="B110" s="36" t="s">
        <v>298</v>
      </c>
      <c r="C110" s="332" t="s">
        <v>1362</v>
      </c>
      <c r="D110" s="329" t="s">
        <v>5</v>
      </c>
      <c r="E110" s="330" t="s">
        <v>5</v>
      </c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337"/>
      <c r="D113" s="16"/>
      <c r="E113" s="16"/>
    </row>
    <row r="114" spans="1:5">
      <c r="A114" s="16" t="s">
        <v>304</v>
      </c>
      <c r="B114" s="42" t="s">
        <v>298</v>
      </c>
      <c r="C114" s="337"/>
      <c r="D114" s="16"/>
      <c r="E114" s="16"/>
    </row>
    <row r="115" spans="1:5">
      <c r="A115" s="16" t="s">
        <v>314</v>
      </c>
      <c r="B115" s="42" t="s">
        <v>298</v>
      </c>
      <c r="C115" s="337">
        <v>1</v>
      </c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337"/>
      <c r="D117" s="16"/>
      <c r="E117" s="16"/>
    </row>
    <row r="118" spans="1:5">
      <c r="A118" s="16" t="s">
        <v>159</v>
      </c>
      <c r="B118" s="42" t="s">
        <v>298</v>
      </c>
      <c r="C118" s="338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337"/>
      <c r="D120" s="16"/>
      <c r="E120" s="16"/>
    </row>
    <row r="121" spans="1:5">
      <c r="A121" s="16" t="s">
        <v>319</v>
      </c>
      <c r="B121" s="42" t="s">
        <v>298</v>
      </c>
      <c r="C121" s="337"/>
      <c r="D121" s="16"/>
      <c r="E121" s="16"/>
    </row>
    <row r="122" spans="1:5">
      <c r="A122" s="16" t="s">
        <v>320</v>
      </c>
      <c r="B122" s="42" t="s">
        <v>298</v>
      </c>
      <c r="C122" s="337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339">
        <v>698</v>
      </c>
      <c r="D127" s="340">
        <v>1454</v>
      </c>
      <c r="E127" s="16"/>
    </row>
    <row r="128" spans="1:5">
      <c r="A128" s="16" t="s">
        <v>325</v>
      </c>
      <c r="B128" s="42" t="s">
        <v>298</v>
      </c>
      <c r="C128" s="339">
        <v>53</v>
      </c>
      <c r="D128" s="340">
        <v>490</v>
      </c>
      <c r="E128" s="16"/>
    </row>
    <row r="129" spans="1:5">
      <c r="A129" s="16" t="s">
        <v>326</v>
      </c>
      <c r="B129" s="42" t="s">
        <v>298</v>
      </c>
      <c r="C129" s="337">
        <v>0</v>
      </c>
      <c r="D129" s="340">
        <v>0</v>
      </c>
      <c r="E129" s="16"/>
    </row>
    <row r="130" spans="1:5">
      <c r="A130" s="16" t="s">
        <v>327</v>
      </c>
      <c r="B130" s="42" t="s">
        <v>298</v>
      </c>
      <c r="C130" s="337">
        <v>31</v>
      </c>
      <c r="D130" s="340">
        <v>30</v>
      </c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337">
        <v>0</v>
      </c>
      <c r="D132" s="16"/>
      <c r="E132" s="16"/>
    </row>
    <row r="133" spans="1:5">
      <c r="A133" s="16" t="s">
        <v>330</v>
      </c>
      <c r="B133" s="42" t="s">
        <v>298</v>
      </c>
      <c r="C133" s="337">
        <v>0</v>
      </c>
      <c r="D133" s="16"/>
      <c r="E133" s="16"/>
    </row>
    <row r="134" spans="1:5">
      <c r="A134" s="16" t="s">
        <v>331</v>
      </c>
      <c r="B134" s="42" t="s">
        <v>298</v>
      </c>
      <c r="C134" s="341">
        <v>24</v>
      </c>
      <c r="D134" s="16"/>
      <c r="E134" s="16"/>
    </row>
    <row r="135" spans="1:5">
      <c r="A135" s="16" t="s">
        <v>332</v>
      </c>
      <c r="B135" s="42" t="s">
        <v>298</v>
      </c>
      <c r="C135" s="337">
        <v>0</v>
      </c>
      <c r="D135" s="16"/>
      <c r="E135" s="16"/>
    </row>
    <row r="136" spans="1:5">
      <c r="A136" s="16" t="s">
        <v>333</v>
      </c>
      <c r="B136" s="42" t="s">
        <v>298</v>
      </c>
      <c r="C136" s="337">
        <v>0</v>
      </c>
      <c r="D136" s="16"/>
      <c r="E136" s="16"/>
    </row>
    <row r="137" spans="1:5">
      <c r="A137" s="16" t="s">
        <v>334</v>
      </c>
      <c r="B137" s="42" t="s">
        <v>298</v>
      </c>
      <c r="C137" s="337">
        <v>0</v>
      </c>
      <c r="D137" s="16"/>
      <c r="E137" s="16"/>
    </row>
    <row r="138" spans="1:5">
      <c r="A138" s="16" t="s">
        <v>123</v>
      </c>
      <c r="B138" s="42" t="s">
        <v>298</v>
      </c>
      <c r="C138" s="337">
        <v>0</v>
      </c>
      <c r="D138" s="16"/>
      <c r="E138" s="16"/>
    </row>
    <row r="139" spans="1:5">
      <c r="A139" s="16" t="s">
        <v>335</v>
      </c>
      <c r="B139" s="42" t="s">
        <v>298</v>
      </c>
      <c r="C139" s="339">
        <v>0</v>
      </c>
      <c r="D139" s="16"/>
      <c r="E139" s="16"/>
    </row>
    <row r="140" spans="1:5">
      <c r="A140" s="16" t="s">
        <v>336</v>
      </c>
      <c r="B140" s="42"/>
      <c r="C140" s="337">
        <v>0</v>
      </c>
      <c r="D140" s="16"/>
      <c r="E140" s="16"/>
    </row>
    <row r="141" spans="1:5">
      <c r="A141" s="16" t="s">
        <v>326</v>
      </c>
      <c r="B141" s="42" t="s">
        <v>298</v>
      </c>
      <c r="C141" s="337">
        <v>0</v>
      </c>
      <c r="D141" s="16"/>
      <c r="E141" s="16"/>
    </row>
    <row r="142" spans="1:5">
      <c r="A142" s="16" t="s">
        <v>337</v>
      </c>
      <c r="B142" s="42" t="s">
        <v>298</v>
      </c>
      <c r="C142" s="337">
        <v>0</v>
      </c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24</v>
      </c>
    </row>
    <row r="144" spans="1:5">
      <c r="A144" s="16" t="s">
        <v>339</v>
      </c>
      <c r="B144" s="42" t="s">
        <v>298</v>
      </c>
      <c r="C144" s="339">
        <v>0</v>
      </c>
      <c r="D144" s="16"/>
      <c r="E144" s="16"/>
    </row>
    <row r="145" spans="1:6">
      <c r="A145" s="16" t="s">
        <v>340</v>
      </c>
      <c r="B145" s="42" t="s">
        <v>298</v>
      </c>
      <c r="C145" s="337">
        <v>0</v>
      </c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339">
        <v>0</v>
      </c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340">
        <v>15310</v>
      </c>
      <c r="C154" s="340">
        <v>7725</v>
      </c>
      <c r="D154" s="340">
        <v>10576</v>
      </c>
      <c r="E154" s="28">
        <f>SUM(B154:D154)</f>
        <v>33611</v>
      </c>
    </row>
    <row r="155" spans="1:6">
      <c r="A155" s="16" t="s">
        <v>242</v>
      </c>
      <c r="B155" s="340">
        <v>1018</v>
      </c>
      <c r="C155" s="340">
        <v>227</v>
      </c>
      <c r="D155" s="340">
        <v>209</v>
      </c>
      <c r="E155" s="28">
        <f>SUM(B155:D155)</f>
        <v>1454</v>
      </c>
    </row>
    <row r="156" spans="1:6">
      <c r="A156" s="16" t="s">
        <v>346</v>
      </c>
      <c r="B156" s="340">
        <v>0</v>
      </c>
      <c r="C156" s="340">
        <v>0</v>
      </c>
      <c r="D156" s="340">
        <v>0</v>
      </c>
      <c r="E156" s="28">
        <f>SUM(B156:D156)</f>
        <v>0</v>
      </c>
    </row>
    <row r="157" spans="1:6">
      <c r="A157" s="16" t="s">
        <v>287</v>
      </c>
      <c r="B157" s="340">
        <v>4226336</v>
      </c>
      <c r="C157" s="340">
        <v>4187997</v>
      </c>
      <c r="D157" s="340">
        <v>3636998.62</v>
      </c>
      <c r="E157" s="28">
        <f>SUM(B157:D157)</f>
        <v>12051331.620000001</v>
      </c>
      <c r="F157" s="14"/>
    </row>
    <row r="158" spans="1:6">
      <c r="A158" s="16" t="s">
        <v>288</v>
      </c>
      <c r="B158" s="340">
        <v>14764893</v>
      </c>
      <c r="C158" s="340">
        <v>4148025</v>
      </c>
      <c r="D158" s="340">
        <v>35364949</v>
      </c>
      <c r="E158" s="28">
        <f>SUM(B158:D158)</f>
        <v>54277867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317">
        <v>51</v>
      </c>
      <c r="C160" s="317">
        <v>2</v>
      </c>
      <c r="D160" s="317">
        <v>6</v>
      </c>
      <c r="E160" s="28">
        <f>SUM(B160:D160)</f>
        <v>59</v>
      </c>
    </row>
    <row r="161" spans="1:5">
      <c r="A161" s="16" t="s">
        <v>242</v>
      </c>
      <c r="B161" s="317">
        <v>374</v>
      </c>
      <c r="C161" s="317">
        <v>101</v>
      </c>
      <c r="D161" s="317">
        <v>15</v>
      </c>
      <c r="E161" s="28">
        <f>SUM(B161:D161)</f>
        <v>490</v>
      </c>
    </row>
    <row r="162" spans="1:5">
      <c r="A162" s="16" t="s">
        <v>346</v>
      </c>
      <c r="B162" s="340">
        <v>0</v>
      </c>
      <c r="C162" s="340">
        <v>0</v>
      </c>
      <c r="D162" s="340">
        <v>0</v>
      </c>
      <c r="E162" s="28">
        <f>SUM(B162:D162)</f>
        <v>0</v>
      </c>
    </row>
    <row r="163" spans="1:5">
      <c r="A163" s="16" t="s">
        <v>287</v>
      </c>
      <c r="B163" s="317">
        <v>1145175</v>
      </c>
      <c r="C163" s="317">
        <v>105257</v>
      </c>
      <c r="D163" s="317">
        <v>51722</v>
      </c>
      <c r="E163" s="28">
        <f>SUM(B163:D163)</f>
        <v>1302154</v>
      </c>
    </row>
    <row r="164" spans="1:5">
      <c r="A164" s="16" t="s">
        <v>288</v>
      </c>
      <c r="B164" s="340">
        <v>0</v>
      </c>
      <c r="C164" s="340">
        <v>0</v>
      </c>
      <c r="D164" s="340">
        <v>0</v>
      </c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340">
        <v>0</v>
      </c>
      <c r="C166" s="340">
        <v>0</v>
      </c>
      <c r="D166" s="340">
        <v>0</v>
      </c>
      <c r="E166" s="28">
        <f>SUM(B166:D166)</f>
        <v>0</v>
      </c>
    </row>
    <row r="167" spans="1:5">
      <c r="A167" s="16" t="s">
        <v>242</v>
      </c>
      <c r="B167" s="340">
        <v>0</v>
      </c>
      <c r="C167" s="340">
        <v>0</v>
      </c>
      <c r="D167" s="340">
        <v>0</v>
      </c>
      <c r="E167" s="28">
        <f>SUM(B167:D167)</f>
        <v>0</v>
      </c>
    </row>
    <row r="168" spans="1:5">
      <c r="A168" s="16" t="s">
        <v>346</v>
      </c>
      <c r="B168" s="340">
        <v>0</v>
      </c>
      <c r="C168" s="340">
        <v>0</v>
      </c>
      <c r="D168" s="340">
        <v>0</v>
      </c>
      <c r="E168" s="28">
        <f>SUM(B168:D168)</f>
        <v>0</v>
      </c>
    </row>
    <row r="169" spans="1:5">
      <c r="A169" s="16" t="s">
        <v>287</v>
      </c>
      <c r="B169" s="340">
        <v>0</v>
      </c>
      <c r="C169" s="340">
        <v>0</v>
      </c>
      <c r="D169" s="340">
        <v>0</v>
      </c>
      <c r="E169" s="28">
        <f>SUM(B169:D169)</f>
        <v>0</v>
      </c>
    </row>
    <row r="170" spans="1:5">
      <c r="A170" s="16" t="s">
        <v>288</v>
      </c>
      <c r="B170" s="340">
        <v>0</v>
      </c>
      <c r="C170" s="340">
        <v>0</v>
      </c>
      <c r="D170" s="340">
        <v>0</v>
      </c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317">
        <v>0</v>
      </c>
      <c r="C173" s="317">
        <v>0</v>
      </c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337">
        <v>1692033</v>
      </c>
      <c r="D181" s="16"/>
      <c r="E181" s="16"/>
    </row>
    <row r="182" spans="1:5">
      <c r="A182" s="16" t="s">
        <v>356</v>
      </c>
      <c r="B182" s="42" t="s">
        <v>298</v>
      </c>
      <c r="C182" s="337">
        <v>32787</v>
      </c>
      <c r="D182" s="16"/>
      <c r="E182" s="16"/>
    </row>
    <row r="183" spans="1:5">
      <c r="A183" s="21" t="s">
        <v>357</v>
      </c>
      <c r="B183" s="42" t="s">
        <v>298</v>
      </c>
      <c r="C183" s="337">
        <v>345150</v>
      </c>
      <c r="D183" s="16"/>
      <c r="E183" s="16"/>
    </row>
    <row r="184" spans="1:5">
      <c r="A184" s="16" t="s">
        <v>358</v>
      </c>
      <c r="B184" s="42" t="s">
        <v>298</v>
      </c>
      <c r="C184" s="337">
        <v>3023174</v>
      </c>
      <c r="D184" s="16"/>
      <c r="E184" s="16"/>
    </row>
    <row r="185" spans="1:5">
      <c r="A185" s="16" t="s">
        <v>359</v>
      </c>
      <c r="B185" s="42" t="s">
        <v>298</v>
      </c>
      <c r="C185" s="337">
        <v>0</v>
      </c>
      <c r="D185" s="16"/>
      <c r="E185" s="16"/>
    </row>
    <row r="186" spans="1:5">
      <c r="A186" s="16" t="s">
        <v>360</v>
      </c>
      <c r="B186" s="42" t="s">
        <v>298</v>
      </c>
      <c r="C186" s="337">
        <v>952763</v>
      </c>
      <c r="D186" s="16"/>
      <c r="E186" s="16"/>
    </row>
    <row r="187" spans="1:5">
      <c r="A187" s="16" t="s">
        <v>361</v>
      </c>
      <c r="B187" s="42" t="s">
        <v>298</v>
      </c>
      <c r="C187" s="337">
        <v>75837</v>
      </c>
      <c r="D187" s="16"/>
      <c r="E187" s="16"/>
    </row>
    <row r="188" spans="1:5">
      <c r="A188" s="16" t="s">
        <v>361</v>
      </c>
      <c r="B188" s="42" t="s">
        <v>298</v>
      </c>
      <c r="C188" s="337">
        <v>0</v>
      </c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6121744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337">
        <v>6300</v>
      </c>
      <c r="D191" s="16"/>
      <c r="E191" s="16"/>
    </row>
    <row r="192" spans="1:5">
      <c r="A192" s="16" t="s">
        <v>364</v>
      </c>
      <c r="B192" s="42" t="s">
        <v>298</v>
      </c>
      <c r="C192" s="337">
        <v>124816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131116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337">
        <v>213357</v>
      </c>
      <c r="D195" s="16"/>
      <c r="E195" s="16"/>
    </row>
    <row r="196" spans="1:5">
      <c r="A196" s="16" t="s">
        <v>367</v>
      </c>
      <c r="B196" s="42" t="s">
        <v>298</v>
      </c>
      <c r="C196" s="337">
        <v>133760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347117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337">
        <v>0</v>
      </c>
      <c r="D199" s="16"/>
      <c r="E199" s="16"/>
    </row>
    <row r="200" spans="1:5">
      <c r="A200" s="16" t="s">
        <v>370</v>
      </c>
      <c r="B200" s="42" t="s">
        <v>298</v>
      </c>
      <c r="C200" s="337">
        <v>0</v>
      </c>
      <c r="D200" s="16"/>
      <c r="E200" s="16"/>
    </row>
    <row r="201" spans="1:5">
      <c r="A201" s="16" t="s">
        <v>159</v>
      </c>
      <c r="B201" s="42" t="s">
        <v>298</v>
      </c>
      <c r="C201" s="337">
        <v>0</v>
      </c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0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337">
        <v>0</v>
      </c>
      <c r="D204" s="16"/>
      <c r="E204" s="16"/>
    </row>
    <row r="205" spans="1:5">
      <c r="A205" s="16" t="s">
        <v>373</v>
      </c>
      <c r="B205" s="42" t="s">
        <v>298</v>
      </c>
      <c r="C205" s="337">
        <v>372986</v>
      </c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372986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337">
        <v>834399</v>
      </c>
      <c r="C211" s="337">
        <v>80679</v>
      </c>
      <c r="D211" s="340">
        <v>0</v>
      </c>
      <c r="E211" s="28">
        <f t="shared" ref="E211:E219" si="22">SUM(B211:C211)-D211</f>
        <v>915078</v>
      </c>
    </row>
    <row r="212" spans="1:5">
      <c r="A212" s="16" t="s">
        <v>381</v>
      </c>
      <c r="B212" s="337">
        <v>2485124</v>
      </c>
      <c r="C212" s="337">
        <v>0</v>
      </c>
      <c r="D212" s="340">
        <v>0</v>
      </c>
      <c r="E212" s="28">
        <f t="shared" si="22"/>
        <v>2485124</v>
      </c>
    </row>
    <row r="213" spans="1:5">
      <c r="A213" s="16" t="s">
        <v>382</v>
      </c>
      <c r="B213" s="337">
        <v>24311031</v>
      </c>
      <c r="C213" s="337">
        <v>571212</v>
      </c>
      <c r="D213" s="340">
        <v>0</v>
      </c>
      <c r="E213" s="28">
        <f t="shared" si="22"/>
        <v>24882243</v>
      </c>
    </row>
    <row r="214" spans="1:5">
      <c r="A214" s="16" t="s">
        <v>383</v>
      </c>
      <c r="B214" s="337">
        <v>7453737</v>
      </c>
      <c r="C214" s="337">
        <v>8658</v>
      </c>
      <c r="D214" s="340">
        <v>0</v>
      </c>
      <c r="E214" s="28">
        <f t="shared" si="22"/>
        <v>7462395</v>
      </c>
    </row>
    <row r="215" spans="1:5">
      <c r="A215" s="16" t="s">
        <v>384</v>
      </c>
      <c r="B215" s="337">
        <v>0</v>
      </c>
      <c r="C215" s="337">
        <v>0</v>
      </c>
      <c r="D215" s="340">
        <v>0</v>
      </c>
      <c r="E215" s="28">
        <f t="shared" si="22"/>
        <v>0</v>
      </c>
    </row>
    <row r="216" spans="1:5">
      <c r="A216" s="16" t="s">
        <v>385</v>
      </c>
      <c r="B216" s="337">
        <v>11620377</v>
      </c>
      <c r="C216" s="337">
        <v>504162</v>
      </c>
      <c r="D216" s="340">
        <v>438430</v>
      </c>
      <c r="E216" s="28">
        <f t="shared" si="22"/>
        <v>11686109</v>
      </c>
    </row>
    <row r="217" spans="1:5">
      <c r="A217" s="16" t="s">
        <v>386</v>
      </c>
      <c r="B217" s="337">
        <v>0</v>
      </c>
      <c r="C217" s="337">
        <v>0</v>
      </c>
      <c r="D217" s="340">
        <v>0</v>
      </c>
      <c r="E217" s="28">
        <f t="shared" si="22"/>
        <v>0</v>
      </c>
    </row>
    <row r="218" spans="1:5">
      <c r="A218" s="16" t="s">
        <v>387</v>
      </c>
      <c r="B218" s="337">
        <v>0</v>
      </c>
      <c r="C218" s="337">
        <v>0</v>
      </c>
      <c r="D218" s="340">
        <v>0</v>
      </c>
      <c r="E218" s="28">
        <f t="shared" si="22"/>
        <v>0</v>
      </c>
    </row>
    <row r="219" spans="1:5">
      <c r="A219" s="16" t="s">
        <v>388</v>
      </c>
      <c r="B219" s="337">
        <v>70896</v>
      </c>
      <c r="C219" s="337">
        <v>23595</v>
      </c>
      <c r="D219" s="340">
        <v>0</v>
      </c>
      <c r="E219" s="28">
        <f t="shared" si="22"/>
        <v>94491</v>
      </c>
    </row>
    <row r="220" spans="1:5">
      <c r="A220" s="16" t="s">
        <v>230</v>
      </c>
      <c r="B220" s="28">
        <f>SUM(B211:B219)</f>
        <v>46775564</v>
      </c>
      <c r="C220" s="237">
        <f>SUM(C211:C219)</f>
        <v>1188306</v>
      </c>
      <c r="D220" s="28">
        <f>SUM(D211:D219)</f>
        <v>438430</v>
      </c>
      <c r="E220" s="28">
        <f>SUM(E211:E219)</f>
        <v>47525440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337">
        <v>1028410</v>
      </c>
      <c r="C225" s="337">
        <v>160093</v>
      </c>
      <c r="D225" s="340">
        <v>0</v>
      </c>
      <c r="E225" s="28">
        <f t="shared" ref="E225:E232" si="23">SUM(B225:C225)-D225</f>
        <v>1188503</v>
      </c>
    </row>
    <row r="226" spans="1:6">
      <c r="A226" s="16" t="s">
        <v>382</v>
      </c>
      <c r="B226" s="337">
        <v>14825607</v>
      </c>
      <c r="C226" s="337">
        <v>686689</v>
      </c>
      <c r="D226" s="340">
        <v>0</v>
      </c>
      <c r="E226" s="28">
        <f t="shared" si="23"/>
        <v>15512296</v>
      </c>
    </row>
    <row r="227" spans="1:6">
      <c r="A227" s="16" t="s">
        <v>383</v>
      </c>
      <c r="B227" s="337">
        <v>2066302</v>
      </c>
      <c r="C227" s="337">
        <v>486652</v>
      </c>
      <c r="D227" s="340">
        <v>0</v>
      </c>
      <c r="E227" s="28">
        <f t="shared" si="23"/>
        <v>2552954</v>
      </c>
    </row>
    <row r="228" spans="1:6">
      <c r="A228" s="16" t="s">
        <v>384</v>
      </c>
      <c r="B228" s="337">
        <v>0</v>
      </c>
      <c r="C228" s="337">
        <v>0</v>
      </c>
      <c r="D228" s="340">
        <v>0</v>
      </c>
      <c r="E228" s="28">
        <f t="shared" si="23"/>
        <v>0</v>
      </c>
    </row>
    <row r="229" spans="1:6">
      <c r="A229" s="16" t="s">
        <v>385</v>
      </c>
      <c r="B229" s="337">
        <v>8731885</v>
      </c>
      <c r="C229" s="337">
        <v>260880</v>
      </c>
      <c r="D229" s="340">
        <v>0</v>
      </c>
      <c r="E229" s="28">
        <f t="shared" si="23"/>
        <v>8992765</v>
      </c>
    </row>
    <row r="230" spans="1:6">
      <c r="A230" s="16" t="s">
        <v>386</v>
      </c>
      <c r="B230" s="337">
        <v>0</v>
      </c>
      <c r="C230" s="337">
        <v>0</v>
      </c>
      <c r="D230" s="340">
        <v>0</v>
      </c>
      <c r="E230" s="28">
        <f t="shared" si="23"/>
        <v>0</v>
      </c>
    </row>
    <row r="231" spans="1:6">
      <c r="A231" s="16" t="s">
        <v>387</v>
      </c>
      <c r="B231" s="337">
        <v>0</v>
      </c>
      <c r="C231" s="337">
        <v>0</v>
      </c>
      <c r="D231" s="340">
        <v>0</v>
      </c>
      <c r="E231" s="28">
        <f t="shared" si="23"/>
        <v>0</v>
      </c>
    </row>
    <row r="232" spans="1:6">
      <c r="A232" s="16" t="s">
        <v>388</v>
      </c>
      <c r="B232" s="337">
        <v>0</v>
      </c>
      <c r="C232" s="337">
        <v>0</v>
      </c>
      <c r="D232" s="340">
        <v>0</v>
      </c>
      <c r="E232" s="28">
        <f t="shared" si="23"/>
        <v>0</v>
      </c>
    </row>
    <row r="233" spans="1:6">
      <c r="A233" s="16" t="s">
        <v>230</v>
      </c>
      <c r="B233" s="28">
        <f>SUM(B224:B232)</f>
        <v>26652204</v>
      </c>
      <c r="C233" s="237">
        <f>SUM(C224:C232)</f>
        <v>1594314</v>
      </c>
      <c r="D233" s="28">
        <f>SUM(D224:D232)</f>
        <v>0</v>
      </c>
      <c r="E233" s="28">
        <f>SUM(E224:E232)</f>
        <v>28246518</v>
      </c>
    </row>
    <row r="234" spans="1:6">
      <c r="A234" s="16"/>
      <c r="B234" s="16"/>
      <c r="C234" s="23"/>
      <c r="D234" s="16"/>
      <c r="E234" s="16"/>
      <c r="F234" s="11">
        <f>E220-E233</f>
        <v>19278922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337">
        <v>979900</v>
      </c>
      <c r="D237" s="36">
        <f>C237</f>
        <v>979900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337">
        <v>11586741</v>
      </c>
      <c r="D239" s="16"/>
      <c r="E239" s="16"/>
    </row>
    <row r="240" spans="1:6">
      <c r="A240" s="16" t="s">
        <v>394</v>
      </c>
      <c r="B240" s="42" t="s">
        <v>298</v>
      </c>
      <c r="C240" s="337">
        <v>6455400</v>
      </c>
      <c r="D240" s="16"/>
      <c r="E240" s="16"/>
    </row>
    <row r="241" spans="1:5">
      <c r="A241" s="16" t="s">
        <v>395</v>
      </c>
      <c r="B241" s="42" t="s">
        <v>298</v>
      </c>
      <c r="C241" s="337">
        <v>271129</v>
      </c>
      <c r="D241" s="16"/>
      <c r="E241" s="16"/>
    </row>
    <row r="242" spans="1:5">
      <c r="A242" s="16" t="s">
        <v>396</v>
      </c>
      <c r="B242" s="42" t="s">
        <v>298</v>
      </c>
      <c r="C242" s="337">
        <v>1775743</v>
      </c>
      <c r="D242" s="16"/>
      <c r="E242" s="16"/>
    </row>
    <row r="243" spans="1:5">
      <c r="A243" s="16" t="s">
        <v>397</v>
      </c>
      <c r="B243" s="42" t="s">
        <v>298</v>
      </c>
      <c r="C243" s="337">
        <v>3075656</v>
      </c>
      <c r="D243" s="16"/>
      <c r="E243" s="16"/>
    </row>
    <row r="244" spans="1:5">
      <c r="A244" s="16" t="s">
        <v>398</v>
      </c>
      <c r="B244" s="42" t="s">
        <v>298</v>
      </c>
      <c r="C244" s="337">
        <v>0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23164669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339">
        <v>248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337">
        <v>29032</v>
      </c>
      <c r="D249" s="16"/>
      <c r="E249" s="16"/>
    </row>
    <row r="250" spans="1:5">
      <c r="A250" s="22" t="s">
        <v>403</v>
      </c>
      <c r="B250" s="42" t="s">
        <v>298</v>
      </c>
      <c r="C250" s="337">
        <v>289046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318078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337">
        <v>588</v>
      </c>
      <c r="D254" s="16"/>
      <c r="E254" s="16"/>
    </row>
    <row r="255" spans="1:5">
      <c r="A255" s="16" t="s">
        <v>405</v>
      </c>
      <c r="B255" s="42" t="s">
        <v>298</v>
      </c>
      <c r="C255" s="337">
        <v>130015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130603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24593250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337">
        <v>13458007</v>
      </c>
      <c r="D266" s="16"/>
      <c r="E266" s="16"/>
    </row>
    <row r="267" spans="1:5">
      <c r="A267" s="16" t="s">
        <v>412</v>
      </c>
      <c r="B267" s="42" t="s">
        <v>298</v>
      </c>
      <c r="C267" s="337">
        <v>17501</v>
      </c>
      <c r="D267" s="16"/>
      <c r="E267" s="16"/>
    </row>
    <row r="268" spans="1:5">
      <c r="A268" s="16" t="s">
        <v>413</v>
      </c>
      <c r="B268" s="42" t="s">
        <v>298</v>
      </c>
      <c r="C268" s="337">
        <v>9363186</v>
      </c>
      <c r="D268" s="16"/>
      <c r="E268" s="16"/>
    </row>
    <row r="269" spans="1:5">
      <c r="A269" s="16" t="s">
        <v>414</v>
      </c>
      <c r="B269" s="42" t="s">
        <v>298</v>
      </c>
      <c r="C269" s="337">
        <v>3152975</v>
      </c>
      <c r="D269" s="16"/>
      <c r="E269" s="16"/>
    </row>
    <row r="270" spans="1:5">
      <c r="A270" s="16" t="s">
        <v>415</v>
      </c>
      <c r="B270" s="42" t="s">
        <v>298</v>
      </c>
      <c r="C270" s="337">
        <v>53171</v>
      </c>
      <c r="D270" s="16"/>
      <c r="E270" s="16"/>
    </row>
    <row r="271" spans="1:5">
      <c r="A271" s="16" t="s">
        <v>416</v>
      </c>
      <c r="B271" s="42" t="s">
        <v>298</v>
      </c>
      <c r="C271" s="337">
        <v>263965</v>
      </c>
      <c r="D271" s="16"/>
      <c r="E271" s="16"/>
    </row>
    <row r="272" spans="1:5">
      <c r="A272" s="16" t="s">
        <v>417</v>
      </c>
      <c r="B272" s="42" t="s">
        <v>298</v>
      </c>
      <c r="C272" s="337">
        <v>92974</v>
      </c>
      <c r="D272" s="16"/>
      <c r="E272" s="16"/>
    </row>
    <row r="273" spans="1:5">
      <c r="A273" s="16" t="s">
        <v>418</v>
      </c>
      <c r="B273" s="42" t="s">
        <v>298</v>
      </c>
      <c r="C273" s="337">
        <v>1207092</v>
      </c>
      <c r="D273" s="16"/>
      <c r="E273" s="16"/>
    </row>
    <row r="274" spans="1:5">
      <c r="A274" s="16" t="s">
        <v>419</v>
      </c>
      <c r="B274" s="42" t="s">
        <v>298</v>
      </c>
      <c r="C274" s="337">
        <v>381069</v>
      </c>
      <c r="D274" s="16"/>
      <c r="E274" s="16"/>
    </row>
    <row r="275" spans="1:5">
      <c r="A275" s="16" t="s">
        <v>420</v>
      </c>
      <c r="B275" s="42" t="s">
        <v>298</v>
      </c>
      <c r="C275" s="337">
        <v>0</v>
      </c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21683990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337">
        <v>6018909</v>
      </c>
      <c r="D278" s="16"/>
      <c r="E278" s="16"/>
    </row>
    <row r="279" spans="1:5">
      <c r="A279" s="16" t="s">
        <v>412</v>
      </c>
      <c r="B279" s="42" t="s">
        <v>298</v>
      </c>
      <c r="C279" s="337">
        <v>0</v>
      </c>
      <c r="D279" s="16"/>
      <c r="E279" s="16"/>
    </row>
    <row r="280" spans="1:5">
      <c r="A280" s="16" t="s">
        <v>423</v>
      </c>
      <c r="B280" s="42" t="s">
        <v>298</v>
      </c>
      <c r="C280" s="337">
        <v>0</v>
      </c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6018909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337">
        <v>915078</v>
      </c>
      <c r="D283" s="16"/>
      <c r="E283" s="16"/>
    </row>
    <row r="284" spans="1:5">
      <c r="A284" s="16" t="s">
        <v>381</v>
      </c>
      <c r="B284" s="42" t="s">
        <v>298</v>
      </c>
      <c r="C284" s="337">
        <v>2485124</v>
      </c>
      <c r="D284" s="16"/>
      <c r="E284" s="16"/>
    </row>
    <row r="285" spans="1:5">
      <c r="A285" s="16" t="s">
        <v>382</v>
      </c>
      <c r="B285" s="42" t="s">
        <v>298</v>
      </c>
      <c r="C285" s="337">
        <v>24882244</v>
      </c>
      <c r="D285" s="16"/>
      <c r="E285" s="16"/>
    </row>
    <row r="286" spans="1:5">
      <c r="A286" s="16" t="s">
        <v>426</v>
      </c>
      <c r="B286" s="42" t="s">
        <v>298</v>
      </c>
      <c r="C286" s="337">
        <v>7462395</v>
      </c>
      <c r="D286" s="16"/>
      <c r="E286" s="16"/>
    </row>
    <row r="287" spans="1:5">
      <c r="A287" s="16" t="s">
        <v>427</v>
      </c>
      <c r="B287" s="42" t="s">
        <v>298</v>
      </c>
      <c r="C287" s="337">
        <v>11686108</v>
      </c>
      <c r="D287" s="16"/>
      <c r="E287" s="16"/>
    </row>
    <row r="288" spans="1:5">
      <c r="A288" s="16" t="s">
        <v>428</v>
      </c>
      <c r="B288" s="42" t="s">
        <v>298</v>
      </c>
      <c r="C288" s="337">
        <v>0</v>
      </c>
      <c r="D288" s="16"/>
      <c r="E288" s="16"/>
    </row>
    <row r="289" spans="1:5">
      <c r="A289" s="16" t="s">
        <v>387</v>
      </c>
      <c r="B289" s="42" t="s">
        <v>298</v>
      </c>
      <c r="C289" s="337">
        <v>0</v>
      </c>
      <c r="D289" s="16"/>
      <c r="E289" s="16"/>
    </row>
    <row r="290" spans="1:5">
      <c r="A290" s="16" t="s">
        <v>388</v>
      </c>
      <c r="B290" s="42" t="s">
        <v>298</v>
      </c>
      <c r="C290" s="337">
        <v>94491</v>
      </c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47525440</v>
      </c>
      <c r="E291" s="16"/>
    </row>
    <row r="292" spans="1:5">
      <c r="A292" s="16" t="s">
        <v>430</v>
      </c>
      <c r="B292" s="42" t="s">
        <v>298</v>
      </c>
      <c r="C292" s="337">
        <v>27646515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19878925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337">
        <v>0</v>
      </c>
      <c r="D295" s="16"/>
      <c r="E295" s="16"/>
    </row>
    <row r="296" spans="1:5">
      <c r="A296" s="16" t="s">
        <v>434</v>
      </c>
      <c r="B296" s="42" t="s">
        <v>298</v>
      </c>
      <c r="C296" s="337">
        <v>0</v>
      </c>
      <c r="D296" s="16"/>
      <c r="E296" s="16"/>
    </row>
    <row r="297" spans="1:5">
      <c r="A297" s="16" t="s">
        <v>435</v>
      </c>
      <c r="B297" s="42" t="s">
        <v>298</v>
      </c>
      <c r="C297" s="337">
        <v>0</v>
      </c>
      <c r="D297" s="16"/>
      <c r="E297" s="16"/>
    </row>
    <row r="298" spans="1:5">
      <c r="A298" s="16" t="s">
        <v>423</v>
      </c>
      <c r="B298" s="42" t="s">
        <v>298</v>
      </c>
      <c r="C298" s="337">
        <v>1203365</v>
      </c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1203365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337">
        <v>0</v>
      </c>
      <c r="D302" s="16"/>
      <c r="E302" s="16"/>
    </row>
    <row r="303" spans="1:5">
      <c r="A303" s="16" t="s">
        <v>439</v>
      </c>
      <c r="B303" s="42" t="s">
        <v>298</v>
      </c>
      <c r="C303" s="337">
        <v>0</v>
      </c>
      <c r="D303" s="16"/>
      <c r="E303" s="16"/>
    </row>
    <row r="304" spans="1:5">
      <c r="A304" s="16" t="s">
        <v>440</v>
      </c>
      <c r="B304" s="42" t="s">
        <v>298</v>
      </c>
      <c r="C304" s="337">
        <v>0</v>
      </c>
      <c r="D304" s="16"/>
      <c r="E304" s="16"/>
    </row>
    <row r="305" spans="1:6">
      <c r="A305" s="16" t="s">
        <v>441</v>
      </c>
      <c r="B305" s="42" t="s">
        <v>298</v>
      </c>
      <c r="C305" s="337">
        <v>0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48785189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48785189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337">
        <v>0</v>
      </c>
      <c r="D314" s="16"/>
      <c r="E314" s="16"/>
    </row>
    <row r="315" spans="1:6">
      <c r="A315" s="16" t="s">
        <v>447</v>
      </c>
      <c r="B315" s="42" t="s">
        <v>298</v>
      </c>
      <c r="C315" s="337">
        <v>2334186</v>
      </c>
      <c r="D315" s="16"/>
      <c r="E315" s="16"/>
    </row>
    <row r="316" spans="1:6">
      <c r="A316" s="16" t="s">
        <v>448</v>
      </c>
      <c r="B316" s="42" t="s">
        <v>298</v>
      </c>
      <c r="C316" s="337">
        <v>2091070</v>
      </c>
      <c r="D316" s="16"/>
      <c r="E316" s="16"/>
    </row>
    <row r="317" spans="1:6">
      <c r="A317" s="16" t="s">
        <v>449</v>
      </c>
      <c r="B317" s="42" t="s">
        <v>298</v>
      </c>
      <c r="C317" s="337">
        <v>0</v>
      </c>
      <c r="D317" s="16"/>
      <c r="E317" s="16"/>
    </row>
    <row r="318" spans="1:6">
      <c r="A318" s="16" t="s">
        <v>450</v>
      </c>
      <c r="B318" s="42" t="s">
        <v>298</v>
      </c>
      <c r="C318" s="337">
        <v>0</v>
      </c>
      <c r="D318" s="16"/>
      <c r="E318" s="16"/>
    </row>
    <row r="319" spans="1:6">
      <c r="A319" s="16" t="s">
        <v>451</v>
      </c>
      <c r="B319" s="42" t="s">
        <v>298</v>
      </c>
      <c r="C319" s="337">
        <v>0</v>
      </c>
      <c r="D319" s="16"/>
      <c r="E319" s="16"/>
    </row>
    <row r="320" spans="1:6">
      <c r="A320" s="16" t="s">
        <v>452</v>
      </c>
      <c r="B320" s="42" t="s">
        <v>298</v>
      </c>
      <c r="C320" s="337">
        <v>0</v>
      </c>
      <c r="D320" s="16"/>
      <c r="E320" s="16"/>
    </row>
    <row r="321" spans="1:5">
      <c r="A321" s="16" t="s">
        <v>453</v>
      </c>
      <c r="B321" s="42" t="s">
        <v>298</v>
      </c>
      <c r="C321" s="337">
        <v>0</v>
      </c>
      <c r="D321" s="16"/>
      <c r="E321" s="16"/>
    </row>
    <row r="322" spans="1:5">
      <c r="A322" s="16" t="s">
        <v>454</v>
      </c>
      <c r="B322" s="42" t="s">
        <v>298</v>
      </c>
      <c r="C322" s="337">
        <v>27645</v>
      </c>
      <c r="D322" s="16"/>
      <c r="E322" s="16"/>
    </row>
    <row r="323" spans="1:5">
      <c r="A323" s="16" t="s">
        <v>455</v>
      </c>
      <c r="B323" s="42" t="s">
        <v>298</v>
      </c>
      <c r="C323" s="337">
        <v>810375</v>
      </c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5263276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337">
        <v>0</v>
      </c>
      <c r="D326" s="16"/>
      <c r="E326" s="16"/>
    </row>
    <row r="327" spans="1:5">
      <c r="A327" s="16" t="s">
        <v>459</v>
      </c>
      <c r="B327" s="42" t="s">
        <v>298</v>
      </c>
      <c r="C327" s="337">
        <v>244258</v>
      </c>
      <c r="D327" s="16"/>
      <c r="E327" s="16"/>
    </row>
    <row r="328" spans="1:5">
      <c r="A328" s="16" t="s">
        <v>460</v>
      </c>
      <c r="B328" s="42" t="s">
        <v>298</v>
      </c>
      <c r="C328" s="337">
        <v>4390289</v>
      </c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4634547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337">
        <v>0</v>
      </c>
      <c r="D331" s="16"/>
      <c r="E331" s="16"/>
    </row>
    <row r="332" spans="1:5">
      <c r="A332" s="16" t="s">
        <v>464</v>
      </c>
      <c r="B332" s="42" t="s">
        <v>298</v>
      </c>
      <c r="C332" s="337">
        <v>0</v>
      </c>
      <c r="D332" s="16"/>
      <c r="E332" s="16"/>
    </row>
    <row r="333" spans="1:5">
      <c r="A333" s="16" t="s">
        <v>465</v>
      </c>
      <c r="B333" s="42" t="s">
        <v>298</v>
      </c>
      <c r="C333" s="337">
        <v>1865867</v>
      </c>
      <c r="D333" s="16"/>
      <c r="E333" s="16"/>
    </row>
    <row r="334" spans="1:5">
      <c r="A334" s="22" t="s">
        <v>466</v>
      </c>
      <c r="B334" s="42" t="s">
        <v>298</v>
      </c>
      <c r="C334" s="337">
        <v>0</v>
      </c>
      <c r="D334" s="16"/>
      <c r="E334" s="16"/>
    </row>
    <row r="335" spans="1:5">
      <c r="A335" s="16" t="s">
        <v>467</v>
      </c>
      <c r="B335" s="42" t="s">
        <v>298</v>
      </c>
      <c r="C335" s="337">
        <v>7884303</v>
      </c>
      <c r="D335" s="16"/>
      <c r="E335" s="16"/>
    </row>
    <row r="336" spans="1:5">
      <c r="A336" s="22" t="s">
        <v>468</v>
      </c>
      <c r="B336" s="42" t="s">
        <v>298</v>
      </c>
      <c r="C336" s="337">
        <v>0</v>
      </c>
      <c r="D336" s="16"/>
      <c r="E336" s="16"/>
    </row>
    <row r="337" spans="1:5">
      <c r="A337" s="22" t="s">
        <v>469</v>
      </c>
      <c r="B337" s="42" t="s">
        <v>298</v>
      </c>
      <c r="C337" s="342">
        <v>0</v>
      </c>
      <c r="D337" s="16"/>
      <c r="E337" s="16"/>
    </row>
    <row r="338" spans="1:5">
      <c r="A338" s="16" t="s">
        <v>470</v>
      </c>
      <c r="B338" s="42" t="s">
        <v>298</v>
      </c>
      <c r="C338" s="337">
        <v>5371120</v>
      </c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15121290</v>
      </c>
      <c r="E339" s="16"/>
    </row>
    <row r="340" spans="1:5">
      <c r="A340" s="16" t="s">
        <v>471</v>
      </c>
      <c r="B340" s="16"/>
      <c r="C340" s="23"/>
      <c r="D340" s="28">
        <f>C323</f>
        <v>810375</v>
      </c>
      <c r="E340" s="16"/>
    </row>
    <row r="341" spans="1:5">
      <c r="A341" s="16" t="s">
        <v>472</v>
      </c>
      <c r="B341" s="16"/>
      <c r="C341" s="23"/>
      <c r="D341" s="28">
        <f>D339-D340</f>
        <v>14310915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343">
        <v>24576451</v>
      </c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338">
        <v>0</v>
      </c>
      <c r="D345" s="16"/>
      <c r="E345" s="16"/>
    </row>
    <row r="346" spans="1:5">
      <c r="A346" s="16" t="s">
        <v>475</v>
      </c>
      <c r="B346" s="42" t="s">
        <v>298</v>
      </c>
      <c r="C346" s="338">
        <v>0</v>
      </c>
      <c r="D346" s="16"/>
      <c r="E346" s="16"/>
    </row>
    <row r="347" spans="1:5">
      <c r="A347" s="16" t="s">
        <v>476</v>
      </c>
      <c r="B347" s="42" t="s">
        <v>298</v>
      </c>
      <c r="C347" s="338">
        <v>0</v>
      </c>
      <c r="D347" s="16"/>
      <c r="E347" s="16"/>
    </row>
    <row r="348" spans="1:5">
      <c r="A348" s="16" t="s">
        <v>477</v>
      </c>
      <c r="B348" s="42" t="s">
        <v>298</v>
      </c>
      <c r="C348" s="338">
        <v>0</v>
      </c>
      <c r="D348" s="16"/>
      <c r="E348" s="16"/>
    </row>
    <row r="349" spans="1:5">
      <c r="A349" s="16" t="s">
        <v>478</v>
      </c>
      <c r="B349" s="42" t="s">
        <v>298</v>
      </c>
      <c r="C349" s="338">
        <v>0</v>
      </c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48785189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48785189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337">
        <v>12051331.619999999</v>
      </c>
      <c r="D358" s="16"/>
      <c r="E358" s="16"/>
    </row>
    <row r="359" spans="1:5">
      <c r="A359" s="16" t="s">
        <v>484</v>
      </c>
      <c r="B359" s="42" t="s">
        <v>298</v>
      </c>
      <c r="C359" s="337">
        <v>55580021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67631352.620000005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337">
        <v>979900</v>
      </c>
      <c r="D362" s="16"/>
      <c r="E362" s="41"/>
    </row>
    <row r="363" spans="1:5">
      <c r="A363" s="16" t="s">
        <v>487</v>
      </c>
      <c r="B363" s="42" t="s">
        <v>298</v>
      </c>
      <c r="C363" s="337">
        <v>23164669</v>
      </c>
      <c r="D363" s="16"/>
      <c r="E363" s="16"/>
    </row>
    <row r="364" spans="1:5">
      <c r="A364" s="16" t="s">
        <v>488</v>
      </c>
      <c r="B364" s="42" t="s">
        <v>298</v>
      </c>
      <c r="C364" s="337">
        <v>318078</v>
      </c>
      <c r="D364" s="16"/>
      <c r="E364" s="16"/>
    </row>
    <row r="365" spans="1:5">
      <c r="A365" s="16" t="s">
        <v>489</v>
      </c>
      <c r="B365" s="42" t="s">
        <v>298</v>
      </c>
      <c r="C365" s="337">
        <v>130603</v>
      </c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24593250</v>
      </c>
      <c r="E366" s="16"/>
    </row>
    <row r="367" spans="1:5">
      <c r="A367" s="16" t="s">
        <v>490</v>
      </c>
      <c r="B367" s="16"/>
      <c r="C367" s="23"/>
      <c r="D367" s="28">
        <f>D360-D366</f>
        <v>43038102.620000005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337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337">
        <v>396840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337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337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337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337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337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337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337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337">
        <v>97929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339">
        <v>223787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>
      <c r="A381" s="57" t="s">
        <v>504</v>
      </c>
      <c r="B381" s="42"/>
      <c r="C381" s="42"/>
      <c r="D381" s="28">
        <f>SUM(C370:C380)</f>
        <v>718556</v>
      </c>
      <c r="E381" s="28"/>
      <c r="F381" s="56"/>
    </row>
    <row r="382" spans="1:6">
      <c r="A382" s="52" t="s">
        <v>505</v>
      </c>
      <c r="B382" s="42" t="s">
        <v>298</v>
      </c>
      <c r="C382" s="337">
        <v>0</v>
      </c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718556</v>
      </c>
      <c r="E383" s="16"/>
    </row>
    <row r="384" spans="1:6">
      <c r="A384" s="16" t="s">
        <v>507</v>
      </c>
      <c r="B384" s="16"/>
      <c r="C384" s="23"/>
      <c r="D384" s="28">
        <f>D367+D383</f>
        <v>43756658.620000005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337">
        <v>24460041</v>
      </c>
      <c r="D389" s="16"/>
      <c r="E389" s="16"/>
    </row>
    <row r="390" spans="1:5">
      <c r="A390" s="16" t="s">
        <v>11</v>
      </c>
      <c r="B390" s="42" t="s">
        <v>298</v>
      </c>
      <c r="C390" s="337">
        <v>6121744</v>
      </c>
      <c r="D390" s="16"/>
      <c r="E390" s="16"/>
    </row>
    <row r="391" spans="1:5">
      <c r="A391" s="16" t="s">
        <v>264</v>
      </c>
      <c r="B391" s="42" t="s">
        <v>298</v>
      </c>
      <c r="C391" s="337">
        <v>1522589</v>
      </c>
      <c r="D391" s="16"/>
      <c r="E391" s="16"/>
    </row>
    <row r="392" spans="1:5">
      <c r="A392" s="16" t="s">
        <v>510</v>
      </c>
      <c r="B392" s="42" t="s">
        <v>298</v>
      </c>
      <c r="C392" s="337">
        <v>5812089</v>
      </c>
      <c r="D392" s="16"/>
      <c r="E392" s="16"/>
    </row>
    <row r="393" spans="1:5">
      <c r="A393" s="16" t="s">
        <v>511</v>
      </c>
      <c r="B393" s="42" t="s">
        <v>298</v>
      </c>
      <c r="C393" s="337">
        <v>0</v>
      </c>
      <c r="D393" s="16"/>
      <c r="E393" s="16"/>
    </row>
    <row r="394" spans="1:5">
      <c r="A394" s="16" t="s">
        <v>512</v>
      </c>
      <c r="B394" s="42" t="s">
        <v>298</v>
      </c>
      <c r="C394" s="337">
        <v>3369946</v>
      </c>
      <c r="D394" s="16"/>
      <c r="E394" s="16"/>
    </row>
    <row r="395" spans="1:5">
      <c r="A395" s="16" t="s">
        <v>16</v>
      </c>
      <c r="B395" s="42" t="s">
        <v>298</v>
      </c>
      <c r="C395" s="337">
        <v>2074641</v>
      </c>
      <c r="D395" s="16"/>
      <c r="E395" s="16"/>
    </row>
    <row r="396" spans="1:5">
      <c r="A396" s="16" t="s">
        <v>513</v>
      </c>
      <c r="B396" s="42" t="s">
        <v>298</v>
      </c>
      <c r="C396" s="337">
        <v>131116</v>
      </c>
      <c r="D396" s="16"/>
      <c r="E396" s="16"/>
    </row>
    <row r="397" spans="1:5">
      <c r="A397" s="16" t="s">
        <v>514</v>
      </c>
      <c r="B397" s="42" t="s">
        <v>298</v>
      </c>
      <c r="C397" s="339">
        <v>347117</v>
      </c>
      <c r="D397" s="16"/>
      <c r="E397" s="16"/>
    </row>
    <row r="398" spans="1:5">
      <c r="A398" s="16" t="s">
        <v>515</v>
      </c>
      <c r="B398" s="42" t="s">
        <v>298</v>
      </c>
      <c r="C398" s="339">
        <v>0</v>
      </c>
      <c r="D398" s="16"/>
      <c r="E398" s="16"/>
    </row>
    <row r="399" spans="1:5">
      <c r="A399" s="16" t="s">
        <v>516</v>
      </c>
      <c r="B399" s="42" t="s">
        <v>298</v>
      </c>
      <c r="C399" s="339"/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337">
        <v>0</v>
      </c>
      <c r="D401" s="28">
        <v>0</v>
      </c>
      <c r="E401" s="28"/>
    </row>
    <row r="402" spans="1:9">
      <c r="A402" s="29" t="s">
        <v>271</v>
      </c>
      <c r="B402" s="36" t="s">
        <v>298</v>
      </c>
      <c r="C402" s="337">
        <v>0</v>
      </c>
      <c r="D402" s="28">
        <v>0</v>
      </c>
      <c r="E402" s="28"/>
    </row>
    <row r="403" spans="1:9">
      <c r="A403" s="29" t="s">
        <v>518</v>
      </c>
      <c r="B403" s="36" t="s">
        <v>298</v>
      </c>
      <c r="C403" s="337">
        <v>1507122</v>
      </c>
      <c r="D403" s="28">
        <v>0</v>
      </c>
      <c r="E403" s="28"/>
    </row>
    <row r="404" spans="1:9">
      <c r="A404" s="29" t="s">
        <v>273</v>
      </c>
      <c r="B404" s="36" t="s">
        <v>298</v>
      </c>
      <c r="C404" s="337">
        <v>0</v>
      </c>
      <c r="D404" s="28">
        <v>0</v>
      </c>
      <c r="E404" s="28"/>
    </row>
    <row r="405" spans="1:9">
      <c r="A405" s="29" t="s">
        <v>274</v>
      </c>
      <c r="B405" s="36" t="s">
        <v>298</v>
      </c>
      <c r="C405" s="337">
        <v>0</v>
      </c>
      <c r="D405" s="28">
        <v>0</v>
      </c>
      <c r="E405" s="28"/>
    </row>
    <row r="406" spans="1:9">
      <c r="A406" s="29" t="s">
        <v>275</v>
      </c>
      <c r="B406" s="36" t="s">
        <v>298</v>
      </c>
      <c r="C406" s="337">
        <v>0</v>
      </c>
      <c r="D406" s="28">
        <v>0</v>
      </c>
      <c r="E406" s="28"/>
    </row>
    <row r="407" spans="1:9">
      <c r="A407" s="29" t="s">
        <v>276</v>
      </c>
      <c r="B407" s="36" t="s">
        <v>298</v>
      </c>
      <c r="C407" s="337">
        <v>0</v>
      </c>
      <c r="D407" s="28">
        <v>0</v>
      </c>
      <c r="E407" s="28"/>
    </row>
    <row r="408" spans="1:9">
      <c r="A408" s="29" t="s">
        <v>277</v>
      </c>
      <c r="B408" s="36" t="s">
        <v>298</v>
      </c>
      <c r="C408" s="337">
        <v>401234</v>
      </c>
      <c r="D408" s="28">
        <v>0</v>
      </c>
      <c r="E408" s="28"/>
    </row>
    <row r="409" spans="1:9">
      <c r="A409" s="29" t="s">
        <v>278</v>
      </c>
      <c r="B409" s="36" t="s">
        <v>298</v>
      </c>
      <c r="C409" s="337">
        <v>110025</v>
      </c>
      <c r="D409" s="28">
        <v>0</v>
      </c>
      <c r="E409" s="28"/>
    </row>
    <row r="410" spans="1:9">
      <c r="A410" s="29" t="s">
        <v>279</v>
      </c>
      <c r="B410" s="36" t="s">
        <v>298</v>
      </c>
      <c r="C410" s="337">
        <v>165169</v>
      </c>
      <c r="D410" s="28">
        <v>0</v>
      </c>
      <c r="E410" s="28"/>
    </row>
    <row r="411" spans="1:9">
      <c r="A411" s="29" t="s">
        <v>280</v>
      </c>
      <c r="B411" s="36" t="s">
        <v>298</v>
      </c>
      <c r="C411" s="337">
        <v>153157</v>
      </c>
      <c r="D411" s="28">
        <v>0</v>
      </c>
      <c r="E411" s="28"/>
    </row>
    <row r="412" spans="1:9">
      <c r="A412" s="29" t="s">
        <v>281</v>
      </c>
      <c r="B412" s="36" t="s">
        <v>298</v>
      </c>
      <c r="C412" s="337">
        <v>188341</v>
      </c>
      <c r="D412" s="28">
        <v>0</v>
      </c>
      <c r="E412" s="28"/>
    </row>
    <row r="413" spans="1:9">
      <c r="A413" s="29" t="s">
        <v>282</v>
      </c>
      <c r="B413" s="36" t="s">
        <v>298</v>
      </c>
      <c r="C413" s="337">
        <v>806813</v>
      </c>
      <c r="D413" s="28">
        <v>0</v>
      </c>
      <c r="E413" s="28"/>
    </row>
    <row r="414" spans="1:9">
      <c r="A414" s="29" t="s">
        <v>283</v>
      </c>
      <c r="B414" s="36" t="s">
        <v>298</v>
      </c>
      <c r="C414" s="339">
        <v>382802</v>
      </c>
      <c r="D414" s="28">
        <v>0</v>
      </c>
      <c r="E414" s="216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3714663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47553946</v>
      </c>
      <c r="E416" s="28"/>
    </row>
    <row r="417" spans="1:13">
      <c r="A417" s="28" t="s">
        <v>521</v>
      </c>
      <c r="B417" s="16"/>
      <c r="C417" s="23"/>
      <c r="D417" s="28">
        <f>D384-D416</f>
        <v>-3797287.3799999952</v>
      </c>
      <c r="E417" s="28"/>
    </row>
    <row r="418" spans="1:13">
      <c r="A418" s="28" t="s">
        <v>522</v>
      </c>
      <c r="B418" s="16"/>
      <c r="C418" s="339">
        <v>3507532</v>
      </c>
      <c r="D418" s="28">
        <v>0</v>
      </c>
      <c r="E418" s="28"/>
    </row>
    <row r="419" spans="1:13">
      <c r="A419" s="55" t="s">
        <v>523</v>
      </c>
      <c r="B419" s="42" t="s">
        <v>298</v>
      </c>
      <c r="C419" s="337">
        <v>0</v>
      </c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3507532</v>
      </c>
      <c r="E420" s="28"/>
      <c r="F420" s="11">
        <f>D420-C399</f>
        <v>3507532</v>
      </c>
    </row>
    <row r="421" spans="1:13">
      <c r="A421" s="28" t="s">
        <v>525</v>
      </c>
      <c r="B421" s="16"/>
      <c r="C421" s="23"/>
      <c r="D421" s="28">
        <f>D417+D420</f>
        <v>-289755.37999999523</v>
      </c>
      <c r="E421" s="28"/>
      <c r="F421" s="59"/>
    </row>
    <row r="422" spans="1:13">
      <c r="A422" s="28" t="s">
        <v>526</v>
      </c>
      <c r="B422" s="42" t="s">
        <v>298</v>
      </c>
      <c r="C422" s="337">
        <v>0</v>
      </c>
      <c r="D422" s="28">
        <v>0</v>
      </c>
      <c r="E422" s="16"/>
    </row>
    <row r="423" spans="1:13">
      <c r="A423" s="16" t="s">
        <v>527</v>
      </c>
      <c r="B423" s="42" t="s">
        <v>298</v>
      </c>
      <c r="C423" s="337">
        <v>0</v>
      </c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-289755.37999999523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69789</v>
      </c>
      <c r="E612" s="231">
        <f>SUM(C624:D647)+SUM(C668:D713)</f>
        <v>44376974.04583817</v>
      </c>
      <c r="F612" s="231">
        <f>CE64-(AX64+BD64+BE64+BG64+BJ64+BN64+BP64+BQ64+CB64+CC64+CD64)</f>
        <v>5695125</v>
      </c>
      <c r="G612" s="229">
        <f>CE91-(AX91+AY91+BD91+BE91+BG91+BJ91+BN91+BP91+BQ91+CB91+CC91+CD91)</f>
        <v>6999</v>
      </c>
      <c r="H612" s="234">
        <f>CE60-(AX60+AY60+AZ60+BD60+BE60+BG60+BJ60+BN60+BO60+BP60+BQ60+BR60+CB60+CC60+CD60)</f>
        <v>233.20999999999995</v>
      </c>
      <c r="I612" s="229">
        <f>CE92-(AX92+AY92+AZ92+BD92+BE92+BF92+BG92+BJ92+BN92+BO92+BP92+BQ92+BR92+CB92+CC92+CD92)</f>
        <v>18884</v>
      </c>
      <c r="J612" s="229">
        <f>CE93-(AX93+AY93+AZ93+BA93+BD93+BE93+BF93+BG93+BJ93+BN93+BO93+BP93+BQ93+BR93+CB93+CC93+CD93)</f>
        <v>22206</v>
      </c>
      <c r="K612" s="229">
        <f>CE89-(AW89+AX89+AY89+AZ89+BA89+BB89+BC89+BD89+BE89+BF89+BG89+BH89+BI89+BJ89+BK89+BL89+BM89+BN89+BO89+BP89+BQ89+BR89+BS89+BT89+BU89+BV89+BW89+BX89+CB89+CC89+CD89)</f>
        <v>67631352.620000005</v>
      </c>
      <c r="L612" s="235">
        <f>CE94-(AW94+AX94+AY94+AZ94+BA94+BB94+BC94+BD94+BE94+BF94+BG94+BH94+BI94+BJ94+BK94+BL94+BM94+BN94+BO94+BP94+BQ94+BR94+BS94+BT94+BU94+BV94+BW94+BX94+BY94+BZ94+CA94+CB94+CC94+CD94)</f>
        <v>82.98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1320979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330979</v>
      </c>
      <c r="D615" s="229">
        <f>SUM(C614:C615)</f>
        <v>1651958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1248490</v>
      </c>
      <c r="D617" s="229">
        <f>(D615/D612)*BJ90</f>
        <v>43672.534496840475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917153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1272520</v>
      </c>
      <c r="D619" s="229">
        <f>(D615/D612)*BN90</f>
        <v>68124.419664990186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3549959.9541618307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375834</v>
      </c>
      <c r="D624" s="229">
        <f>(D615/D612)*BD90</f>
        <v>28073.509980082821</v>
      </c>
      <c r="E624" s="231">
        <f>(E623/E612)*SUM(C624:D624)</f>
        <v>32310.798932199523</v>
      </c>
      <c r="F624" s="231">
        <f>SUM(C624:E624)</f>
        <v>436218.30891228234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1421762</v>
      </c>
      <c r="D625" s="229">
        <f>(D615/D612)*AY90</f>
        <v>64739.50235710499</v>
      </c>
      <c r="E625" s="231">
        <f>(E623/E612)*SUM(C625:D625)</f>
        <v>118913.48877727319</v>
      </c>
      <c r="F625" s="231">
        <f>(F624/F612)*AY64</f>
        <v>15261.637675921278</v>
      </c>
      <c r="G625" s="229">
        <f>SUM(C625:F625)</f>
        <v>1620676.6288102993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1056405</v>
      </c>
      <c r="D626" s="229">
        <f>(D615/D612)*BR90</f>
        <v>102068.27574546132</v>
      </c>
      <c r="E626" s="231">
        <f>(E623/E612)*SUM(C626:D626)</f>
        <v>92672.694010527091</v>
      </c>
      <c r="F626" s="231">
        <f>(F624/F612)*BR64</f>
        <v>1468.5566404205683</v>
      </c>
      <c r="G626" s="229">
        <f>(G625/G612)*BR91</f>
        <v>0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1252614.5263964089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850561</v>
      </c>
      <c r="D629" s="229">
        <f>(D615/D612)*BF90</f>
        <v>26369.215950937829</v>
      </c>
      <c r="E629" s="231">
        <f>(E623/E612)*SUM(C629:D629)</f>
        <v>70150.505214815785</v>
      </c>
      <c r="F629" s="231">
        <f>(F624/F612)*BF64</f>
        <v>3103.3245106806316</v>
      </c>
      <c r="G629" s="229">
        <f>(G625/G612)*BF91</f>
        <v>0</v>
      </c>
      <c r="H629" s="231">
        <f>(H628/H612)*BF60</f>
        <v>81104.924096675866</v>
      </c>
      <c r="I629" s="229">
        <f>SUM(C629:H629)</f>
        <v>1031288.9697731101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163770</v>
      </c>
      <c r="D630" s="229">
        <f>(D615/D612)*BA90</f>
        <v>16451.171531330154</v>
      </c>
      <c r="E630" s="231">
        <f>(E623/E612)*SUM(C630:D630)</f>
        <v>14416.889740330387</v>
      </c>
      <c r="F630" s="231">
        <f>(F624/F612)*BA64</f>
        <v>1392.267983775344</v>
      </c>
      <c r="G630" s="229">
        <f>(G625/G612)*BA91</f>
        <v>0</v>
      </c>
      <c r="H630" s="231">
        <f>(H628/H612)*BA60</f>
        <v>13427.967565674811</v>
      </c>
      <c r="I630" s="229">
        <f>(I629/I612)*BA92</f>
        <v>33640.860272200582</v>
      </c>
      <c r="J630" s="229">
        <f>SUM(C630:I630)</f>
        <v>243099.15709331128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94544</v>
      </c>
      <c r="D632" s="229">
        <f>(D615/D612)*BB90</f>
        <v>5444.272593102065</v>
      </c>
      <c r="E632" s="231">
        <f>(E623/E612)*SUM(C632:D632)</f>
        <v>7998.6157511480469</v>
      </c>
      <c r="F632" s="231">
        <f>(F624/F612)*BB64</f>
        <v>13.097751291499359</v>
      </c>
      <c r="G632" s="229">
        <f>(G625/G612)*BB91</f>
        <v>0</v>
      </c>
      <c r="H632" s="231">
        <f>(H628/H612)*BB60</f>
        <v>5371.1870262699249</v>
      </c>
      <c r="I632" s="229">
        <f>(I629/I612)*BB92</f>
        <v>0</v>
      </c>
      <c r="J632" s="229">
        <f>(J630/J612)*BB93</f>
        <v>0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223198.37002026589</v>
      </c>
      <c r="J634" s="229">
        <f>(J630/J612)*BI93</f>
        <v>0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1229287</v>
      </c>
      <c r="D635" s="229">
        <f>(D615/D612)*BK90</f>
        <v>88362.911261086992</v>
      </c>
      <c r="E635" s="231">
        <f>(E623/E612)*SUM(C635:D635)</f>
        <v>105406.11475108973</v>
      </c>
      <c r="F635" s="231">
        <f>(F624/F612)*BK64</f>
        <v>832.66464497011418</v>
      </c>
      <c r="G635" s="229">
        <f>(G625/G612)*BK91</f>
        <v>0</v>
      </c>
      <c r="H635" s="231">
        <f>(H628/H612)*BK60</f>
        <v>64454.244315239099</v>
      </c>
      <c r="I635" s="229">
        <f>(I629/I612)*BK92</f>
        <v>8082.544351113127</v>
      </c>
      <c r="J635" s="229">
        <f>(J630/J612)*BK93</f>
        <v>0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109906</v>
      </c>
      <c r="D636" s="229">
        <f>(D615/D612)*BH90</f>
        <v>46418.341543796305</v>
      </c>
      <c r="E636" s="231">
        <f>(E623/E612)*SUM(C636:D636)</f>
        <v>12505.249947145465</v>
      </c>
      <c r="F636" s="231">
        <f>(F624/F612)*BH64</f>
        <v>10.340329966973178</v>
      </c>
      <c r="G636" s="229">
        <f>(G625/G612)*BH91</f>
        <v>0</v>
      </c>
      <c r="H636" s="231">
        <f>(H628/H612)*BH60</f>
        <v>5908.3057288969176</v>
      </c>
      <c r="I636" s="229">
        <f>(I629/I612)*BH92</f>
        <v>2894.4246662769983</v>
      </c>
      <c r="J636" s="229">
        <f>(J630/J612)*BH93</f>
        <v>0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481750</v>
      </c>
      <c r="D637" s="229">
        <f>(D615/D612)*BL90</f>
        <v>37541.810141999456</v>
      </c>
      <c r="E637" s="231">
        <f>(E623/E612)*SUM(C637:D637)</f>
        <v>41541.028205847062</v>
      </c>
      <c r="F637" s="231">
        <f>(F624/F612)*BL64</f>
        <v>946.1784894964419</v>
      </c>
      <c r="G637" s="229">
        <f>(G625/G612)*BL91</f>
        <v>0</v>
      </c>
      <c r="H637" s="231">
        <f>(H628/H612)*BL60</f>
        <v>39746.783994397447</v>
      </c>
      <c r="I637" s="229">
        <f>(I629/I612)*BL92</f>
        <v>15946.641557601575</v>
      </c>
      <c r="J637" s="229">
        <f>(J630/J612)*BL93</f>
        <v>0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3822.8250309318846</v>
      </c>
      <c r="J638" s="229">
        <f>(J630/J612)*BM93</f>
        <v>0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752649</v>
      </c>
      <c r="D642" s="229">
        <f>(D615/D612)*BV90</f>
        <v>0</v>
      </c>
      <c r="E642" s="231">
        <f>(E623/E612)*SUM(C642:D642)</f>
        <v>60208.562367954546</v>
      </c>
      <c r="F642" s="231">
        <f>(F624/F612)*BV64</f>
        <v>616.20707099480899</v>
      </c>
      <c r="G642" s="229">
        <f>(G625/G612)*BV91</f>
        <v>0</v>
      </c>
      <c r="H642" s="231">
        <f>(H628/H612)*BV60</f>
        <v>21484.7481050797</v>
      </c>
      <c r="I642" s="229">
        <f>(I629/I612)*BV92</f>
        <v>2457.53037702764</v>
      </c>
      <c r="J642" s="229">
        <f>(J630/J612)*BV93</f>
        <v>0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2693.0736127602709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633595</v>
      </c>
      <c r="D644" s="229">
        <f>(D615/D612)*BX90</f>
        <v>46134.292538938804</v>
      </c>
      <c r="E644" s="231">
        <f>(E623/E612)*SUM(C644:D644)</f>
        <v>54375.311072168195</v>
      </c>
      <c r="F644" s="231">
        <f>(F624/F612)*BX64</f>
        <v>235.91271332057323</v>
      </c>
      <c r="G644" s="229">
        <f>(G625/G612)*BX91</f>
        <v>0</v>
      </c>
      <c r="H644" s="231">
        <f>(H628/H612)*BX60</f>
        <v>24170.341618214661</v>
      </c>
      <c r="I644" s="229">
        <f>(I629/I612)*BX92</f>
        <v>109.22357231233956</v>
      </c>
      <c r="J644" s="229">
        <f>(J630/J612)*BX93</f>
        <v>0</v>
      </c>
      <c r="K644" s="231">
        <f>SUM(C631:J644)</f>
        <v>4230662.155150705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984656</v>
      </c>
      <c r="D645" s="229">
        <f>(D615/D612)*BY90</f>
        <v>9539.3124131310087</v>
      </c>
      <c r="E645" s="231">
        <f>(E623/E612)*SUM(C645:D645)</f>
        <v>79531.189802091088</v>
      </c>
      <c r="F645" s="231">
        <f>(F624/F612)*BY64</f>
        <v>145.30078479517124</v>
      </c>
      <c r="G645" s="229">
        <f>(G625/G612)*BY91</f>
        <v>0</v>
      </c>
      <c r="H645" s="231">
        <f>(H628/H612)*BY60</f>
        <v>34375.596968127524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273969</v>
      </c>
      <c r="D647" s="229">
        <f>(D615/D612)*CA90</f>
        <v>0</v>
      </c>
      <c r="E647" s="231">
        <f>(E623/E612)*SUM(C647:D647)</f>
        <v>21916.297800682842</v>
      </c>
      <c r="F647" s="231">
        <f>(F624/F612)*CA64</f>
        <v>1335.3578714385953</v>
      </c>
      <c r="G647" s="229">
        <f>(G625/G612)*CA91</f>
        <v>0</v>
      </c>
      <c r="H647" s="231">
        <f>(H628/H612)*CA60</f>
        <v>5371.1870262699249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1410839.242666536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13518809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t="shared" ref="M668:M713" si="24">ROUND(SUM(D668:L668),0)</f>
        <v>0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24"/>
        <v>0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2434012</v>
      </c>
      <c r="D670" s="229">
        <f>(D615/D612)*E90</f>
        <v>221155.82103196779</v>
      </c>
      <c r="E670" s="231">
        <f>(E623/E612)*SUM(C670:D670)</f>
        <v>212401.58075010954</v>
      </c>
      <c r="F670" s="231">
        <f>(F624/F612)*E64</f>
        <v>7757.6985164072394</v>
      </c>
      <c r="G670" s="229">
        <f>(G625/G612)*E91</f>
        <v>1620676.6288102993</v>
      </c>
      <c r="H670" s="231">
        <f>(H628/H612)*E60</f>
        <v>78258.194972752812</v>
      </c>
      <c r="I670" s="229">
        <f>(I629/I612)*E92</f>
        <v>131013.6749886513</v>
      </c>
      <c r="J670" s="229">
        <f>(J630/J612)*E93</f>
        <v>84448.657922084269</v>
      </c>
      <c r="K670" s="229">
        <f>(K644/K612)*E89</f>
        <v>387102.34906669869</v>
      </c>
      <c r="L670" s="229">
        <f>(L647/L612)*E94</f>
        <v>181753.09115576366</v>
      </c>
      <c r="M670" s="212">
        <f t="shared" si="24"/>
        <v>2924568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24"/>
        <v>0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24"/>
        <v>0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24"/>
        <v>0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24"/>
        <v>0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50789</v>
      </c>
      <c r="D675" s="229">
        <f>(D615/D612)*J90</f>
        <v>0</v>
      </c>
      <c r="E675" s="231">
        <f>(E623/E612)*SUM(C675:D675)</f>
        <v>4062.8934258944655</v>
      </c>
      <c r="F675" s="231">
        <f>(F624/F612)*J64</f>
        <v>160.31341200648043</v>
      </c>
      <c r="G675" s="229">
        <f>(G625/G612)*J91</f>
        <v>0</v>
      </c>
      <c r="H675" s="231">
        <f>(H628/H612)*J60</f>
        <v>1611.3561078809773</v>
      </c>
      <c r="I675" s="229">
        <f>(I629/I612)*J92</f>
        <v>0</v>
      </c>
      <c r="J675" s="229">
        <f>(J630/J612)*J93</f>
        <v>0</v>
      </c>
      <c r="K675" s="229">
        <f>(K644/K612)*J89</f>
        <v>12115.853625791478</v>
      </c>
      <c r="L675" s="229">
        <f>(L647/L612)*J94</f>
        <v>9181.1664381770242</v>
      </c>
      <c r="M675" s="212">
        <f t="shared" si="24"/>
        <v>27132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2">
        <f t="shared" si="24"/>
        <v>0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800165</v>
      </c>
      <c r="D677" s="229">
        <f>(D615/D612)*L90</f>
        <v>0</v>
      </c>
      <c r="E677" s="231">
        <f>(E623/E612)*SUM(C677:D677)</f>
        <v>64009.630394984051</v>
      </c>
      <c r="F677" s="231">
        <f>(F624/F612)*L64</f>
        <v>2617.9417625272313</v>
      </c>
      <c r="G677" s="229">
        <f>(G625/G612)*L91</f>
        <v>0</v>
      </c>
      <c r="H677" s="231">
        <f>(H628/H612)*L60</f>
        <v>26426.240169248031</v>
      </c>
      <c r="I677" s="229">
        <f>(I629/I612)*L92</f>
        <v>0</v>
      </c>
      <c r="J677" s="229">
        <f>(J630/J612)*L93</f>
        <v>0</v>
      </c>
      <c r="K677" s="229">
        <f>(K644/K612)*L89</f>
        <v>82581.273977028904</v>
      </c>
      <c r="L677" s="229">
        <f>(L647/L612)*L94</f>
        <v>51006.480212094575</v>
      </c>
      <c r="M677" s="212">
        <f t="shared" si="24"/>
        <v>226642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24"/>
        <v>0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5963819</v>
      </c>
      <c r="D679" s="229">
        <f>(D615/D612)*N90</f>
        <v>0</v>
      </c>
      <c r="E679" s="231">
        <f>(E623/E612)*SUM(C679:D679)</f>
        <v>477078.91488953325</v>
      </c>
      <c r="F679" s="231">
        <f>(F624/F612)*N64</f>
        <v>42792.038560137837</v>
      </c>
      <c r="G679" s="229">
        <f>(G625/G612)*N91</f>
        <v>0</v>
      </c>
      <c r="H679" s="231">
        <f>(H628/H612)*N60</f>
        <v>256205.62115307542</v>
      </c>
      <c r="I679" s="229">
        <f>(I629/I612)*N92</f>
        <v>180655.78860460964</v>
      </c>
      <c r="J679" s="229">
        <f>(J630/J612)*N93</f>
        <v>0</v>
      </c>
      <c r="K679" s="229">
        <f>(K644/K612)*N89</f>
        <v>302499.90744198748</v>
      </c>
      <c r="L679" s="229">
        <f>(L647/L612)*N94</f>
        <v>661214.00514945271</v>
      </c>
      <c r="M679" s="212">
        <f t="shared" si="24"/>
        <v>1920446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454473</v>
      </c>
      <c r="D680" s="229">
        <f>(D615/D612)*O90</f>
        <v>26795.289458224077</v>
      </c>
      <c r="E680" s="231">
        <f>(E623/E612)*SUM(C680:D680)</f>
        <v>38499.316177347326</v>
      </c>
      <c r="F680" s="231">
        <f>(F624/F612)*O64</f>
        <v>505.2974577194226</v>
      </c>
      <c r="G680" s="229">
        <f>(G625/G612)*O91</f>
        <v>0</v>
      </c>
      <c r="H680" s="231">
        <f>(H628/H612)*O60</f>
        <v>11816.611457793835</v>
      </c>
      <c r="I680" s="229">
        <f>(I629/I612)*O92</f>
        <v>10540.074728140768</v>
      </c>
      <c r="J680" s="229">
        <f>(J630/J612)*O93</f>
        <v>3360.868289095135</v>
      </c>
      <c r="K680" s="229">
        <f>(K644/K612)*O89</f>
        <v>21644.880797217316</v>
      </c>
      <c r="L680" s="229">
        <f>(L647/L612)*O94</f>
        <v>28393.607318065981</v>
      </c>
      <c r="M680" s="212">
        <f t="shared" si="24"/>
        <v>141556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1474806</v>
      </c>
      <c r="D681" s="229">
        <f>(D615/D612)*P90</f>
        <v>111465.56365616358</v>
      </c>
      <c r="E681" s="231">
        <f>(E623/E612)*SUM(C681:D681)</f>
        <v>126894.64859835715</v>
      </c>
      <c r="F681" s="231">
        <f>(F624/F612)*P64</f>
        <v>19470.688137736906</v>
      </c>
      <c r="G681" s="229">
        <f>(G625/G612)*P91</f>
        <v>0</v>
      </c>
      <c r="H681" s="231">
        <f>(H628/H612)*P60</f>
        <v>51563.395452191275</v>
      </c>
      <c r="I681" s="229">
        <f>(I629/I612)*P92</f>
        <v>79187.089926446177</v>
      </c>
      <c r="J681" s="229">
        <f>(J630/J612)*P93</f>
        <v>36892.919004073628</v>
      </c>
      <c r="K681" s="229">
        <f>(K644/K612)*P89</f>
        <v>249233.75089609725</v>
      </c>
      <c r="L681" s="229">
        <f>(L647/L612)*P94</f>
        <v>97932.442007221587</v>
      </c>
      <c r="M681" s="212">
        <f t="shared" si="24"/>
        <v>772640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2">
        <f t="shared" si="24"/>
        <v>0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626967</v>
      </c>
      <c r="D683" s="229">
        <f>(D615/D612)*R90</f>
        <v>10888.54518620413</v>
      </c>
      <c r="E683" s="231">
        <f>(E623/E612)*SUM(C683:D683)</f>
        <v>51025.59808634466</v>
      </c>
      <c r="F683" s="231">
        <f>(F624/F612)*R64</f>
        <v>17.923238609420174</v>
      </c>
      <c r="G683" s="229">
        <f>(G625/G612)*R91</f>
        <v>0</v>
      </c>
      <c r="H683" s="231">
        <f>(H628/H612)*R60</f>
        <v>8593.8992420318809</v>
      </c>
      <c r="I683" s="229">
        <f>(I629/I612)*R92</f>
        <v>0</v>
      </c>
      <c r="J683" s="229">
        <f>(J630/J612)*R93</f>
        <v>0</v>
      </c>
      <c r="K683" s="229">
        <f>(K644/K612)*R89</f>
        <v>84628.565738170262</v>
      </c>
      <c r="L683" s="229">
        <f>(L647/L612)*R94</f>
        <v>0</v>
      </c>
      <c r="M683" s="212">
        <f t="shared" si="24"/>
        <v>155155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1176048</v>
      </c>
      <c r="D684" s="229">
        <f>(D615/D612)*S90</f>
        <v>0</v>
      </c>
      <c r="E684" s="231">
        <f>(E623/E612)*SUM(C684:D684)</f>
        <v>94078.593548530873</v>
      </c>
      <c r="F684" s="231">
        <f>(F624/F612)*S64</f>
        <v>83439.722470235807</v>
      </c>
      <c r="G684" s="229">
        <f>(G625/G612)*S91</f>
        <v>0</v>
      </c>
      <c r="H684" s="231">
        <f>(H628/H612)*S60</f>
        <v>0</v>
      </c>
      <c r="I684" s="229">
        <f>(I629/I612)*S92</f>
        <v>709.95322003020715</v>
      </c>
      <c r="J684" s="229">
        <f>(J630/J612)*S93</f>
        <v>0</v>
      </c>
      <c r="K684" s="229">
        <f>(K644/K612)*S89</f>
        <v>183146.85006395937</v>
      </c>
      <c r="L684" s="229">
        <f>(L647/L612)*S94</f>
        <v>0</v>
      </c>
      <c r="M684" s="212">
        <f t="shared" si="24"/>
        <v>361375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24"/>
        <v>0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2577333</v>
      </c>
      <c r="D686" s="229">
        <f>(D615/D612)*U90</f>
        <v>39317.116422358828</v>
      </c>
      <c r="E686" s="231">
        <f>(E623/E612)*SUM(C686:D686)</f>
        <v>209320.33621214022</v>
      </c>
      <c r="F686" s="231">
        <f>(F624/F612)*U64</f>
        <v>56792.079385051591</v>
      </c>
      <c r="G686" s="229">
        <f>(G625/G612)*U91</f>
        <v>0</v>
      </c>
      <c r="H686" s="231">
        <f>(H628/H612)*U60</f>
        <v>59620.175991596167</v>
      </c>
      <c r="I686" s="229">
        <f>(I629/I612)*U92</f>
        <v>36426.061366165239</v>
      </c>
      <c r="J686" s="229">
        <f>(J630/J612)*U93</f>
        <v>0</v>
      </c>
      <c r="K686" s="229">
        <f>(K644/K612)*U89</f>
        <v>309455.33098147711</v>
      </c>
      <c r="L686" s="229">
        <f>(L647/L612)*U94</f>
        <v>0</v>
      </c>
      <c r="M686" s="212">
        <f t="shared" si="24"/>
        <v>710931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71009</v>
      </c>
      <c r="D687" s="229">
        <f>(D615/D612)*V90</f>
        <v>0</v>
      </c>
      <c r="E687" s="231">
        <f>(E623/E612)*SUM(C687:D687)</f>
        <v>5680.4032227320895</v>
      </c>
      <c r="F687" s="231">
        <f>(F624/F612)*V64</f>
        <v>182.52597267627468</v>
      </c>
      <c r="G687" s="229">
        <f>(G625/G612)*V91</f>
        <v>0</v>
      </c>
      <c r="H687" s="231">
        <f>(H628/H612)*V60</f>
        <v>1933.6273294571729</v>
      </c>
      <c r="I687" s="229">
        <f>(I629/I612)*V92</f>
        <v>0</v>
      </c>
      <c r="J687" s="229">
        <f>(J630/J612)*V93</f>
        <v>0</v>
      </c>
      <c r="K687" s="229">
        <f>(K644/K612)*V89</f>
        <v>3829.6016138191812</v>
      </c>
      <c r="L687" s="229">
        <f>(L647/L612)*V94</f>
        <v>0</v>
      </c>
      <c r="M687" s="212">
        <f t="shared" si="24"/>
        <v>11626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394532</v>
      </c>
      <c r="D688" s="229">
        <f>(D615/D612)*W90</f>
        <v>0</v>
      </c>
      <c r="E688" s="231">
        <f>(E623/E612)*SUM(C688:D688)</f>
        <v>31560.799958750817</v>
      </c>
      <c r="F688" s="231">
        <f>(F624/F612)*W64</f>
        <v>1013.9650970577105</v>
      </c>
      <c r="G688" s="229">
        <f>(G625/G612)*W91</f>
        <v>0</v>
      </c>
      <c r="H688" s="231">
        <f>(H628/H612)*W60</f>
        <v>10796.085922802547</v>
      </c>
      <c r="I688" s="229">
        <f>(I629/I612)*W92</f>
        <v>0</v>
      </c>
      <c r="J688" s="229">
        <f>(J630/J612)*W93</f>
        <v>0</v>
      </c>
      <c r="K688" s="229">
        <f>(K644/K612)*W89</f>
        <v>111912.256543112</v>
      </c>
      <c r="L688" s="229">
        <f>(L647/L612)*W94</f>
        <v>0</v>
      </c>
      <c r="M688" s="212">
        <f t="shared" si="24"/>
        <v>155283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923834</v>
      </c>
      <c r="D689" s="229">
        <f>(D615/D612)*X90</f>
        <v>0</v>
      </c>
      <c r="E689" s="231">
        <f>(E623/E612)*SUM(C689:D689)</f>
        <v>73902.598696918387</v>
      </c>
      <c r="F689" s="231">
        <f>(F624/F612)*X64</f>
        <v>2374.2929504906265</v>
      </c>
      <c r="G689" s="229">
        <f>(G625/G612)*X91</f>
        <v>0</v>
      </c>
      <c r="H689" s="231">
        <f>(H628/H612)*X60</f>
        <v>25244.579023468646</v>
      </c>
      <c r="I689" s="229">
        <f>(I629/I612)*X92</f>
        <v>0</v>
      </c>
      <c r="J689" s="229">
        <f>(J630/J612)*X93</f>
        <v>0</v>
      </c>
      <c r="K689" s="229">
        <f>(K644/K612)*X89</f>
        <v>101625.00328280831</v>
      </c>
      <c r="L689" s="229">
        <f>(L647/L612)*X94</f>
        <v>0</v>
      </c>
      <c r="M689" s="212">
        <f t="shared" si="24"/>
        <v>203146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575552</v>
      </c>
      <c r="D690" s="229">
        <f>(D615/D612)*Y90</f>
        <v>64029.379844961244</v>
      </c>
      <c r="E690" s="231">
        <f>(E623/E612)*SUM(C690:D690)</f>
        <v>51163.657159948096</v>
      </c>
      <c r="F690" s="231">
        <f>(F624/F612)*Y64</f>
        <v>1479.203350534711</v>
      </c>
      <c r="G690" s="229">
        <f>(G625/G612)*Y91</f>
        <v>0</v>
      </c>
      <c r="H690" s="231">
        <f>(H628/H612)*Y60</f>
        <v>15737.57798697088</v>
      </c>
      <c r="I690" s="229">
        <f>(I629/I612)*Y92</f>
        <v>32930.907052170376</v>
      </c>
      <c r="J690" s="229">
        <f>(J630/J612)*Y93</f>
        <v>20033.840290045919</v>
      </c>
      <c r="K690" s="229">
        <f>(K644/K612)*Y89</f>
        <v>131741.04792424964</v>
      </c>
      <c r="L690" s="229">
        <f>(L647/L612)*Y94</f>
        <v>0</v>
      </c>
      <c r="M690" s="212">
        <f t="shared" si="24"/>
        <v>317116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24"/>
        <v>0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24"/>
        <v>0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3309210</v>
      </c>
      <c r="D693" s="229">
        <f>(D615/D612)*AB90</f>
        <v>7811.3476335812238</v>
      </c>
      <c r="E693" s="231">
        <f>(E623/E612)*SUM(C693:D693)</f>
        <v>265346.91029262391</v>
      </c>
      <c r="F693" s="231">
        <f>(F624/F612)*AB64</f>
        <v>160463.92125377749</v>
      </c>
      <c r="G693" s="229">
        <f>(G625/G612)*AB91</f>
        <v>0</v>
      </c>
      <c r="H693" s="231">
        <f>(H628/H612)*AB60</f>
        <v>12890.848863047819</v>
      </c>
      <c r="I693" s="229">
        <f>(I629/I612)*AB92</f>
        <v>3003.6482385893378</v>
      </c>
      <c r="J693" s="229">
        <f>(J630/J612)*AB93</f>
        <v>0</v>
      </c>
      <c r="K693" s="229">
        <f>(K644/K612)*AB89</f>
        <v>333236.95682810369</v>
      </c>
      <c r="L693" s="229">
        <f>(L647/L612)*AB94</f>
        <v>16662.116869284229</v>
      </c>
      <c r="M693" s="212">
        <f t="shared" si="24"/>
        <v>799416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0</v>
      </c>
      <c r="D694" s="229">
        <f>(D615/D612)*AC90</f>
        <v>0</v>
      </c>
      <c r="E694" s="231">
        <f>(E623/E612)*SUM(C694:D694)</f>
        <v>0</v>
      </c>
      <c r="F694" s="231">
        <f>(F624/F612)*AC64</f>
        <v>0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0</v>
      </c>
      <c r="L694" s="229">
        <f>(L647/L612)*AC94</f>
        <v>0</v>
      </c>
      <c r="M694" s="212">
        <f t="shared" si="24"/>
        <v>0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24"/>
        <v>0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982274</v>
      </c>
      <c r="D696" s="229">
        <f>(D615/D612)*AE90</f>
        <v>109122.15936608921</v>
      </c>
      <c r="E696" s="231">
        <f>(E623/E612)*SUM(C696:D696)</f>
        <v>87306.823936973597</v>
      </c>
      <c r="F696" s="231">
        <f>(F624/F612)*AE64</f>
        <v>2121.605924112519</v>
      </c>
      <c r="G696" s="229">
        <f>(G625/G612)*AE91</f>
        <v>0</v>
      </c>
      <c r="H696" s="231">
        <f>(H628/H612)*AE60</f>
        <v>50328.022436149193</v>
      </c>
      <c r="I696" s="229">
        <f>(I629/I612)*AE92</f>
        <v>28998.858448926152</v>
      </c>
      <c r="J696" s="229">
        <f>(J630/J612)*AE93</f>
        <v>33608.68289095135</v>
      </c>
      <c r="K696" s="229">
        <f>(K644/K612)*AE89</f>
        <v>161384.0535685707</v>
      </c>
      <c r="L696" s="229">
        <f>(L647/L612)*AE94</f>
        <v>0</v>
      </c>
      <c r="M696" s="212">
        <f t="shared" si="24"/>
        <v>472870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24"/>
        <v>0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4723768</v>
      </c>
      <c r="D698" s="229">
        <f>(D615/D612)*AG90</f>
        <v>39648.506928025905</v>
      </c>
      <c r="E698" s="231">
        <f>(E623/E612)*SUM(C698:D698)</f>
        <v>381052.07054273668</v>
      </c>
      <c r="F698" s="231">
        <f>(F624/F612)*AG64</f>
        <v>10796.147030924714</v>
      </c>
      <c r="G698" s="229">
        <f>(G625/G612)*AG91</f>
        <v>0</v>
      </c>
      <c r="H698" s="231">
        <f>(H628/H612)*AG60</f>
        <v>120314.58938844633</v>
      </c>
      <c r="I698" s="229">
        <f>(I629/I612)*AG92</f>
        <v>76838.78312173087</v>
      </c>
      <c r="J698" s="229">
        <f>(J630/J612)*AG93</f>
        <v>59269.514388146781</v>
      </c>
      <c r="K698" s="229">
        <f>(K644/K612)*AG89</f>
        <v>1238551.3378238711</v>
      </c>
      <c r="L698" s="229">
        <f>(L647/L612)*AG94</f>
        <v>204025.9208483783</v>
      </c>
      <c r="M698" s="212">
        <f t="shared" si="24"/>
        <v>2130497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190682</v>
      </c>
      <c r="D699" s="229">
        <f>(D615/D612)*AH90</f>
        <v>0</v>
      </c>
      <c r="E699" s="231">
        <f>(E623/E612)*SUM(C699:D699)</f>
        <v>15253.709351166757</v>
      </c>
      <c r="F699" s="231">
        <f>(F624/F612)*AH64</f>
        <v>197.76838499796108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24"/>
        <v>15451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24"/>
        <v>0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6951797</v>
      </c>
      <c r="D701" s="229">
        <f>(D615/D612)*AJ90</f>
        <v>438784.70025362162</v>
      </c>
      <c r="E701" s="231">
        <f>(E623/E612)*SUM(C701:D701)</f>
        <v>591213.56599847169</v>
      </c>
      <c r="F701" s="231">
        <f>(F624/F612)*AJ64</f>
        <v>17309.329389529135</v>
      </c>
      <c r="G701" s="229">
        <f>(G625/G612)*AJ91</f>
        <v>0</v>
      </c>
      <c r="H701" s="231">
        <f>(H628/H612)*AJ60</f>
        <v>184768.83370368541</v>
      </c>
      <c r="I701" s="229">
        <f>(I629/I612)*AJ92</f>
        <v>160831.71022991999</v>
      </c>
      <c r="J701" s="229">
        <f>(J630/J612)*AJ93</f>
        <v>2791.6006961539397</v>
      </c>
      <c r="K701" s="229">
        <f>(K644/K612)*AJ89</f>
        <v>453803.85028850945</v>
      </c>
      <c r="L701" s="229">
        <f>(L647/L612)*AJ94</f>
        <v>67158.532279257866</v>
      </c>
      <c r="M701" s="212">
        <f t="shared" si="24"/>
        <v>1916662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70743</v>
      </c>
      <c r="D702" s="229">
        <f>(D615/D612)*AK90</f>
        <v>0</v>
      </c>
      <c r="E702" s="231">
        <f>(E623/E612)*SUM(C702:D702)</f>
        <v>5659.124409381011</v>
      </c>
      <c r="F702" s="231">
        <f>(F624/F612)*AK64</f>
        <v>167.43675042817307</v>
      </c>
      <c r="G702" s="229">
        <f>(G625/G612)*AK91</f>
        <v>0</v>
      </c>
      <c r="H702" s="231">
        <f>(H628/H612)*AK60</f>
        <v>3974.6783994397442</v>
      </c>
      <c r="I702" s="229">
        <f>(I629/I612)*AK92</f>
        <v>0</v>
      </c>
      <c r="J702" s="229">
        <f>(J630/J612)*AK93</f>
        <v>0</v>
      </c>
      <c r="K702" s="229">
        <f>(K644/K612)*AK89</f>
        <v>12737.710366121053</v>
      </c>
      <c r="L702" s="229">
        <f>(L647/L612)*AK94</f>
        <v>0</v>
      </c>
      <c r="M702" s="212">
        <f t="shared" si="24"/>
        <v>22539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13822</v>
      </c>
      <c r="D703" s="229">
        <f>(D615/D612)*AL90</f>
        <v>0</v>
      </c>
      <c r="E703" s="231">
        <f>(E623/E612)*SUM(C703:D703)</f>
        <v>1105.6983388669457</v>
      </c>
      <c r="F703" s="231">
        <f>(F624/F612)*AL64</f>
        <v>66.178111788628328</v>
      </c>
      <c r="G703" s="229">
        <f>(G625/G612)*AL91</f>
        <v>0</v>
      </c>
      <c r="H703" s="231">
        <f>(H628/H612)*AL60</f>
        <v>1557.6442376182781</v>
      </c>
      <c r="I703" s="229">
        <f>(I629/I612)*AL92</f>
        <v>0</v>
      </c>
      <c r="J703" s="229">
        <f>(J630/J612)*AL93</f>
        <v>0</v>
      </c>
      <c r="K703" s="229">
        <f>(K644/K612)*AL89</f>
        <v>5032.7170636490464</v>
      </c>
      <c r="L703" s="229">
        <f>(L647/L612)*AL94</f>
        <v>0</v>
      </c>
      <c r="M703" s="212">
        <f t="shared" si="24"/>
        <v>7762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24"/>
        <v>0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24"/>
        <v>0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344561</v>
      </c>
      <c r="D706" s="229">
        <f>(D615/D612)*AO90</f>
        <v>0</v>
      </c>
      <c r="E706" s="231">
        <f>(E623/E612)*SUM(C706:D706)</f>
        <v>27563.342883687863</v>
      </c>
      <c r="F706" s="231">
        <f>(F624/F612)*AO64</f>
        <v>1127.3257515104535</v>
      </c>
      <c r="G706" s="229">
        <f>(G625/G612)*AO91</f>
        <v>0</v>
      </c>
      <c r="H706" s="231">
        <f>(H628/H612)*AO60</f>
        <v>11386.916495692241</v>
      </c>
      <c r="I706" s="229">
        <f>(I629/I612)*AO92</f>
        <v>0</v>
      </c>
      <c r="J706" s="229">
        <f>(J630/J612)*AO93</f>
        <v>0</v>
      </c>
      <c r="K706" s="229">
        <f>(K644/K612)*AO89</f>
        <v>44398.857259462631</v>
      </c>
      <c r="L706" s="229">
        <f>(L647/L612)*AO94</f>
        <v>36894.687353415073</v>
      </c>
      <c r="M706" s="212">
        <f t="shared" si="24"/>
        <v>121371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24"/>
        <v>0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24"/>
        <v>0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24"/>
        <v>0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24"/>
        <v>0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24"/>
        <v>0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24"/>
        <v>0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297929</v>
      </c>
      <c r="D713" s="229">
        <f>(D615/D612)*AV90</f>
        <v>0</v>
      </c>
      <c r="E713" s="231">
        <f>(E623/E612)*SUM(C713:D713)</f>
        <v>23832.990913058187</v>
      </c>
      <c r="F713" s="231">
        <f>(F624/F612)*AV64</f>
        <v>4.0595369499968772</v>
      </c>
      <c r="G713" s="229">
        <f>(G625/G612)*AV91</f>
        <v>0</v>
      </c>
      <c r="H713" s="231">
        <f>(H628/H612)*AV60</f>
        <v>24170.341618214661</v>
      </c>
      <c r="I713" s="229">
        <f>(I629/I612)*AV92</f>
        <v>0</v>
      </c>
      <c r="J713" s="229">
        <f>(J630/J612)*AV93</f>
        <v>0</v>
      </c>
      <c r="K713" s="229">
        <f>(K644/K612)*AV89</f>
        <v>0</v>
      </c>
      <c r="L713" s="229">
        <f>(L647/L612)*AV94</f>
        <v>56617.193035424978</v>
      </c>
      <c r="M713" s="212">
        <f t="shared" si="24"/>
        <v>104625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47926934</v>
      </c>
      <c r="D715" s="212">
        <f>SUM(D616:D647)+SUM(D668:D713)</f>
        <v>1651958</v>
      </c>
      <c r="E715" s="212">
        <f>SUM(E624:E647)+SUM(E668:E713)</f>
        <v>3549959.9541618302</v>
      </c>
      <c r="F715" s="212">
        <f>SUM(F625:F648)+SUM(F668:F713)</f>
        <v>436218.30891228246</v>
      </c>
      <c r="G715" s="212">
        <f>SUM(G626:G647)+SUM(G668:G713)</f>
        <v>1620676.6288102993</v>
      </c>
      <c r="H715" s="212">
        <f>SUM(H629:H647)+SUM(H668:H713)</f>
        <v>1252614.5263964091</v>
      </c>
      <c r="I715" s="212">
        <f>SUM(I630:I647)+SUM(I668:I713)</f>
        <v>1031288.9697731101</v>
      </c>
      <c r="J715" s="212">
        <f>SUM(J631:J647)+SUM(J668:J713)</f>
        <v>243099.15709331125</v>
      </c>
      <c r="K715" s="212">
        <f>SUM(K668:K713)</f>
        <v>4230662.155150705</v>
      </c>
      <c r="L715" s="212">
        <f>SUM(L668:L713)</f>
        <v>1410839.242666536</v>
      </c>
      <c r="M715" s="212">
        <f>SUM(M668:M713)</f>
        <v>13518809</v>
      </c>
      <c r="N715" s="223" t="s">
        <v>683</v>
      </c>
    </row>
    <row r="716" spans="1:14" s="212" customFormat="1" ht="12.65" customHeight="1">
      <c r="C716" s="226">
        <f>CE85</f>
        <v>47926934</v>
      </c>
      <c r="D716" s="212">
        <f>D615</f>
        <v>1651958</v>
      </c>
      <c r="E716" s="212">
        <f>E623</f>
        <v>3549959.9541618307</v>
      </c>
      <c r="F716" s="212">
        <f>F624</f>
        <v>436218.30891228234</v>
      </c>
      <c r="G716" s="212">
        <f>G625</f>
        <v>1620676.6288102993</v>
      </c>
      <c r="H716" s="212">
        <f>H628</f>
        <v>1252614.5263964089</v>
      </c>
      <c r="I716" s="212">
        <f>I629</f>
        <v>1031288.9697731101</v>
      </c>
      <c r="J716" s="212">
        <f>J630</f>
        <v>243099.15709331128</v>
      </c>
      <c r="K716" s="212">
        <f>K644</f>
        <v>4230662.155150705</v>
      </c>
      <c r="L716" s="212">
        <f>L647</f>
        <v>1410839.242666536</v>
      </c>
      <c r="M716" s="212">
        <f>C648</f>
        <v>13518809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>
      <c r="A1" s="177" t="s">
        <v>891</v>
      </c>
      <c r="B1" s="178"/>
      <c r="C1" s="178"/>
    </row>
    <row r="2" spans="1:3" ht="20.149999999999999" customHeight="1">
      <c r="A2" s="177"/>
      <c r="B2" s="178"/>
      <c r="C2" s="103" t="s">
        <v>892</v>
      </c>
    </row>
    <row r="3" spans="1:3" ht="20.149999999999999" customHeight="1">
      <c r="A3" s="129" t="str">
        <f>"Hospital: "&amp;data!C98</f>
        <v>Hospital: Newport Hospital &amp; Health Services</v>
      </c>
      <c r="B3" s="179"/>
      <c r="C3" s="151" t="str">
        <f>"FYE: "&amp;data!C96</f>
        <v>FYE: 12/31/2022</v>
      </c>
    </row>
    <row r="4" spans="1:3" ht="20.149999999999999" customHeight="1">
      <c r="A4" s="180"/>
      <c r="B4" s="181" t="s">
        <v>893</v>
      </c>
      <c r="C4" s="182"/>
    </row>
    <row r="5" spans="1:3" ht="20.149999999999999" customHeight="1">
      <c r="A5" s="183">
        <v>1</v>
      </c>
      <c r="B5" s="184" t="s">
        <v>410</v>
      </c>
      <c r="C5" s="184"/>
    </row>
    <row r="6" spans="1:3" ht="20.149999999999999" customHeight="1">
      <c r="A6" s="183">
        <v>2</v>
      </c>
      <c r="B6" s="185" t="s">
        <v>411</v>
      </c>
      <c r="C6" s="185">
        <f>data!C266</f>
        <v>13458007</v>
      </c>
    </row>
    <row r="7" spans="1:3" ht="20.149999999999999" customHeight="1">
      <c r="A7" s="183">
        <v>3</v>
      </c>
      <c r="B7" s="185" t="s">
        <v>412</v>
      </c>
      <c r="C7" s="185">
        <f>data!C267</f>
        <v>17501</v>
      </c>
    </row>
    <row r="8" spans="1:3" ht="20.149999999999999" customHeight="1">
      <c r="A8" s="183">
        <v>4</v>
      </c>
      <c r="B8" s="185" t="s">
        <v>413</v>
      </c>
      <c r="C8" s="185">
        <f>data!C268</f>
        <v>9363186</v>
      </c>
    </row>
    <row r="9" spans="1:3" ht="20.149999999999999" customHeight="1">
      <c r="A9" s="183">
        <v>5</v>
      </c>
      <c r="B9" s="185" t="s">
        <v>894</v>
      </c>
      <c r="C9" s="185">
        <f>data!C269</f>
        <v>3152975</v>
      </c>
    </row>
    <row r="10" spans="1:3" ht="20.149999999999999" customHeight="1">
      <c r="A10" s="183">
        <v>6</v>
      </c>
      <c r="B10" s="185" t="s">
        <v>895</v>
      </c>
      <c r="C10" s="185">
        <f>data!C270</f>
        <v>53171</v>
      </c>
    </row>
    <row r="11" spans="1:3" ht="20.149999999999999" customHeight="1">
      <c r="A11" s="183">
        <v>7</v>
      </c>
      <c r="B11" s="185" t="s">
        <v>896</v>
      </c>
      <c r="C11" s="185">
        <f>data!C271</f>
        <v>263965</v>
      </c>
    </row>
    <row r="12" spans="1:3" ht="20.149999999999999" customHeight="1">
      <c r="A12" s="183">
        <v>8</v>
      </c>
      <c r="B12" s="185" t="s">
        <v>417</v>
      </c>
      <c r="C12" s="185">
        <f>data!C272</f>
        <v>92974</v>
      </c>
    </row>
    <row r="13" spans="1:3" ht="20.149999999999999" customHeight="1">
      <c r="A13" s="183">
        <v>9</v>
      </c>
      <c r="B13" s="185" t="s">
        <v>418</v>
      </c>
      <c r="C13" s="185">
        <f>data!C273</f>
        <v>1207092</v>
      </c>
    </row>
    <row r="14" spans="1:3" ht="20.149999999999999" customHeight="1">
      <c r="A14" s="183">
        <v>10</v>
      </c>
      <c r="B14" s="185" t="s">
        <v>419</v>
      </c>
      <c r="C14" s="185">
        <f>data!C274</f>
        <v>381069</v>
      </c>
    </row>
    <row r="15" spans="1:3" ht="20.149999999999999" customHeight="1">
      <c r="A15" s="183">
        <v>11</v>
      </c>
      <c r="B15" s="185" t="s">
        <v>897</v>
      </c>
      <c r="C15" s="185">
        <f>data!C275</f>
        <v>0</v>
      </c>
    </row>
    <row r="16" spans="1:3" ht="20.149999999999999" customHeight="1">
      <c r="A16" s="183">
        <v>12</v>
      </c>
      <c r="B16" s="185" t="s">
        <v>898</v>
      </c>
      <c r="C16" s="185">
        <f>data!D276</f>
        <v>21683990</v>
      </c>
    </row>
    <row r="17" spans="1:3" ht="20.149999999999999" customHeight="1">
      <c r="A17" s="183">
        <v>13</v>
      </c>
      <c r="B17" s="185"/>
      <c r="C17" s="185"/>
    </row>
    <row r="18" spans="1:3" ht="20.149999999999999" customHeight="1">
      <c r="A18" s="183">
        <v>14</v>
      </c>
      <c r="B18" s="186" t="s">
        <v>899</v>
      </c>
      <c r="C18" s="184"/>
    </row>
    <row r="19" spans="1:3" ht="20.149999999999999" customHeight="1">
      <c r="A19" s="183">
        <v>15</v>
      </c>
      <c r="B19" s="185" t="s">
        <v>411</v>
      </c>
      <c r="C19" s="185">
        <f>data!C278</f>
        <v>6018909</v>
      </c>
    </row>
    <row r="20" spans="1:3" ht="20.149999999999999" customHeight="1">
      <c r="A20" s="183">
        <v>16</v>
      </c>
      <c r="B20" s="185" t="s">
        <v>412</v>
      </c>
      <c r="C20" s="185">
        <f>data!C279</f>
        <v>0</v>
      </c>
    </row>
    <row r="21" spans="1:3" ht="20.149999999999999" customHeight="1">
      <c r="A21" s="183">
        <v>17</v>
      </c>
      <c r="B21" s="185" t="s">
        <v>423</v>
      </c>
      <c r="C21" s="185">
        <f>data!C280</f>
        <v>0</v>
      </c>
    </row>
    <row r="22" spans="1:3" ht="20.149999999999999" customHeight="1">
      <c r="A22" s="183">
        <v>18</v>
      </c>
      <c r="B22" s="185" t="s">
        <v>900</v>
      </c>
      <c r="C22" s="185">
        <f>data!D281</f>
        <v>6018909</v>
      </c>
    </row>
    <row r="23" spans="1:3" ht="20.149999999999999" customHeight="1">
      <c r="A23" s="183">
        <v>19</v>
      </c>
      <c r="B23" s="187"/>
      <c r="C23" s="185"/>
    </row>
    <row r="24" spans="1:3" ht="20.149999999999999" customHeight="1">
      <c r="A24" s="183">
        <v>20</v>
      </c>
      <c r="B24" s="186" t="s">
        <v>901</v>
      </c>
      <c r="C24" s="184"/>
    </row>
    <row r="25" spans="1:3" ht="20.149999999999999" customHeight="1">
      <c r="A25" s="183">
        <v>21</v>
      </c>
      <c r="B25" s="185" t="s">
        <v>380</v>
      </c>
      <c r="C25" s="185">
        <f>data!C283</f>
        <v>915078</v>
      </c>
    </row>
    <row r="26" spans="1:3" ht="20.149999999999999" customHeight="1">
      <c r="A26" s="183">
        <v>22</v>
      </c>
      <c r="B26" s="185" t="s">
        <v>381</v>
      </c>
      <c r="C26" s="185">
        <f>data!C284</f>
        <v>2485124</v>
      </c>
    </row>
    <row r="27" spans="1:3" ht="20.149999999999999" customHeight="1">
      <c r="A27" s="183">
        <v>23</v>
      </c>
      <c r="B27" s="185" t="s">
        <v>382</v>
      </c>
      <c r="C27" s="185">
        <f>data!C285</f>
        <v>24882244</v>
      </c>
    </row>
    <row r="28" spans="1:3" ht="20.149999999999999" customHeight="1">
      <c r="A28" s="183">
        <v>24</v>
      </c>
      <c r="B28" s="185" t="s">
        <v>902</v>
      </c>
      <c r="C28" s="185">
        <f>data!C286</f>
        <v>7462395</v>
      </c>
    </row>
    <row r="29" spans="1:3" ht="20.149999999999999" customHeight="1">
      <c r="A29" s="183">
        <v>25</v>
      </c>
      <c r="B29" s="185" t="s">
        <v>384</v>
      </c>
      <c r="C29" s="185">
        <f>data!C287</f>
        <v>11686108</v>
      </c>
    </row>
    <row r="30" spans="1:3" ht="20.149999999999999" customHeight="1">
      <c r="A30" s="183">
        <v>26</v>
      </c>
      <c r="B30" s="185" t="s">
        <v>428</v>
      </c>
      <c r="C30" s="185">
        <f>data!C288</f>
        <v>0</v>
      </c>
    </row>
    <row r="31" spans="1:3" ht="20.149999999999999" customHeight="1">
      <c r="A31" s="183">
        <v>27</v>
      </c>
      <c r="B31" s="185" t="s">
        <v>387</v>
      </c>
      <c r="C31" s="185">
        <f>data!C289</f>
        <v>0</v>
      </c>
    </row>
    <row r="32" spans="1:3" ht="20.149999999999999" customHeight="1">
      <c r="A32" s="183">
        <v>28</v>
      </c>
      <c r="B32" s="185" t="s">
        <v>388</v>
      </c>
      <c r="C32" s="185">
        <f>data!C290</f>
        <v>94491</v>
      </c>
    </row>
    <row r="33" spans="1:3" ht="20.149999999999999" customHeight="1">
      <c r="A33" s="183">
        <v>29</v>
      </c>
      <c r="B33" s="185" t="s">
        <v>601</v>
      </c>
      <c r="C33" s="185">
        <f>data!C291</f>
        <v>0</v>
      </c>
    </row>
    <row r="34" spans="1:3" ht="20.149999999999999" customHeight="1">
      <c r="A34" s="183">
        <v>30</v>
      </c>
      <c r="B34" s="185" t="s">
        <v>903</v>
      </c>
      <c r="C34" s="185">
        <f>data!C292</f>
        <v>27646515</v>
      </c>
    </row>
    <row r="35" spans="1:3" ht="20.149999999999999" customHeight="1">
      <c r="A35" s="183">
        <v>31</v>
      </c>
      <c r="B35" s="185" t="s">
        <v>904</v>
      </c>
      <c r="C35" s="185">
        <f>data!D293</f>
        <v>19878925</v>
      </c>
    </row>
    <row r="36" spans="1:3" ht="20.149999999999999" customHeight="1">
      <c r="A36" s="183">
        <v>32</v>
      </c>
      <c r="B36" s="187"/>
      <c r="C36" s="185"/>
    </row>
    <row r="37" spans="1:3" ht="20.149999999999999" customHeight="1">
      <c r="A37" s="183">
        <v>33</v>
      </c>
      <c r="B37" s="186" t="s">
        <v>905</v>
      </c>
      <c r="C37" s="184"/>
    </row>
    <row r="38" spans="1:3" ht="20.149999999999999" customHeight="1">
      <c r="A38" s="183">
        <v>34</v>
      </c>
      <c r="B38" s="185" t="s">
        <v>906</v>
      </c>
      <c r="C38" s="185">
        <f>data!C295</f>
        <v>0</v>
      </c>
    </row>
    <row r="39" spans="1:3" ht="20.149999999999999" customHeight="1">
      <c r="A39" s="183">
        <v>35</v>
      </c>
      <c r="B39" s="185" t="s">
        <v>907</v>
      </c>
      <c r="C39" s="185">
        <f>data!C296</f>
        <v>0</v>
      </c>
    </row>
    <row r="40" spans="1:3" ht="20.149999999999999" customHeight="1">
      <c r="A40" s="183">
        <v>36</v>
      </c>
      <c r="B40" s="185" t="s">
        <v>435</v>
      </c>
      <c r="C40" s="185">
        <f>data!C297</f>
        <v>0</v>
      </c>
    </row>
    <row r="41" spans="1:3" ht="20.149999999999999" customHeight="1">
      <c r="A41" s="183">
        <v>37</v>
      </c>
      <c r="B41" s="185" t="s">
        <v>423</v>
      </c>
      <c r="C41" s="185">
        <f>data!C298</f>
        <v>1203365</v>
      </c>
    </row>
    <row r="42" spans="1:3" ht="20.149999999999999" customHeight="1">
      <c r="A42" s="183">
        <v>38</v>
      </c>
      <c r="B42" s="185" t="s">
        <v>908</v>
      </c>
      <c r="C42" s="185">
        <f>data!D299</f>
        <v>1203365</v>
      </c>
    </row>
    <row r="43" spans="1:3" ht="20.149999999999999" customHeight="1">
      <c r="A43" s="183">
        <v>39</v>
      </c>
      <c r="B43" s="187"/>
      <c r="C43" s="185"/>
    </row>
    <row r="44" spans="1:3" ht="20.149999999999999" customHeight="1">
      <c r="A44" s="183">
        <v>40</v>
      </c>
      <c r="B44" s="186" t="s">
        <v>909</v>
      </c>
      <c r="C44" s="184"/>
    </row>
    <row r="45" spans="1:3" ht="20.149999999999999" customHeight="1">
      <c r="A45" s="183">
        <v>41</v>
      </c>
      <c r="B45" s="185" t="s">
        <v>438</v>
      </c>
      <c r="C45" s="185">
        <f>data!C302</f>
        <v>0</v>
      </c>
    </row>
    <row r="46" spans="1:3" ht="20.149999999999999" customHeight="1">
      <c r="A46" s="183">
        <v>42</v>
      </c>
      <c r="B46" s="185" t="s">
        <v>439</v>
      </c>
      <c r="C46" s="185">
        <f>data!C303</f>
        <v>0</v>
      </c>
    </row>
    <row r="47" spans="1:3" ht="20.149999999999999" customHeight="1">
      <c r="A47" s="183">
        <v>43</v>
      </c>
      <c r="B47" s="185" t="s">
        <v>910</v>
      </c>
      <c r="C47" s="185">
        <f>data!C304</f>
        <v>0</v>
      </c>
    </row>
    <row r="48" spans="1:3" ht="20.149999999999999" customHeight="1">
      <c r="A48" s="183">
        <v>44</v>
      </c>
      <c r="B48" s="185" t="s">
        <v>441</v>
      </c>
      <c r="C48" s="185">
        <f>data!C305</f>
        <v>0</v>
      </c>
    </row>
    <row r="49" spans="1:3" ht="20.149999999999999" customHeight="1">
      <c r="A49" s="183">
        <v>45</v>
      </c>
      <c r="B49" s="185" t="s">
        <v>911</v>
      </c>
      <c r="C49" s="185">
        <f>data!D306</f>
        <v>0</v>
      </c>
    </row>
    <row r="50" spans="1:3" ht="20.149999999999999" customHeight="1">
      <c r="A50" s="188">
        <v>46</v>
      </c>
      <c r="B50" s="189" t="s">
        <v>912</v>
      </c>
      <c r="C50" s="185">
        <f>data!D308</f>
        <v>48785189</v>
      </c>
    </row>
    <row r="51" spans="1:3" ht="20.149999999999999" customHeight="1"/>
    <row r="52" spans="1:3" ht="20.149999999999999" customHeight="1"/>
    <row r="53" spans="1:3" ht="20.149999999999999" customHeight="1">
      <c r="A53" s="177" t="s">
        <v>913</v>
      </c>
      <c r="B53" s="178"/>
      <c r="C53" s="178"/>
    </row>
    <row r="54" spans="1:3" ht="20.149999999999999" customHeight="1">
      <c r="A54" s="177"/>
      <c r="B54" s="178"/>
      <c r="C54" s="103" t="s">
        <v>914</v>
      </c>
    </row>
    <row r="55" spans="1:3" ht="20.149999999999999" customHeight="1">
      <c r="A55" s="129" t="str">
        <f>"Hospital: "&amp;data!C98</f>
        <v>Hospital: Newport Hospital &amp; Health Services</v>
      </c>
      <c r="B55" s="179"/>
      <c r="C55" s="151" t="str">
        <f>"FYE: "&amp;data!C96</f>
        <v>FYE: 12/31/2022</v>
      </c>
    </row>
    <row r="56" spans="1:3" ht="20.149999999999999" customHeight="1">
      <c r="A56" s="190"/>
      <c r="B56" s="191" t="s">
        <v>915</v>
      </c>
      <c r="C56" s="182"/>
    </row>
    <row r="57" spans="1:3" ht="20.149999999999999" customHeight="1">
      <c r="A57" s="192">
        <v>1</v>
      </c>
      <c r="B57" s="177" t="s">
        <v>445</v>
      </c>
      <c r="C57" s="193"/>
    </row>
    <row r="58" spans="1:3" ht="20.149999999999999" customHeight="1">
      <c r="A58" s="183">
        <v>2</v>
      </c>
      <c r="B58" s="185" t="s">
        <v>446</v>
      </c>
      <c r="C58" s="185">
        <f>data!C314</f>
        <v>0</v>
      </c>
    </row>
    <row r="59" spans="1:3" ht="20.149999999999999" customHeight="1">
      <c r="A59" s="183">
        <v>3</v>
      </c>
      <c r="B59" s="185" t="s">
        <v>916</v>
      </c>
      <c r="C59" s="185">
        <f>data!C315</f>
        <v>2334186</v>
      </c>
    </row>
    <row r="60" spans="1:3" ht="20.149999999999999" customHeight="1">
      <c r="A60" s="183">
        <v>4</v>
      </c>
      <c r="B60" s="185" t="s">
        <v>917</v>
      </c>
      <c r="C60" s="185">
        <f>data!C316</f>
        <v>2091070</v>
      </c>
    </row>
    <row r="61" spans="1:3" ht="20.149999999999999" customHeight="1">
      <c r="A61" s="183">
        <v>5</v>
      </c>
      <c r="B61" s="185" t="s">
        <v>449</v>
      </c>
      <c r="C61" s="185">
        <f>data!C317</f>
        <v>0</v>
      </c>
    </row>
    <row r="62" spans="1:3" ht="20.149999999999999" customHeight="1">
      <c r="A62" s="183">
        <v>6</v>
      </c>
      <c r="B62" s="185" t="s">
        <v>918</v>
      </c>
      <c r="C62" s="185">
        <f>data!C318</f>
        <v>0</v>
      </c>
    </row>
    <row r="63" spans="1:3" ht="20.149999999999999" customHeight="1">
      <c r="A63" s="183">
        <v>7</v>
      </c>
      <c r="B63" s="185" t="s">
        <v>919</v>
      </c>
      <c r="C63" s="185">
        <f>data!C319</f>
        <v>0</v>
      </c>
    </row>
    <row r="64" spans="1:3" ht="20.149999999999999" customHeight="1">
      <c r="A64" s="183">
        <v>8</v>
      </c>
      <c r="B64" s="185" t="s">
        <v>452</v>
      </c>
      <c r="C64" s="185">
        <f>data!C320</f>
        <v>0</v>
      </c>
    </row>
    <row r="65" spans="1:3" ht="20.149999999999999" customHeight="1">
      <c r="A65" s="183">
        <v>9</v>
      </c>
      <c r="B65" s="185" t="s">
        <v>453</v>
      </c>
      <c r="C65" s="185">
        <f>data!C321</f>
        <v>0</v>
      </c>
    </row>
    <row r="66" spans="1:3" ht="20.149999999999999" customHeight="1">
      <c r="A66" s="183">
        <v>10</v>
      </c>
      <c r="B66" s="185" t="s">
        <v>454</v>
      </c>
      <c r="C66" s="185">
        <f>data!C322</f>
        <v>27645</v>
      </c>
    </row>
    <row r="67" spans="1:3" ht="20.149999999999999" customHeight="1">
      <c r="A67" s="183">
        <v>11</v>
      </c>
      <c r="B67" s="185" t="s">
        <v>920</v>
      </c>
      <c r="C67" s="185">
        <f>data!C323</f>
        <v>810375</v>
      </c>
    </row>
    <row r="68" spans="1:3" ht="20.149999999999999" customHeight="1">
      <c r="A68" s="183">
        <v>12</v>
      </c>
      <c r="B68" s="185" t="s">
        <v>921</v>
      </c>
      <c r="C68" s="185">
        <f>data!D324</f>
        <v>5263276</v>
      </c>
    </row>
    <row r="69" spans="1:3" ht="20.149999999999999" customHeight="1">
      <c r="A69" s="183">
        <v>13</v>
      </c>
      <c r="B69" s="187"/>
      <c r="C69" s="185"/>
    </row>
    <row r="70" spans="1:3" ht="20.149999999999999" customHeight="1">
      <c r="A70" s="183">
        <v>14</v>
      </c>
      <c r="B70" s="186" t="s">
        <v>922</v>
      </c>
      <c r="C70" s="184"/>
    </row>
    <row r="71" spans="1:3" ht="20.149999999999999" customHeight="1">
      <c r="A71" s="183">
        <v>15</v>
      </c>
      <c r="B71" s="185" t="s">
        <v>458</v>
      </c>
      <c r="C71" s="185">
        <f>data!C326</f>
        <v>0</v>
      </c>
    </row>
    <row r="72" spans="1:3" ht="20.149999999999999" customHeight="1">
      <c r="A72" s="183">
        <v>16</v>
      </c>
      <c r="B72" s="185" t="s">
        <v>923</v>
      </c>
      <c r="C72" s="185">
        <f>data!C327</f>
        <v>244258</v>
      </c>
    </row>
    <row r="73" spans="1:3" ht="20.149999999999999" customHeight="1">
      <c r="A73" s="183">
        <v>17</v>
      </c>
      <c r="B73" s="185" t="s">
        <v>460</v>
      </c>
      <c r="C73" s="185">
        <f>data!C328</f>
        <v>4390289</v>
      </c>
    </row>
    <row r="74" spans="1:3" ht="20.149999999999999" customHeight="1">
      <c r="A74" s="183">
        <v>18</v>
      </c>
      <c r="B74" s="185" t="s">
        <v>924</v>
      </c>
      <c r="C74" s="185">
        <f>data!D329</f>
        <v>4634547</v>
      </c>
    </row>
    <row r="75" spans="1:3" ht="20.149999999999999" customHeight="1">
      <c r="A75" s="183">
        <v>19</v>
      </c>
      <c r="B75" s="187"/>
      <c r="C75" s="185"/>
    </row>
    <row r="76" spans="1:3" ht="20.149999999999999" customHeight="1">
      <c r="A76" s="183">
        <v>20</v>
      </c>
      <c r="B76" s="186" t="s">
        <v>462</v>
      </c>
      <c r="C76" s="184"/>
    </row>
    <row r="77" spans="1:3" ht="20.149999999999999" customHeight="1">
      <c r="A77" s="183">
        <v>21</v>
      </c>
      <c r="B77" s="185" t="s">
        <v>463</v>
      </c>
      <c r="C77" s="185">
        <f>data!C331</f>
        <v>0</v>
      </c>
    </row>
    <row r="78" spans="1:3" ht="20.149999999999999" customHeight="1">
      <c r="A78" s="183">
        <v>22</v>
      </c>
      <c r="B78" s="185" t="s">
        <v>925</v>
      </c>
      <c r="C78" s="185">
        <f>data!C332</f>
        <v>0</v>
      </c>
    </row>
    <row r="79" spans="1:3" ht="20.149999999999999" customHeight="1">
      <c r="A79" s="183">
        <v>23</v>
      </c>
      <c r="B79" s="185" t="s">
        <v>465</v>
      </c>
      <c r="C79" s="185">
        <f>data!C333</f>
        <v>1865867</v>
      </c>
    </row>
    <row r="80" spans="1:3" ht="20.149999999999999" customHeight="1">
      <c r="A80" s="183">
        <v>24</v>
      </c>
      <c r="B80" s="185" t="s">
        <v>926</v>
      </c>
      <c r="C80" s="185">
        <f>data!C334</f>
        <v>0</v>
      </c>
    </row>
    <row r="81" spans="1:3" ht="20.149999999999999" customHeight="1">
      <c r="A81" s="183">
        <v>25</v>
      </c>
      <c r="B81" s="185" t="s">
        <v>467</v>
      </c>
      <c r="C81" s="185">
        <f>data!C335</f>
        <v>7884303</v>
      </c>
    </row>
    <row r="82" spans="1:3" ht="20.149999999999999" customHeight="1">
      <c r="A82" s="183">
        <v>26</v>
      </c>
      <c r="B82" s="185" t="s">
        <v>927</v>
      </c>
      <c r="C82" s="185">
        <f>data!C336</f>
        <v>0</v>
      </c>
    </row>
    <row r="83" spans="1:3" ht="20.149999999999999" customHeight="1">
      <c r="A83" s="183">
        <v>27</v>
      </c>
      <c r="B83" s="185" t="s">
        <v>469</v>
      </c>
      <c r="C83" s="185">
        <f>data!C337</f>
        <v>0</v>
      </c>
    </row>
    <row r="84" spans="1:3" ht="20.149999999999999" customHeight="1">
      <c r="A84" s="183">
        <v>28</v>
      </c>
      <c r="B84" s="185" t="s">
        <v>470</v>
      </c>
      <c r="C84" s="185">
        <f>data!C338</f>
        <v>5371120</v>
      </c>
    </row>
    <row r="85" spans="1:3" ht="20.149999999999999" customHeight="1">
      <c r="A85" s="183">
        <v>29</v>
      </c>
      <c r="B85" s="185" t="s">
        <v>601</v>
      </c>
      <c r="C85" s="185">
        <f>data!D339</f>
        <v>15121290</v>
      </c>
    </row>
    <row r="86" spans="1:3" ht="20.149999999999999" customHeight="1">
      <c r="A86" s="183">
        <v>30</v>
      </c>
      <c r="B86" s="185" t="s">
        <v>928</v>
      </c>
      <c r="C86" s="185">
        <f>data!D340</f>
        <v>810375</v>
      </c>
    </row>
    <row r="87" spans="1:3" ht="20.149999999999999" customHeight="1">
      <c r="A87" s="183">
        <v>31</v>
      </c>
      <c r="B87" s="185" t="s">
        <v>929</v>
      </c>
      <c r="C87" s="185">
        <f>data!D341</f>
        <v>14310915</v>
      </c>
    </row>
    <row r="88" spans="1:3" ht="20.149999999999999" customHeight="1">
      <c r="A88" s="183">
        <v>32</v>
      </c>
      <c r="B88" s="187"/>
      <c r="C88" s="185"/>
    </row>
    <row r="89" spans="1:3" ht="20.149999999999999" customHeight="1">
      <c r="A89" s="183">
        <v>33</v>
      </c>
      <c r="B89" s="194" t="s">
        <v>930</v>
      </c>
      <c r="C89" s="185">
        <f>data!C343</f>
        <v>24576451</v>
      </c>
    </row>
    <row r="90" spans="1:3" ht="20.149999999999999" customHeight="1">
      <c r="A90" s="183">
        <v>34</v>
      </c>
      <c r="B90" s="185"/>
      <c r="C90" s="185"/>
    </row>
    <row r="91" spans="1:3" ht="20.149999999999999" customHeight="1">
      <c r="A91" s="183">
        <v>35</v>
      </c>
      <c r="B91" s="186" t="s">
        <v>931</v>
      </c>
      <c r="C91" s="184"/>
    </row>
    <row r="92" spans="1:3" ht="20.149999999999999" customHeight="1">
      <c r="A92" s="183">
        <v>36</v>
      </c>
      <c r="B92" s="185" t="s">
        <v>474</v>
      </c>
      <c r="C92" s="185">
        <f>data!C345</f>
        <v>0</v>
      </c>
    </row>
    <row r="93" spans="1:3" ht="20.149999999999999" customHeight="1">
      <c r="A93" s="183">
        <v>37</v>
      </c>
      <c r="B93" s="187"/>
      <c r="C93" s="185"/>
    </row>
    <row r="94" spans="1:3" ht="20.149999999999999" customHeight="1">
      <c r="A94" s="183">
        <v>38</v>
      </c>
      <c r="B94" s="185" t="s">
        <v>475</v>
      </c>
      <c r="C94" s="185">
        <f>data!C346</f>
        <v>0</v>
      </c>
    </row>
    <row r="95" spans="1:3" ht="20.149999999999999" customHeight="1">
      <c r="A95" s="183">
        <v>39</v>
      </c>
      <c r="B95" s="187"/>
      <c r="C95" s="185"/>
    </row>
    <row r="96" spans="1:3" ht="20.149999999999999" customHeight="1">
      <c r="A96" s="183">
        <v>40</v>
      </c>
      <c r="B96" s="185" t="s">
        <v>932</v>
      </c>
      <c r="C96" s="185">
        <f>data!C347</f>
        <v>0</v>
      </c>
    </row>
    <row r="97" spans="1:3" ht="20.149999999999999" customHeight="1">
      <c r="A97" s="183">
        <v>41</v>
      </c>
      <c r="B97" s="187"/>
      <c r="C97" s="185"/>
    </row>
    <row r="98" spans="1:3" ht="20.149999999999999" customHeight="1">
      <c r="A98" s="183">
        <v>42</v>
      </c>
      <c r="B98" s="185" t="s">
        <v>933</v>
      </c>
      <c r="C98" s="185">
        <f>data!C348</f>
        <v>0</v>
      </c>
    </row>
    <row r="99" spans="1:3" ht="20.149999999999999" customHeight="1">
      <c r="A99" s="183">
        <v>43</v>
      </c>
      <c r="B99" s="185" t="s">
        <v>934</v>
      </c>
      <c r="C99" s="185"/>
    </row>
    <row r="100" spans="1:3" ht="20.149999999999999" customHeight="1">
      <c r="A100" s="183">
        <v>44</v>
      </c>
      <c r="B100" s="187"/>
      <c r="C100" s="185"/>
    </row>
    <row r="101" spans="1:3" ht="20.149999999999999" customHeight="1">
      <c r="A101" s="183">
        <v>45</v>
      </c>
      <c r="B101" s="185" t="s">
        <v>935</v>
      </c>
      <c r="C101" s="185">
        <f>data!C349</f>
        <v>0</v>
      </c>
    </row>
    <row r="102" spans="1:3" ht="20.149999999999999" customHeight="1">
      <c r="A102" s="183">
        <v>46</v>
      </c>
      <c r="B102" s="185" t="s">
        <v>936</v>
      </c>
      <c r="C102" s="185">
        <f>data!C343+data!C345+data!C346+data!C347+data!C348-data!C349</f>
        <v>24576451</v>
      </c>
    </row>
    <row r="103" spans="1:3" ht="20.149999999999999" customHeight="1">
      <c r="A103" s="183">
        <v>47</v>
      </c>
      <c r="B103" s="185" t="s">
        <v>937</v>
      </c>
      <c r="C103" s="185">
        <f>data!D352</f>
        <v>48785189</v>
      </c>
    </row>
    <row r="104" spans="1:3" ht="20.149999999999999" customHeight="1"/>
    <row r="105" spans="1:3" ht="20.149999999999999" customHeight="1"/>
    <row r="106" spans="1:3" ht="20.149999999999999" customHeight="1">
      <c r="A106" s="177" t="s">
        <v>938</v>
      </c>
      <c r="B106" s="178"/>
      <c r="C106" s="178"/>
    </row>
    <row r="107" spans="1:3" ht="20.149999999999999" customHeight="1">
      <c r="A107" s="179"/>
      <c r="C107" s="103" t="s">
        <v>939</v>
      </c>
    </row>
    <row r="108" spans="1:3" ht="20.149999999999999" customHeight="1">
      <c r="A108" s="129" t="str">
        <f>"Hospital: "&amp;data!C98</f>
        <v>Hospital: Newport Hospital &amp; Health Services</v>
      </c>
      <c r="B108" s="179"/>
      <c r="C108" s="151" t="str">
        <f>"FYE: "&amp;data!C96</f>
        <v>FYE: 12/31/2022</v>
      </c>
    </row>
    <row r="109" spans="1:3" ht="20.149999999999999" customHeight="1">
      <c r="A109" s="180"/>
      <c r="B109" s="195"/>
      <c r="C109" s="196"/>
    </row>
    <row r="110" spans="1:3" ht="20.149999999999999" customHeight="1">
      <c r="A110" s="183">
        <v>1</v>
      </c>
      <c r="B110" s="186" t="s">
        <v>940</v>
      </c>
      <c r="C110" s="184"/>
    </row>
    <row r="111" spans="1:3" ht="20.149999999999999" customHeight="1">
      <c r="A111" s="183">
        <v>2</v>
      </c>
      <c r="B111" s="185" t="s">
        <v>483</v>
      </c>
      <c r="C111" s="185">
        <f>data!C358</f>
        <v>12051331.619999999</v>
      </c>
    </row>
    <row r="112" spans="1:3" ht="20.149999999999999" customHeight="1">
      <c r="A112" s="183">
        <v>3</v>
      </c>
      <c r="B112" s="185" t="s">
        <v>484</v>
      </c>
      <c r="C112" s="185">
        <f>data!C359</f>
        <v>55580021</v>
      </c>
    </row>
    <row r="113" spans="1:3" ht="20.149999999999999" customHeight="1">
      <c r="A113" s="183">
        <v>4</v>
      </c>
      <c r="B113" s="185" t="s">
        <v>941</v>
      </c>
      <c r="C113" s="185">
        <f>data!D360</f>
        <v>67631352.620000005</v>
      </c>
    </row>
    <row r="114" spans="1:3" ht="20.149999999999999" customHeight="1">
      <c r="A114" s="183">
        <v>5</v>
      </c>
      <c r="B114" s="187"/>
      <c r="C114" s="185"/>
    </row>
    <row r="115" spans="1:3" ht="20.149999999999999" customHeight="1">
      <c r="A115" s="183">
        <v>6</v>
      </c>
      <c r="B115" s="186" t="s">
        <v>942</v>
      </c>
      <c r="C115" s="184"/>
    </row>
    <row r="116" spans="1:3" ht="20.149999999999999" customHeight="1">
      <c r="A116" s="183">
        <v>7</v>
      </c>
      <c r="B116" s="197" t="s">
        <v>943</v>
      </c>
      <c r="C116" s="198">
        <f>data!C362</f>
        <v>979900</v>
      </c>
    </row>
    <row r="117" spans="1:3" ht="20.149999999999999" customHeight="1">
      <c r="A117" s="183">
        <v>8</v>
      </c>
      <c r="B117" s="185" t="s">
        <v>487</v>
      </c>
      <c r="C117" s="198">
        <f>data!C363</f>
        <v>23164669</v>
      </c>
    </row>
    <row r="118" spans="1:3" ht="20.149999999999999" customHeight="1">
      <c r="A118" s="183">
        <v>9</v>
      </c>
      <c r="B118" s="185" t="s">
        <v>944</v>
      </c>
      <c r="C118" s="198">
        <f>data!C364</f>
        <v>318078</v>
      </c>
    </row>
    <row r="119" spans="1:3" ht="20.149999999999999" customHeight="1">
      <c r="A119" s="183">
        <v>10</v>
      </c>
      <c r="B119" s="185" t="s">
        <v>945</v>
      </c>
      <c r="C119" s="198">
        <f>data!C365</f>
        <v>130603</v>
      </c>
    </row>
    <row r="120" spans="1:3" ht="20.149999999999999" customHeight="1">
      <c r="A120" s="183">
        <v>11</v>
      </c>
      <c r="B120" s="185" t="s">
        <v>889</v>
      </c>
      <c r="C120" s="198">
        <f>data!D366</f>
        <v>24593250</v>
      </c>
    </row>
    <row r="121" spans="1:3" ht="20.149999999999999" customHeight="1">
      <c r="A121" s="183">
        <v>12</v>
      </c>
      <c r="B121" s="185" t="s">
        <v>946</v>
      </c>
      <c r="C121" s="198">
        <f>data!D367</f>
        <v>43038102.620000005</v>
      </c>
    </row>
    <row r="122" spans="1:3" ht="20.149999999999999" customHeight="1">
      <c r="A122" s="183">
        <v>13</v>
      </c>
      <c r="B122" s="187"/>
      <c r="C122" s="185"/>
    </row>
    <row r="123" spans="1:3" ht="20.149999999999999" customHeight="1">
      <c r="A123" s="183">
        <v>14</v>
      </c>
      <c r="B123" s="186" t="s">
        <v>491</v>
      </c>
      <c r="C123" s="184"/>
    </row>
    <row r="124" spans="1:3" ht="20.149999999999999" customHeight="1">
      <c r="A124" s="183">
        <v>15</v>
      </c>
      <c r="B124" s="199" t="s">
        <v>492</v>
      </c>
      <c r="C124" s="200"/>
    </row>
    <row r="125" spans="1:3" ht="20.149999999999999" customHeight="1">
      <c r="A125" s="204" t="s">
        <v>947</v>
      </c>
      <c r="B125" s="201" t="s">
        <v>493</v>
      </c>
      <c r="C125" s="200">
        <f>data!C370</f>
        <v>0</v>
      </c>
    </row>
    <row r="126" spans="1:3" ht="20.149999999999999" customHeight="1">
      <c r="A126" s="204" t="s">
        <v>948</v>
      </c>
      <c r="B126" s="201" t="s">
        <v>494</v>
      </c>
      <c r="C126" s="200">
        <f>data!C371</f>
        <v>396840</v>
      </c>
    </row>
    <row r="127" spans="1:3" ht="20.149999999999999" customHeight="1">
      <c r="A127" s="204" t="s">
        <v>949</v>
      </c>
      <c r="B127" s="201" t="s">
        <v>495</v>
      </c>
      <c r="C127" s="200">
        <f>data!C372</f>
        <v>0</v>
      </c>
    </row>
    <row r="128" spans="1:3" ht="20.149999999999999" customHeight="1">
      <c r="A128" s="204" t="s">
        <v>950</v>
      </c>
      <c r="B128" s="201" t="s">
        <v>496</v>
      </c>
      <c r="C128" s="200">
        <f>data!C373</f>
        <v>0</v>
      </c>
    </row>
    <row r="129" spans="1:3" ht="20.149999999999999" customHeight="1">
      <c r="A129" s="204" t="s">
        <v>951</v>
      </c>
      <c r="B129" s="201" t="s">
        <v>497</v>
      </c>
      <c r="C129" s="200">
        <f>data!C374</f>
        <v>0</v>
      </c>
    </row>
    <row r="130" spans="1:3" ht="20.149999999999999" customHeight="1">
      <c r="A130" s="204" t="s">
        <v>952</v>
      </c>
      <c r="B130" s="201" t="s">
        <v>498</v>
      </c>
      <c r="C130" s="200">
        <f>data!C375</f>
        <v>0</v>
      </c>
    </row>
    <row r="131" spans="1:3" ht="20.149999999999999" customHeight="1">
      <c r="A131" s="204" t="s">
        <v>953</v>
      </c>
      <c r="B131" s="201" t="s">
        <v>499</v>
      </c>
      <c r="C131" s="200">
        <f>data!C376</f>
        <v>0</v>
      </c>
    </row>
    <row r="132" spans="1:3" ht="20.149999999999999" customHeight="1">
      <c r="A132" s="204" t="s">
        <v>954</v>
      </c>
      <c r="B132" s="201" t="s">
        <v>500</v>
      </c>
      <c r="C132" s="200">
        <f>data!C377</f>
        <v>0</v>
      </c>
    </row>
    <row r="133" spans="1:3" ht="20.149999999999999" customHeight="1">
      <c r="A133" s="204" t="s">
        <v>955</v>
      </c>
      <c r="B133" s="201" t="s">
        <v>501</v>
      </c>
      <c r="C133" s="200">
        <f>data!C378</f>
        <v>0</v>
      </c>
    </row>
    <row r="134" spans="1:3" ht="20.149999999999999" customHeight="1">
      <c r="A134" s="204" t="s">
        <v>956</v>
      </c>
      <c r="B134" s="201" t="s">
        <v>502</v>
      </c>
      <c r="C134" s="200">
        <f>data!C379</f>
        <v>97929</v>
      </c>
    </row>
    <row r="135" spans="1:3" ht="20.149999999999999" customHeight="1">
      <c r="A135" s="204" t="s">
        <v>957</v>
      </c>
      <c r="B135" s="201" t="s">
        <v>503</v>
      </c>
      <c r="C135" s="200">
        <f>data!C380</f>
        <v>223787</v>
      </c>
    </row>
    <row r="136" spans="1:3" ht="20.149999999999999" customHeight="1">
      <c r="A136" s="183">
        <v>16</v>
      </c>
      <c r="B136" s="185" t="s">
        <v>505</v>
      </c>
      <c r="C136" s="200">
        <f>data!C381</f>
        <v>0</v>
      </c>
    </row>
    <row r="137" spans="1:3" ht="20.149999999999999" customHeight="1">
      <c r="A137" s="183">
        <v>17</v>
      </c>
      <c r="B137" s="185" t="s">
        <v>958</v>
      </c>
      <c r="C137" s="198">
        <f>data!D383</f>
        <v>718556</v>
      </c>
    </row>
    <row r="138" spans="1:3" ht="20.149999999999999" customHeight="1">
      <c r="A138" s="183">
        <v>18</v>
      </c>
      <c r="B138" s="185" t="s">
        <v>959</v>
      </c>
      <c r="C138" s="198">
        <f>data!D384</f>
        <v>43756658.620000005</v>
      </c>
    </row>
    <row r="139" spans="1:3" ht="20.149999999999999" customHeight="1">
      <c r="A139" s="183">
        <v>19</v>
      </c>
      <c r="B139" s="187"/>
      <c r="C139" s="185"/>
    </row>
    <row r="140" spans="1:3" ht="20.149999999999999" customHeight="1">
      <c r="A140" s="183">
        <v>20</v>
      </c>
      <c r="B140" s="186" t="s">
        <v>960</v>
      </c>
      <c r="C140" s="184"/>
    </row>
    <row r="141" spans="1:3" ht="20.149999999999999" customHeight="1">
      <c r="A141" s="183">
        <v>21</v>
      </c>
      <c r="B141" s="185" t="s">
        <v>509</v>
      </c>
      <c r="C141" s="198">
        <f>data!C389</f>
        <v>24460041</v>
      </c>
    </row>
    <row r="142" spans="1:3" ht="20.149999999999999" customHeight="1">
      <c r="A142" s="183">
        <v>22</v>
      </c>
      <c r="B142" s="185" t="s">
        <v>11</v>
      </c>
      <c r="C142" s="198">
        <f>data!C390</f>
        <v>6121744</v>
      </c>
    </row>
    <row r="143" spans="1:3" ht="20.149999999999999" customHeight="1">
      <c r="A143" s="183">
        <v>23</v>
      </c>
      <c r="B143" s="185" t="s">
        <v>264</v>
      </c>
      <c r="C143" s="198">
        <f>data!C391</f>
        <v>1522589</v>
      </c>
    </row>
    <row r="144" spans="1:3" ht="20.149999999999999" customHeight="1">
      <c r="A144" s="183">
        <v>24</v>
      </c>
      <c r="B144" s="185" t="s">
        <v>265</v>
      </c>
      <c r="C144" s="198">
        <f>data!C392</f>
        <v>5812089</v>
      </c>
    </row>
    <row r="145" spans="1:3" ht="20.149999999999999" customHeight="1">
      <c r="A145" s="183">
        <v>25</v>
      </c>
      <c r="B145" s="185" t="s">
        <v>961</v>
      </c>
      <c r="C145" s="198">
        <f>data!C393</f>
        <v>0</v>
      </c>
    </row>
    <row r="146" spans="1:3" ht="20.149999999999999" customHeight="1">
      <c r="A146" s="183">
        <v>26</v>
      </c>
      <c r="B146" s="185" t="s">
        <v>962</v>
      </c>
      <c r="C146" s="198">
        <f>data!C394</f>
        <v>3369946</v>
      </c>
    </row>
    <row r="147" spans="1:3" ht="20.149999999999999" customHeight="1">
      <c r="A147" s="183">
        <v>27</v>
      </c>
      <c r="B147" s="185" t="s">
        <v>16</v>
      </c>
      <c r="C147" s="198">
        <f>data!C395</f>
        <v>2074641</v>
      </c>
    </row>
    <row r="148" spans="1:3" ht="20.149999999999999" customHeight="1">
      <c r="A148" s="183">
        <v>28</v>
      </c>
      <c r="B148" s="185" t="s">
        <v>963</v>
      </c>
      <c r="C148" s="198">
        <f>data!C396</f>
        <v>131116</v>
      </c>
    </row>
    <row r="149" spans="1:3" ht="20.149999999999999" customHeight="1">
      <c r="A149" s="183">
        <v>29</v>
      </c>
      <c r="B149" s="185" t="s">
        <v>514</v>
      </c>
      <c r="C149" s="198">
        <f>data!C397</f>
        <v>347117</v>
      </c>
    </row>
    <row r="150" spans="1:3" ht="20.149999999999999" customHeight="1">
      <c r="A150" s="183">
        <v>30</v>
      </c>
      <c r="B150" s="185" t="s">
        <v>964</v>
      </c>
      <c r="C150" s="198">
        <f>data!C398</f>
        <v>0</v>
      </c>
    </row>
    <row r="151" spans="1:3" ht="20.149999999999999" customHeight="1">
      <c r="A151" s="183">
        <v>31</v>
      </c>
      <c r="B151" s="185" t="s">
        <v>516</v>
      </c>
      <c r="C151" s="198">
        <f>data!C399</f>
        <v>0</v>
      </c>
    </row>
    <row r="152" spans="1:3" ht="20.149999999999999" customHeight="1">
      <c r="A152" s="183">
        <v>32</v>
      </c>
      <c r="B152" s="185" t="s">
        <v>269</v>
      </c>
      <c r="C152" s="198"/>
    </row>
    <row r="153" spans="1:3" ht="20.149999999999999" customHeight="1">
      <c r="A153" s="204" t="s">
        <v>965</v>
      </c>
      <c r="B153" s="202" t="s">
        <v>270</v>
      </c>
      <c r="C153" s="198">
        <f>data!C401</f>
        <v>0</v>
      </c>
    </row>
    <row r="154" spans="1:3" ht="20.149999999999999" customHeight="1">
      <c r="A154" s="204" t="s">
        <v>966</v>
      </c>
      <c r="B154" s="202" t="s">
        <v>271</v>
      </c>
      <c r="C154" s="198">
        <f>data!C402</f>
        <v>0</v>
      </c>
    </row>
    <row r="155" spans="1:3" ht="20.149999999999999" customHeight="1">
      <c r="A155" s="204" t="s">
        <v>967</v>
      </c>
      <c r="B155" s="202" t="s">
        <v>968</v>
      </c>
      <c r="C155" s="198">
        <f>data!C403</f>
        <v>1507122</v>
      </c>
    </row>
    <row r="156" spans="1:3" ht="20.149999999999999" customHeight="1">
      <c r="A156" s="204" t="s">
        <v>969</v>
      </c>
      <c r="B156" s="202" t="s">
        <v>273</v>
      </c>
      <c r="C156" s="198">
        <f>data!C404</f>
        <v>0</v>
      </c>
    </row>
    <row r="157" spans="1:3" ht="20.149999999999999" customHeight="1">
      <c r="A157" s="204" t="s">
        <v>970</v>
      </c>
      <c r="B157" s="202" t="s">
        <v>274</v>
      </c>
      <c r="C157" s="198">
        <f>data!C405</f>
        <v>0</v>
      </c>
    </row>
    <row r="158" spans="1:3" ht="20.149999999999999" customHeight="1">
      <c r="A158" s="204" t="s">
        <v>971</v>
      </c>
      <c r="B158" s="202" t="s">
        <v>275</v>
      </c>
      <c r="C158" s="198">
        <f>data!C406</f>
        <v>0</v>
      </c>
    </row>
    <row r="159" spans="1:3" ht="20.149999999999999" customHeight="1">
      <c r="A159" s="204" t="s">
        <v>972</v>
      </c>
      <c r="B159" s="202" t="s">
        <v>276</v>
      </c>
      <c r="C159" s="198">
        <f>data!C407</f>
        <v>0</v>
      </c>
    </row>
    <row r="160" spans="1:3" ht="20.149999999999999" customHeight="1">
      <c r="A160" s="204" t="s">
        <v>973</v>
      </c>
      <c r="B160" s="202" t="s">
        <v>277</v>
      </c>
      <c r="C160" s="198">
        <f>data!C408</f>
        <v>401234</v>
      </c>
    </row>
    <row r="161" spans="1:3" ht="20.149999999999999" customHeight="1">
      <c r="A161" s="204" t="s">
        <v>974</v>
      </c>
      <c r="B161" s="202" t="s">
        <v>278</v>
      </c>
      <c r="C161" s="198">
        <f>data!C409</f>
        <v>110025</v>
      </c>
    </row>
    <row r="162" spans="1:3" ht="20.149999999999999" customHeight="1">
      <c r="A162" s="204" t="s">
        <v>975</v>
      </c>
      <c r="B162" s="202" t="s">
        <v>279</v>
      </c>
      <c r="C162" s="198">
        <f>data!C410</f>
        <v>165169</v>
      </c>
    </row>
    <row r="163" spans="1:3" ht="20.149999999999999" customHeight="1">
      <c r="A163" s="204" t="s">
        <v>976</v>
      </c>
      <c r="B163" s="202" t="s">
        <v>280</v>
      </c>
      <c r="C163" s="198">
        <f>data!C411</f>
        <v>153157</v>
      </c>
    </row>
    <row r="164" spans="1:3" ht="20.149999999999999" customHeight="1">
      <c r="A164" s="204" t="s">
        <v>977</v>
      </c>
      <c r="B164" s="202" t="s">
        <v>281</v>
      </c>
      <c r="C164" s="198">
        <f>data!C412</f>
        <v>188341</v>
      </c>
    </row>
    <row r="165" spans="1:3" ht="20.149999999999999" customHeight="1">
      <c r="A165" s="204" t="s">
        <v>978</v>
      </c>
      <c r="B165" s="202" t="s">
        <v>282</v>
      </c>
      <c r="C165" s="198">
        <f>data!C413</f>
        <v>806813</v>
      </c>
    </row>
    <row r="166" spans="1:3" ht="20.149999999999999" customHeight="1">
      <c r="A166" s="204" t="s">
        <v>979</v>
      </c>
      <c r="B166" s="202" t="s">
        <v>980</v>
      </c>
      <c r="C166" s="198">
        <f>data!C414</f>
        <v>382802</v>
      </c>
    </row>
    <row r="167" spans="1:3" ht="20.149999999999999" customHeight="1">
      <c r="A167" s="183">
        <v>34</v>
      </c>
      <c r="B167" s="185" t="s">
        <v>981</v>
      </c>
      <c r="C167" s="198">
        <f>data!D416</f>
        <v>47553946</v>
      </c>
    </row>
    <row r="168" spans="1:3" ht="20.149999999999999" customHeight="1">
      <c r="A168" s="183">
        <v>35</v>
      </c>
      <c r="B168" s="185" t="s">
        <v>982</v>
      </c>
      <c r="C168" s="198">
        <f>data!D417</f>
        <v>-3797287.3799999952</v>
      </c>
    </row>
    <row r="169" spans="1:3" ht="20.149999999999999" customHeight="1">
      <c r="A169" s="183">
        <v>36</v>
      </c>
      <c r="B169" s="187"/>
      <c r="C169" s="185"/>
    </row>
    <row r="170" spans="1:3" ht="20.149999999999999" customHeight="1">
      <c r="A170" s="183">
        <v>37</v>
      </c>
      <c r="B170" s="185" t="s">
        <v>983</v>
      </c>
      <c r="C170" s="198">
        <f>data!D420</f>
        <v>3507532</v>
      </c>
    </row>
    <row r="171" spans="1:3" ht="20.149999999999999" customHeight="1">
      <c r="A171" s="183">
        <v>38</v>
      </c>
      <c r="B171" s="187"/>
      <c r="C171" s="185"/>
    </row>
    <row r="172" spans="1:3" ht="20.149999999999999" customHeight="1">
      <c r="A172" s="183">
        <v>39</v>
      </c>
      <c r="B172" s="185" t="s">
        <v>984</v>
      </c>
      <c r="C172" s="185">
        <f>data!D421</f>
        <v>-289755.37999999523</v>
      </c>
    </row>
    <row r="173" spans="1:3" ht="20.149999999999999" customHeight="1">
      <c r="A173" s="183">
        <v>40</v>
      </c>
      <c r="B173" s="187"/>
      <c r="C173" s="185"/>
    </row>
    <row r="174" spans="1:3" ht="20.149999999999999" customHeight="1">
      <c r="A174" s="183">
        <v>41</v>
      </c>
      <c r="B174" s="185" t="s">
        <v>985</v>
      </c>
      <c r="C174" s="198">
        <f>data!C422</f>
        <v>0</v>
      </c>
    </row>
    <row r="175" spans="1:3" ht="20.149999999999999" customHeight="1">
      <c r="A175" s="183">
        <v>42</v>
      </c>
      <c r="B175" s="185" t="s">
        <v>986</v>
      </c>
      <c r="C175" s="198">
        <f>data!C423</f>
        <v>0</v>
      </c>
    </row>
    <row r="176" spans="1:3" ht="20.149999999999999" customHeight="1">
      <c r="A176" s="183">
        <v>43</v>
      </c>
      <c r="B176" s="187"/>
      <c r="C176" s="185"/>
    </row>
    <row r="177" spans="1:3" ht="20.149999999999999" customHeight="1">
      <c r="A177" s="183">
        <v>44</v>
      </c>
      <c r="B177" s="185" t="s">
        <v>987</v>
      </c>
      <c r="C177" s="198">
        <f>data!D424</f>
        <v>-289755.37999999523</v>
      </c>
    </row>
    <row r="178" spans="1:3" ht="20.149999999999999" customHeight="1">
      <c r="A178" s="188">
        <v>45</v>
      </c>
      <c r="B178" s="187" t="s">
        <v>988</v>
      </c>
      <c r="C178" s="185"/>
    </row>
    <row r="179" spans="1:3" ht="20.149999999999999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9140625" defaultRowHeight="20.149999999999999" customHeight="1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1" width="8.9140625" style="248" customWidth="1"/>
    <col min="12" max="16384" width="8.9140625" style="248"/>
  </cols>
  <sheetData>
    <row r="1" spans="1:9" ht="20.149999999999999" customHeight="1">
      <c r="A1" s="246" t="s">
        <v>989</v>
      </c>
      <c r="B1" s="247"/>
      <c r="C1" s="247"/>
      <c r="D1" s="247"/>
      <c r="E1" s="247"/>
      <c r="F1" s="247"/>
      <c r="G1" s="247"/>
      <c r="H1" s="247"/>
    </row>
    <row r="2" spans="1:9" ht="20.149999999999999" customHeight="1">
      <c r="A2" s="249"/>
      <c r="I2" s="250" t="s">
        <v>990</v>
      </c>
    </row>
    <row r="3" spans="1:9" ht="20.149999999999999" customHeight="1">
      <c r="A3" s="249"/>
      <c r="I3" s="249"/>
    </row>
    <row r="4" spans="1:9" ht="20.149999999999999" customHeight="1">
      <c r="A4" s="251" t="str">
        <f>"Hospital: "&amp;data!C98</f>
        <v>Hospital: Newport Hospital &amp; Health Services</v>
      </c>
      <c r="G4" s="252"/>
      <c r="H4" s="251" t="str">
        <f>"FYE: "&amp;data!C96</f>
        <v>FYE: 12/31/2022</v>
      </c>
    </row>
    <row r="5" spans="1:9" ht="20.149999999999999" customHeight="1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spans="1:9" ht="20.149999999999999" customHeight="1">
      <c r="A6" s="256">
        <v>2</v>
      </c>
      <c r="B6" s="257" t="s">
        <v>991</v>
      </c>
      <c r="C6" s="258" t="s">
        <v>118</v>
      </c>
      <c r="D6" s="259" t="s">
        <v>992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spans="1:9" ht="20.149999999999999" customHeight="1">
      <c r="A7" s="256"/>
      <c r="B7" s="257"/>
      <c r="C7" s="259" t="s">
        <v>190</v>
      </c>
      <c r="D7" s="259" t="s">
        <v>993</v>
      </c>
      <c r="E7" s="259" t="s">
        <v>190</v>
      </c>
      <c r="F7" s="259" t="s">
        <v>994</v>
      </c>
      <c r="G7" s="259" t="s">
        <v>192</v>
      </c>
      <c r="H7" s="259" t="s">
        <v>190</v>
      </c>
      <c r="I7" s="259" t="s">
        <v>193</v>
      </c>
    </row>
    <row r="8" spans="1:9" ht="20.149999999999999" customHeight="1">
      <c r="A8" s="245">
        <v>3</v>
      </c>
      <c r="B8" s="253" t="s">
        <v>995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spans="1:9" ht="20.149999999999999" customHeight="1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1454</v>
      </c>
      <c r="F9" s="253">
        <f>data!F59</f>
        <v>0</v>
      </c>
      <c r="G9" s="253">
        <f>data!G59</f>
        <v>0</v>
      </c>
      <c r="H9" s="253">
        <f>data!H59</f>
        <v>0</v>
      </c>
      <c r="I9" s="253">
        <f>data!I59</f>
        <v>0</v>
      </c>
    </row>
    <row r="10" spans="1:9" ht="20.149999999999999" customHeight="1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14.57</v>
      </c>
      <c r="F10" s="260">
        <f>data!F60</f>
        <v>0</v>
      </c>
      <c r="G10" s="260">
        <f>data!G60</f>
        <v>0</v>
      </c>
      <c r="H10" s="260">
        <f>data!H60</f>
        <v>0</v>
      </c>
      <c r="I10" s="260">
        <f>data!I60</f>
        <v>0</v>
      </c>
    </row>
    <row r="11" spans="1:9" ht="20.149999999999999" customHeight="1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1440534</v>
      </c>
      <c r="F11" s="253">
        <f>data!F61</f>
        <v>0</v>
      </c>
      <c r="G11" s="253">
        <f>data!G61</f>
        <v>0</v>
      </c>
      <c r="H11" s="253">
        <f>data!H61</f>
        <v>0</v>
      </c>
      <c r="I11" s="253">
        <f>data!I61</f>
        <v>0</v>
      </c>
    </row>
    <row r="12" spans="1:9" ht="20.149999999999999" customHeight="1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360530</v>
      </c>
      <c r="F12" s="253">
        <f>data!F62</f>
        <v>0</v>
      </c>
      <c r="G12" s="253">
        <f>data!G62</f>
        <v>0</v>
      </c>
      <c r="H12" s="253">
        <f>data!H62</f>
        <v>0</v>
      </c>
      <c r="I12" s="253">
        <f>data!I62</f>
        <v>0</v>
      </c>
    </row>
    <row r="13" spans="1:9" ht="20.149999999999999" customHeight="1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200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101282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>
      <c r="A15" s="245">
        <v>10</v>
      </c>
      <c r="B15" s="253" t="s">
        <v>511</v>
      </c>
      <c r="C15" s="253">
        <f>data!C65</f>
        <v>0</v>
      </c>
      <c r="D15" s="253">
        <f>data!D65</f>
        <v>0</v>
      </c>
      <c r="E15" s="253">
        <f>data!E65</f>
        <v>1922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>
      <c r="A16" s="245">
        <v>11</v>
      </c>
      <c r="B16" s="253" t="s">
        <v>512</v>
      </c>
      <c r="C16" s="253">
        <f>data!C66</f>
        <v>0</v>
      </c>
      <c r="D16" s="253">
        <f>data!D66</f>
        <v>0</v>
      </c>
      <c r="E16" s="253">
        <f>data!E66</f>
        <v>419865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62911</v>
      </c>
      <c r="F17" s="253">
        <f>data!F67</f>
        <v>0</v>
      </c>
      <c r="G17" s="253">
        <f>data!G67</f>
        <v>0</v>
      </c>
      <c r="H17" s="253">
        <f>data!H67</f>
        <v>0</v>
      </c>
      <c r="I17" s="253">
        <f>data!I67</f>
        <v>0</v>
      </c>
    </row>
    <row r="18" spans="1:9" ht="20.149999999999999" customHeight="1">
      <c r="A18" s="245">
        <v>13</v>
      </c>
      <c r="B18" s="253" t="s">
        <v>996</v>
      </c>
      <c r="C18" s="253">
        <f>data!C68</f>
        <v>0</v>
      </c>
      <c r="D18" s="253">
        <f>data!D68</f>
        <v>0</v>
      </c>
      <c r="E18" s="253">
        <f>data!E68</f>
        <v>1520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>
      <c r="A19" s="245">
        <v>14</v>
      </c>
      <c r="B19" s="253" t="s">
        <v>997</v>
      </c>
      <c r="C19" s="253">
        <f>data!C69</f>
        <v>0</v>
      </c>
      <c r="D19" s="253">
        <f>data!D69</f>
        <v>0</v>
      </c>
      <c r="E19" s="253">
        <f>data!E69</f>
        <v>45248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>
      <c r="A21" s="245">
        <v>16</v>
      </c>
      <c r="B21" s="261" t="s">
        <v>998</v>
      </c>
      <c r="C21" s="253">
        <f>data!C85</f>
        <v>0</v>
      </c>
      <c r="D21" s="253">
        <f>data!D85</f>
        <v>0</v>
      </c>
      <c r="E21" s="253">
        <f>data!E85</f>
        <v>2434012</v>
      </c>
      <c r="F21" s="253">
        <f>data!F85</f>
        <v>0</v>
      </c>
      <c r="G21" s="253">
        <f>data!G85</f>
        <v>0</v>
      </c>
      <c r="H21" s="253">
        <f>data!H85</f>
        <v>0</v>
      </c>
      <c r="I21" s="253">
        <f>data!I85</f>
        <v>0</v>
      </c>
    </row>
    <row r="22" spans="1:9" ht="20.149999999999999" customHeight="1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>
      <c r="A23" s="245">
        <v>18</v>
      </c>
      <c r="B23" s="253" t="s">
        <v>999</v>
      </c>
      <c r="C23" s="261">
        <f>+data!M668</f>
        <v>0</v>
      </c>
      <c r="D23" s="261">
        <f>+data!M669</f>
        <v>0</v>
      </c>
      <c r="E23" s="261">
        <f>+data!M670</f>
        <v>2924568</v>
      </c>
      <c r="F23" s="261">
        <f>+data!M671</f>
        <v>0</v>
      </c>
      <c r="G23" s="261">
        <f>+data!M672</f>
        <v>0</v>
      </c>
      <c r="H23" s="261">
        <f>+data!M673</f>
        <v>0</v>
      </c>
      <c r="I23" s="261">
        <f>+data!M674</f>
        <v>0</v>
      </c>
    </row>
    <row r="24" spans="1:9" ht="20.149999999999999" customHeight="1">
      <c r="A24" s="245">
        <v>19</v>
      </c>
      <c r="B24" s="261" t="s">
        <v>1000</v>
      </c>
      <c r="C24" s="253">
        <f>data!C87</f>
        <v>0</v>
      </c>
      <c r="D24" s="253">
        <f>data!D87</f>
        <v>0</v>
      </c>
      <c r="E24" s="253">
        <f>data!E87</f>
        <v>4154588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>
      <c r="A25" s="245">
        <v>20</v>
      </c>
      <c r="B25" s="261" t="s">
        <v>1001</v>
      </c>
      <c r="C25" s="253">
        <f>data!C88</f>
        <v>0</v>
      </c>
      <c r="D25" s="253">
        <f>data!D88</f>
        <v>0</v>
      </c>
      <c r="E25" s="253">
        <f>data!E88</f>
        <v>2033629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>
      <c r="A26" s="245">
        <v>21</v>
      </c>
      <c r="B26" s="261" t="s">
        <v>1002</v>
      </c>
      <c r="C26" s="253">
        <f>data!C89</f>
        <v>0</v>
      </c>
      <c r="D26" s="253">
        <f>data!D89</f>
        <v>0</v>
      </c>
      <c r="E26" s="253">
        <f>data!E89</f>
        <v>6188217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>
      <c r="A27" s="245" t="s">
        <v>1003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>
      <c r="A28" s="245">
        <v>22</v>
      </c>
      <c r="B28" s="253" t="s">
        <v>1004</v>
      </c>
      <c r="C28" s="253">
        <f>data!C90</f>
        <v>0</v>
      </c>
      <c r="D28" s="253">
        <f>data!D90</f>
        <v>0</v>
      </c>
      <c r="E28" s="253">
        <f>data!E90</f>
        <v>9343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spans="1:9" ht="20.149999999999999" customHeight="1">
      <c r="A29" s="245">
        <v>23</v>
      </c>
      <c r="B29" s="253" t="s">
        <v>1005</v>
      </c>
      <c r="C29" s="253">
        <f>data!C91</f>
        <v>0</v>
      </c>
      <c r="D29" s="253">
        <f>data!D91</f>
        <v>0</v>
      </c>
      <c r="E29" s="253">
        <f>data!E91</f>
        <v>6999</v>
      </c>
      <c r="F29" s="253">
        <f>data!F91</f>
        <v>0</v>
      </c>
      <c r="G29" s="253">
        <f>data!G91</f>
        <v>0</v>
      </c>
      <c r="H29" s="253">
        <f>data!H91</f>
        <v>0</v>
      </c>
      <c r="I29" s="253">
        <f>data!I91</f>
        <v>0</v>
      </c>
    </row>
    <row r="30" spans="1:9" ht="20.149999999999999" customHeight="1">
      <c r="A30" s="245">
        <v>24</v>
      </c>
      <c r="B30" s="253" t="s">
        <v>1006</v>
      </c>
      <c r="C30" s="253">
        <f>data!C92</f>
        <v>0</v>
      </c>
      <c r="D30" s="253">
        <f>data!D92</f>
        <v>0</v>
      </c>
      <c r="E30" s="253">
        <f>data!E92</f>
        <v>2399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>
      <c r="A31" s="245">
        <v>25</v>
      </c>
      <c r="B31" s="253" t="s">
        <v>1007</v>
      </c>
      <c r="C31" s="253">
        <f>data!C93</f>
        <v>0</v>
      </c>
      <c r="D31" s="253">
        <f>data!D93</f>
        <v>0</v>
      </c>
      <c r="E31" s="253">
        <f>data!E93</f>
        <v>7714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10.69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>
      <c r="A33" s="246" t="s">
        <v>989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>
      <c r="A34" s="249"/>
      <c r="I34" s="250" t="s">
        <v>1008</v>
      </c>
    </row>
    <row r="35" spans="1:9" ht="20.149999999999999" customHeight="1">
      <c r="A35" s="249"/>
      <c r="I35" s="249"/>
    </row>
    <row r="36" spans="1:9" ht="20.149999999999999" customHeight="1">
      <c r="A36" s="251" t="str">
        <f>"Hospital: "&amp;data!C98</f>
        <v>Hospital: Newport Hospital &amp; Health Services</v>
      </c>
      <c r="G36" s="252"/>
      <c r="H36" s="251" t="str">
        <f>"FYE: "&amp;data!C96</f>
        <v>FYE: 12/31/2022</v>
      </c>
    </row>
    <row r="37" spans="1:9" ht="20.149999999999999" customHeight="1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spans="1:9" ht="20.149999999999999" customHeight="1">
      <c r="A38" s="256">
        <v>2</v>
      </c>
      <c r="B38" s="257" t="s">
        <v>991</v>
      </c>
      <c r="C38" s="259"/>
      <c r="D38" s="259" t="s">
        <v>126</v>
      </c>
      <c r="E38" s="259" t="s">
        <v>127</v>
      </c>
      <c r="F38" s="259" t="s">
        <v>1009</v>
      </c>
      <c r="G38" s="259" t="s">
        <v>129</v>
      </c>
      <c r="H38" s="259" t="s">
        <v>1010</v>
      </c>
      <c r="I38" s="259" t="s">
        <v>131</v>
      </c>
    </row>
    <row r="39" spans="1:9" ht="20.149999999999999" customHeight="1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spans="1:9" ht="20.149999999999999" customHeight="1">
      <c r="A40" s="245">
        <v>3</v>
      </c>
      <c r="B40" s="253" t="s">
        <v>995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spans="1:9" ht="20.149999999999999" customHeight="1">
      <c r="A41" s="245">
        <v>4</v>
      </c>
      <c r="B41" s="253" t="s">
        <v>261</v>
      </c>
      <c r="C41" s="253">
        <f>data!J59</f>
        <v>30</v>
      </c>
      <c r="D41" s="253">
        <f>data!K59</f>
        <v>0</v>
      </c>
      <c r="E41" s="253">
        <f>data!L59</f>
        <v>490</v>
      </c>
      <c r="F41" s="253">
        <f>data!M59</f>
        <v>0</v>
      </c>
      <c r="G41" s="253">
        <f>data!N59</f>
        <v>31537</v>
      </c>
      <c r="H41" s="253">
        <f>data!O59</f>
        <v>25</v>
      </c>
      <c r="I41" s="253">
        <f>data!P59</f>
        <v>26036</v>
      </c>
    </row>
    <row r="42" spans="1:9" ht="20.149999999999999" customHeight="1">
      <c r="A42" s="245">
        <v>5</v>
      </c>
      <c r="B42" s="253" t="s">
        <v>262</v>
      </c>
      <c r="C42" s="260">
        <f>data!J60</f>
        <v>0.3</v>
      </c>
      <c r="D42" s="260">
        <f>data!K60</f>
        <v>0</v>
      </c>
      <c r="E42" s="260">
        <f>data!L60</f>
        <v>4.92</v>
      </c>
      <c r="F42" s="260">
        <f>data!M60</f>
        <v>0</v>
      </c>
      <c r="G42" s="260">
        <f>data!N60</f>
        <v>47.7</v>
      </c>
      <c r="H42" s="260">
        <f>data!O60</f>
        <v>2.2000000000000002</v>
      </c>
      <c r="I42" s="260">
        <f>data!P60</f>
        <v>9.6</v>
      </c>
    </row>
    <row r="43" spans="1:9" ht="20.149999999999999" customHeight="1">
      <c r="A43" s="245">
        <v>6</v>
      </c>
      <c r="B43" s="253" t="s">
        <v>263</v>
      </c>
      <c r="C43" s="253">
        <f>data!J61</f>
        <v>29763</v>
      </c>
      <c r="D43" s="253">
        <f>data!K61</f>
        <v>0</v>
      </c>
      <c r="E43" s="253">
        <f>data!L61</f>
        <v>486131</v>
      </c>
      <c r="F43" s="253">
        <f>data!M61</f>
        <v>0</v>
      </c>
      <c r="G43" s="253">
        <f>data!N61</f>
        <v>2976047</v>
      </c>
      <c r="H43" s="253">
        <f>data!O61</f>
        <v>336102</v>
      </c>
      <c r="I43" s="253">
        <f>data!P61</f>
        <v>797303</v>
      </c>
    </row>
    <row r="44" spans="1:9" ht="20.149999999999999" customHeight="1">
      <c r="A44" s="245">
        <v>7</v>
      </c>
      <c r="B44" s="253" t="s">
        <v>11</v>
      </c>
      <c r="C44" s="253">
        <f>data!J62</f>
        <v>7449</v>
      </c>
      <c r="D44" s="253">
        <f>data!K62</f>
        <v>0</v>
      </c>
      <c r="E44" s="253">
        <f>data!L62</f>
        <v>121667</v>
      </c>
      <c r="F44" s="253">
        <f>data!M62</f>
        <v>0</v>
      </c>
      <c r="G44" s="253">
        <f>data!N62</f>
        <v>744831</v>
      </c>
      <c r="H44" s="253">
        <f>data!O62</f>
        <v>84118</v>
      </c>
      <c r="I44" s="253">
        <f>data!P62</f>
        <v>199545</v>
      </c>
    </row>
    <row r="45" spans="1:9" ht="20.149999999999999" customHeight="1">
      <c r="A45" s="245">
        <v>8</v>
      </c>
      <c r="B45" s="253" t="s">
        <v>264</v>
      </c>
      <c r="C45" s="253">
        <f>data!J63</f>
        <v>4</v>
      </c>
      <c r="D45" s="253">
        <f>data!K63</f>
        <v>0</v>
      </c>
      <c r="E45" s="253">
        <f>data!L63</f>
        <v>67</v>
      </c>
      <c r="F45" s="253">
        <f>data!M63</f>
        <v>0</v>
      </c>
      <c r="G45" s="253">
        <f>data!N63</f>
        <v>4063</v>
      </c>
      <c r="H45" s="253">
        <f>data!O63</f>
        <v>0</v>
      </c>
      <c r="I45" s="253">
        <f>data!P63</f>
        <v>0</v>
      </c>
    </row>
    <row r="46" spans="1:9" ht="20.149999999999999" customHeight="1">
      <c r="A46" s="245">
        <v>9</v>
      </c>
      <c r="B46" s="253" t="s">
        <v>265</v>
      </c>
      <c r="C46" s="253">
        <f>data!J64</f>
        <v>2093</v>
      </c>
      <c r="D46" s="253">
        <f>data!K64</f>
        <v>0</v>
      </c>
      <c r="E46" s="253">
        <f>data!L64</f>
        <v>34179</v>
      </c>
      <c r="F46" s="253">
        <f>data!M64</f>
        <v>0</v>
      </c>
      <c r="G46" s="253">
        <f>data!N64</f>
        <v>558679</v>
      </c>
      <c r="H46" s="253">
        <f>data!O64</f>
        <v>6597</v>
      </c>
      <c r="I46" s="253">
        <f>data!P64</f>
        <v>254203</v>
      </c>
    </row>
    <row r="47" spans="1:9" ht="20.149999999999999" customHeight="1">
      <c r="A47" s="245">
        <v>10</v>
      </c>
      <c r="B47" s="253" t="s">
        <v>511</v>
      </c>
      <c r="C47" s="253">
        <f>data!J65</f>
        <v>40</v>
      </c>
      <c r="D47" s="253">
        <f>data!K65</f>
        <v>0</v>
      </c>
      <c r="E47" s="253">
        <f>data!L65</f>
        <v>648</v>
      </c>
      <c r="F47" s="253">
        <f>data!M65</f>
        <v>0</v>
      </c>
      <c r="G47" s="253">
        <f>data!N65</f>
        <v>214401</v>
      </c>
      <c r="H47" s="253">
        <f>data!O65</f>
        <v>0</v>
      </c>
      <c r="I47" s="253">
        <f>data!P65</f>
        <v>0</v>
      </c>
    </row>
    <row r="48" spans="1:9" ht="20.149999999999999" customHeight="1">
      <c r="A48" s="245">
        <v>11</v>
      </c>
      <c r="B48" s="253" t="s">
        <v>512</v>
      </c>
      <c r="C48" s="253">
        <f>data!J66</f>
        <v>8675</v>
      </c>
      <c r="D48" s="253">
        <f>data!K66</f>
        <v>0</v>
      </c>
      <c r="E48" s="253">
        <f>data!L66</f>
        <v>141690</v>
      </c>
      <c r="F48" s="253">
        <f>data!M66</f>
        <v>0</v>
      </c>
      <c r="G48" s="253">
        <f>data!N66</f>
        <v>67480</v>
      </c>
      <c r="H48" s="253">
        <f>data!O66</f>
        <v>229</v>
      </c>
      <c r="I48" s="253">
        <f>data!P66</f>
        <v>23378</v>
      </c>
    </row>
    <row r="49" spans="1:11" ht="20.149999999999999" customHeight="1">
      <c r="A49" s="245">
        <v>12</v>
      </c>
      <c r="B49" s="253" t="s">
        <v>16</v>
      </c>
      <c r="C49" s="253">
        <f>data!J67</f>
        <v>1799</v>
      </c>
      <c r="D49" s="253">
        <f>data!K67</f>
        <v>0</v>
      </c>
      <c r="E49" s="253">
        <f>data!L67</f>
        <v>0</v>
      </c>
      <c r="F49" s="253">
        <f>data!M67</f>
        <v>0</v>
      </c>
      <c r="G49" s="253">
        <f>data!N67</f>
        <v>920155</v>
      </c>
      <c r="H49" s="253">
        <f>data!O67</f>
        <v>19080</v>
      </c>
      <c r="I49" s="253">
        <f>data!P67</f>
        <v>168031</v>
      </c>
    </row>
    <row r="50" spans="1:11" ht="20.149999999999999" customHeight="1">
      <c r="A50" s="245">
        <v>13</v>
      </c>
      <c r="B50" s="253" t="s">
        <v>996</v>
      </c>
      <c r="C50" s="253">
        <f>data!J68</f>
        <v>31</v>
      </c>
      <c r="D50" s="253">
        <f>data!K68</f>
        <v>0</v>
      </c>
      <c r="E50" s="253">
        <f>data!L68</f>
        <v>513</v>
      </c>
      <c r="F50" s="253">
        <f>data!M68</f>
        <v>0</v>
      </c>
      <c r="G50" s="253">
        <f>data!N68</f>
        <v>5708</v>
      </c>
      <c r="H50" s="253">
        <f>data!O68</f>
        <v>0</v>
      </c>
      <c r="I50" s="253">
        <f>data!P68</f>
        <v>0</v>
      </c>
    </row>
    <row r="51" spans="1:11" ht="20.149999999999999" customHeight="1">
      <c r="A51" s="245">
        <v>14</v>
      </c>
      <c r="B51" s="253" t="s">
        <v>997</v>
      </c>
      <c r="C51" s="253">
        <f>data!J69</f>
        <v>935</v>
      </c>
      <c r="D51" s="253">
        <f>data!K69</f>
        <v>0</v>
      </c>
      <c r="E51" s="253">
        <f>data!L69</f>
        <v>15270</v>
      </c>
      <c r="F51" s="253">
        <f>data!M69</f>
        <v>0</v>
      </c>
      <c r="G51" s="253">
        <f>data!N69</f>
        <v>472455</v>
      </c>
      <c r="H51" s="253">
        <f>data!O69</f>
        <v>8347</v>
      </c>
      <c r="I51" s="253">
        <f>data!P69</f>
        <v>32346</v>
      </c>
    </row>
    <row r="52" spans="1:11" ht="20.149999999999999" customHeight="1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>
      <c r="A53" s="245">
        <v>16</v>
      </c>
      <c r="B53" s="261" t="s">
        <v>998</v>
      </c>
      <c r="C53" s="253">
        <f>data!J85</f>
        <v>50789</v>
      </c>
      <c r="D53" s="253">
        <f>data!K85</f>
        <v>0</v>
      </c>
      <c r="E53" s="253">
        <f>data!L85</f>
        <v>800165</v>
      </c>
      <c r="F53" s="253">
        <f>data!M85</f>
        <v>0</v>
      </c>
      <c r="G53" s="253">
        <f>data!N85</f>
        <v>5963819</v>
      </c>
      <c r="H53" s="253">
        <f>data!O85</f>
        <v>454473</v>
      </c>
      <c r="I53" s="253">
        <f>data!P85</f>
        <v>1474806</v>
      </c>
    </row>
    <row r="54" spans="1:11" ht="20.149999999999999" customHeight="1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>
      <c r="A55" s="245">
        <v>18</v>
      </c>
      <c r="B55" s="253" t="s">
        <v>999</v>
      </c>
      <c r="C55" s="261">
        <f>+data!M675</f>
        <v>27132</v>
      </c>
      <c r="D55" s="261">
        <f>+data!M676</f>
        <v>0</v>
      </c>
      <c r="E55" s="261">
        <f>+data!M677</f>
        <v>226642</v>
      </c>
      <c r="F55" s="261">
        <f>+data!M678</f>
        <v>0</v>
      </c>
      <c r="G55" s="261">
        <f>+data!M679</f>
        <v>1920446</v>
      </c>
      <c r="H55" s="261">
        <f>+data!M680</f>
        <v>141556</v>
      </c>
      <c r="I55" s="261">
        <f>+data!M681</f>
        <v>772640</v>
      </c>
    </row>
    <row r="56" spans="1:11" ht="20.149999999999999" customHeight="1">
      <c r="A56" s="245">
        <v>19</v>
      </c>
      <c r="B56" s="261" t="s">
        <v>1000</v>
      </c>
      <c r="C56" s="253">
        <f>data!J87</f>
        <v>193146</v>
      </c>
      <c r="D56" s="253">
        <f>data!K87</f>
        <v>0</v>
      </c>
      <c r="E56" s="253">
        <f>data!L87</f>
        <v>17990</v>
      </c>
      <c r="F56" s="253">
        <f>data!M87</f>
        <v>0</v>
      </c>
      <c r="G56" s="253">
        <f>data!N87</f>
        <v>4835762.62</v>
      </c>
      <c r="H56" s="253">
        <f>data!O87</f>
        <v>259341</v>
      </c>
      <c r="I56" s="253">
        <f>data!P87</f>
        <v>145161</v>
      </c>
    </row>
    <row r="57" spans="1:11" ht="20.149999999999999" customHeight="1">
      <c r="A57" s="245">
        <v>20</v>
      </c>
      <c r="B57" s="261" t="s">
        <v>1001</v>
      </c>
      <c r="C57" s="253">
        <f>data!J88</f>
        <v>538</v>
      </c>
      <c r="D57" s="253">
        <f>data!K88</f>
        <v>0</v>
      </c>
      <c r="E57" s="253">
        <f>data!L88</f>
        <v>1302154</v>
      </c>
      <c r="F57" s="253">
        <f>data!M88</f>
        <v>0</v>
      </c>
      <c r="G57" s="253">
        <f>data!N88</f>
        <v>0</v>
      </c>
      <c r="H57" s="253">
        <f>data!O88</f>
        <v>86674</v>
      </c>
      <c r="I57" s="253">
        <f>data!P88</f>
        <v>3839089</v>
      </c>
    </row>
    <row r="58" spans="1:11" ht="20.149999999999999" customHeight="1">
      <c r="A58" s="245">
        <v>21</v>
      </c>
      <c r="B58" s="261" t="s">
        <v>1002</v>
      </c>
      <c r="C58" s="253">
        <f>data!J89</f>
        <v>193684</v>
      </c>
      <c r="D58" s="253">
        <f>data!K89</f>
        <v>0</v>
      </c>
      <c r="E58" s="253">
        <f>data!L89</f>
        <v>1320144</v>
      </c>
      <c r="F58" s="253">
        <f>data!M89</f>
        <v>0</v>
      </c>
      <c r="G58" s="253">
        <f>data!N89</f>
        <v>4835762.62</v>
      </c>
      <c r="H58" s="253">
        <f>data!O89</f>
        <v>346015</v>
      </c>
      <c r="I58" s="253">
        <f>data!P89</f>
        <v>3984250</v>
      </c>
    </row>
    <row r="59" spans="1:11" ht="20.149999999999999" customHeight="1">
      <c r="A59" s="245" t="s">
        <v>1003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>
      <c r="A60" s="245">
        <v>22</v>
      </c>
      <c r="B60" s="253" t="s">
        <v>1004</v>
      </c>
      <c r="C60" s="253">
        <f>data!J90</f>
        <v>0</v>
      </c>
      <c r="D60" s="253">
        <f>data!K90</f>
        <v>0</v>
      </c>
      <c r="E60" s="253">
        <f>data!L90</f>
        <v>0</v>
      </c>
      <c r="F60" s="253">
        <f>data!M90</f>
        <v>0</v>
      </c>
      <c r="G60" s="253">
        <f>data!N90</f>
        <v>0</v>
      </c>
      <c r="H60" s="253">
        <f>data!O90</f>
        <v>1132</v>
      </c>
      <c r="I60" s="253">
        <f>data!P90</f>
        <v>4709</v>
      </c>
      <c r="K60" s="264"/>
    </row>
    <row r="61" spans="1:11" ht="20.149999999999999" customHeight="1">
      <c r="A61" s="245">
        <v>23</v>
      </c>
      <c r="B61" s="253" t="s">
        <v>1005</v>
      </c>
      <c r="C61" s="253">
        <f>data!J91</f>
        <v>0</v>
      </c>
      <c r="D61" s="253">
        <f>data!K91</f>
        <v>0</v>
      </c>
      <c r="E61" s="253">
        <f>data!L91</f>
        <v>0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spans="1:11" ht="20.149999999999999" customHeight="1">
      <c r="A62" s="245">
        <v>24</v>
      </c>
      <c r="B62" s="253" t="s">
        <v>1006</v>
      </c>
      <c r="C62" s="253">
        <f>data!J92</f>
        <v>0</v>
      </c>
      <c r="D62" s="253">
        <f>data!K92</f>
        <v>0</v>
      </c>
      <c r="E62" s="253">
        <f>data!L92</f>
        <v>0</v>
      </c>
      <c r="F62" s="253">
        <f>data!M92</f>
        <v>0</v>
      </c>
      <c r="G62" s="253">
        <f>data!N92</f>
        <v>3308</v>
      </c>
      <c r="H62" s="253">
        <f>data!O92</f>
        <v>193</v>
      </c>
      <c r="I62" s="253">
        <f>data!P92</f>
        <v>1450</v>
      </c>
    </row>
    <row r="63" spans="1:11" ht="20.149999999999999" customHeight="1">
      <c r="A63" s="245">
        <v>25</v>
      </c>
      <c r="B63" s="253" t="s">
        <v>1007</v>
      </c>
      <c r="C63" s="253">
        <f>data!J93</f>
        <v>0</v>
      </c>
      <c r="D63" s="253">
        <f>data!K93</f>
        <v>0</v>
      </c>
      <c r="E63" s="253">
        <f>data!L93</f>
        <v>0</v>
      </c>
      <c r="F63" s="253">
        <f>data!M93</f>
        <v>0</v>
      </c>
      <c r="G63" s="253">
        <f>data!N93</f>
        <v>0</v>
      </c>
      <c r="H63" s="253">
        <f>data!O93</f>
        <v>307</v>
      </c>
      <c r="I63" s="253">
        <f>data!P93</f>
        <v>3370</v>
      </c>
    </row>
    <row r="64" spans="1:11" ht="20.149999999999999" customHeight="1">
      <c r="A64" s="245">
        <v>26</v>
      </c>
      <c r="B64" s="253" t="s">
        <v>294</v>
      </c>
      <c r="C64" s="260">
        <f>data!J94</f>
        <v>0.54</v>
      </c>
      <c r="D64" s="260">
        <f>data!K94</f>
        <v>0</v>
      </c>
      <c r="E64" s="260">
        <f>data!L94</f>
        <v>3</v>
      </c>
      <c r="F64" s="260">
        <f>data!M94</f>
        <v>0</v>
      </c>
      <c r="G64" s="260">
        <f>data!N94</f>
        <v>38.89</v>
      </c>
      <c r="H64" s="260">
        <f>data!O94</f>
        <v>1.67</v>
      </c>
      <c r="I64" s="260">
        <f>data!P94</f>
        <v>5.76</v>
      </c>
    </row>
    <row r="65" spans="1:9" ht="20.149999999999999" customHeight="1">
      <c r="A65" s="246" t="s">
        <v>989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>
      <c r="D66" s="249"/>
      <c r="I66" s="250" t="s">
        <v>1011</v>
      </c>
    </row>
    <row r="67" spans="1:9" ht="20.149999999999999" customHeight="1">
      <c r="A67" s="249"/>
    </row>
    <row r="68" spans="1:9" ht="20.149999999999999" customHeight="1">
      <c r="A68" s="251" t="str">
        <f>"Hospital: "&amp;data!C98</f>
        <v>Hospital: Newport Hospital &amp; Health Services</v>
      </c>
      <c r="G68" s="252"/>
      <c r="H68" s="251" t="str">
        <f>"FYE: "&amp;data!C96</f>
        <v>FYE: 12/31/2022</v>
      </c>
    </row>
    <row r="69" spans="1:9" ht="20.149999999999999" customHeight="1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spans="1:9" ht="20.149999999999999" customHeight="1">
      <c r="A70" s="256">
        <v>2</v>
      </c>
      <c r="B70" s="257" t="s">
        <v>991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spans="1:9" ht="20.149999999999999" customHeight="1">
      <c r="A71" s="256"/>
      <c r="B71" s="257"/>
      <c r="C71" s="259" t="s">
        <v>198</v>
      </c>
      <c r="D71" s="259" t="s">
        <v>1012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spans="1:9" ht="20.149999999999999" customHeight="1">
      <c r="A72" s="245">
        <v>3</v>
      </c>
      <c r="B72" s="253" t="s">
        <v>995</v>
      </c>
      <c r="C72" s="255" t="s">
        <v>1013</v>
      </c>
      <c r="D72" s="254" t="s">
        <v>1014</v>
      </c>
      <c r="E72" s="265"/>
      <c r="F72" s="265"/>
      <c r="G72" s="254" t="s">
        <v>1015</v>
      </c>
      <c r="H72" s="254" t="s">
        <v>1015</v>
      </c>
      <c r="I72" s="255" t="s">
        <v>250</v>
      </c>
    </row>
    <row r="73" spans="1:9" ht="20.149999999999999" customHeight="1">
      <c r="A73" s="245">
        <v>4</v>
      </c>
      <c r="B73" s="253" t="s">
        <v>261</v>
      </c>
      <c r="C73" s="253">
        <f>data!Q59</f>
        <v>0</v>
      </c>
      <c r="D73" s="261">
        <f>data!R59</f>
        <v>26036</v>
      </c>
      <c r="E73" s="265"/>
      <c r="F73" s="265"/>
      <c r="G73" s="253">
        <f>data!U59</f>
        <v>80559</v>
      </c>
      <c r="H73" s="253">
        <f>data!V59</f>
        <v>1767</v>
      </c>
      <c r="I73" s="253">
        <f>data!W59</f>
        <v>5608</v>
      </c>
    </row>
    <row r="74" spans="1:9" ht="20.149999999999999" customHeight="1">
      <c r="A74" s="245">
        <v>5</v>
      </c>
      <c r="B74" s="253" t="s">
        <v>262</v>
      </c>
      <c r="C74" s="260">
        <f>data!Q60</f>
        <v>0</v>
      </c>
      <c r="D74" s="260">
        <f>data!R60</f>
        <v>1.6</v>
      </c>
      <c r="E74" s="260">
        <f>data!S60</f>
        <v>0</v>
      </c>
      <c r="F74" s="260">
        <f>data!T60</f>
        <v>0</v>
      </c>
      <c r="G74" s="260">
        <f>data!U60</f>
        <v>11.1</v>
      </c>
      <c r="H74" s="260">
        <f>data!V60</f>
        <v>0.36</v>
      </c>
      <c r="I74" s="260">
        <f>data!W60</f>
        <v>2.0099999999999998</v>
      </c>
    </row>
    <row r="75" spans="1:9" ht="20.149999999999999" customHeight="1">
      <c r="A75" s="245">
        <v>6</v>
      </c>
      <c r="B75" s="253" t="s">
        <v>263</v>
      </c>
      <c r="C75" s="253">
        <f>data!Q61</f>
        <v>0</v>
      </c>
      <c r="D75" s="253">
        <f>data!R61</f>
        <v>468698</v>
      </c>
      <c r="E75" s="253">
        <f>data!S61</f>
        <v>0</v>
      </c>
      <c r="F75" s="253">
        <f>data!T61</f>
        <v>0</v>
      </c>
      <c r="G75" s="253">
        <f>data!U61</f>
        <v>698558</v>
      </c>
      <c r="H75" s="253">
        <f>data!V61</f>
        <v>28706</v>
      </c>
      <c r="I75" s="253">
        <f>data!W61</f>
        <v>159492</v>
      </c>
    </row>
    <row r="76" spans="1:9" ht="20.149999999999999" customHeight="1">
      <c r="A76" s="245">
        <v>7</v>
      </c>
      <c r="B76" s="253" t="s">
        <v>11</v>
      </c>
      <c r="C76" s="253">
        <f>data!Q62</f>
        <v>0</v>
      </c>
      <c r="D76" s="253">
        <f>data!R62</f>
        <v>117304</v>
      </c>
      <c r="E76" s="253">
        <f>data!S62</f>
        <v>0</v>
      </c>
      <c r="F76" s="253">
        <f>data!T62</f>
        <v>0</v>
      </c>
      <c r="G76" s="253">
        <f>data!U62</f>
        <v>174832</v>
      </c>
      <c r="H76" s="253">
        <f>data!V62</f>
        <v>7184</v>
      </c>
      <c r="I76" s="253">
        <f>data!W62</f>
        <v>39917</v>
      </c>
    </row>
    <row r="77" spans="1:9" ht="20.149999999999999" customHeight="1">
      <c r="A77" s="245">
        <v>8</v>
      </c>
      <c r="B77" s="253" t="s">
        <v>264</v>
      </c>
      <c r="C77" s="253">
        <f>data!Q63</f>
        <v>0</v>
      </c>
      <c r="D77" s="253">
        <f>data!R63</f>
        <v>32372</v>
      </c>
      <c r="E77" s="253">
        <f>data!S63</f>
        <v>0</v>
      </c>
      <c r="F77" s="253">
        <f>data!T63</f>
        <v>0</v>
      </c>
      <c r="G77" s="253">
        <f>data!U63</f>
        <v>9000</v>
      </c>
      <c r="H77" s="253">
        <f>data!V63</f>
        <v>4428</v>
      </c>
      <c r="I77" s="253">
        <f>data!W63</f>
        <v>24602</v>
      </c>
    </row>
    <row r="78" spans="1:9" ht="20.149999999999999" customHeight="1">
      <c r="A78" s="245">
        <v>9</v>
      </c>
      <c r="B78" s="253" t="s">
        <v>265</v>
      </c>
      <c r="C78" s="253">
        <f>data!Q64</f>
        <v>0</v>
      </c>
      <c r="D78" s="253">
        <f>data!R64</f>
        <v>234</v>
      </c>
      <c r="E78" s="253">
        <f>data!S64</f>
        <v>1089362</v>
      </c>
      <c r="F78" s="253">
        <f>data!T64</f>
        <v>0</v>
      </c>
      <c r="G78" s="253">
        <f>data!U64</f>
        <v>741459</v>
      </c>
      <c r="H78" s="253">
        <f>data!V64</f>
        <v>2383</v>
      </c>
      <c r="I78" s="253">
        <f>data!W64</f>
        <v>13238</v>
      </c>
    </row>
    <row r="79" spans="1:9" ht="20.149999999999999" customHeight="1">
      <c r="A79" s="245">
        <v>10</v>
      </c>
      <c r="B79" s="253" t="s">
        <v>511</v>
      </c>
      <c r="C79" s="253">
        <f>data!Q65</f>
        <v>0</v>
      </c>
      <c r="D79" s="253">
        <f>data!R65</f>
        <v>1035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spans="1:9" ht="20.149999999999999" customHeight="1">
      <c r="A80" s="245">
        <v>11</v>
      </c>
      <c r="B80" s="253" t="s">
        <v>512</v>
      </c>
      <c r="C80" s="253">
        <f>data!Q66</f>
        <v>0</v>
      </c>
      <c r="D80" s="253">
        <f>data!R66</f>
        <v>296</v>
      </c>
      <c r="E80" s="253">
        <f>data!S66</f>
        <v>0</v>
      </c>
      <c r="F80" s="253">
        <f>data!T66</f>
        <v>0</v>
      </c>
      <c r="G80" s="253">
        <f>data!U66</f>
        <v>857332</v>
      </c>
      <c r="H80" s="253">
        <f>data!V66</f>
        <v>16837</v>
      </c>
      <c r="I80" s="253">
        <f>data!W66</f>
        <v>93548</v>
      </c>
    </row>
    <row r="81" spans="1:9" ht="20.149999999999999" customHeight="1">
      <c r="A81" s="245">
        <v>12</v>
      </c>
      <c r="B81" s="253" t="s">
        <v>16</v>
      </c>
      <c r="C81" s="253">
        <f>data!Q67</f>
        <v>0</v>
      </c>
      <c r="D81" s="253">
        <f>data!R67</f>
        <v>1631</v>
      </c>
      <c r="E81" s="253">
        <f>data!S67</f>
        <v>271</v>
      </c>
      <c r="F81" s="253">
        <f>data!T67</f>
        <v>0</v>
      </c>
      <c r="G81" s="253">
        <f>data!U67</f>
        <v>68894</v>
      </c>
      <c r="H81" s="253">
        <f>data!V67</f>
        <v>6274</v>
      </c>
      <c r="I81" s="253">
        <f>data!W67</f>
        <v>34858</v>
      </c>
    </row>
    <row r="82" spans="1:9" ht="20.149999999999999" customHeight="1">
      <c r="A82" s="245">
        <v>13</v>
      </c>
      <c r="B82" s="253" t="s">
        <v>996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0</v>
      </c>
      <c r="H82" s="253">
        <f>data!V68</f>
        <v>0</v>
      </c>
      <c r="I82" s="253">
        <f>data!W68</f>
        <v>0</v>
      </c>
    </row>
    <row r="83" spans="1:9" ht="20.149999999999999" customHeight="1">
      <c r="A83" s="245">
        <v>14</v>
      </c>
      <c r="B83" s="253" t="s">
        <v>997</v>
      </c>
      <c r="C83" s="253">
        <f>data!Q69</f>
        <v>0</v>
      </c>
      <c r="D83" s="253">
        <f>data!R69</f>
        <v>5397</v>
      </c>
      <c r="E83" s="253">
        <f>data!S69</f>
        <v>86415</v>
      </c>
      <c r="F83" s="253">
        <f>data!T69</f>
        <v>0</v>
      </c>
      <c r="G83" s="253">
        <f>data!U69</f>
        <v>27258</v>
      </c>
      <c r="H83" s="253">
        <f>data!V69</f>
        <v>5197</v>
      </c>
      <c r="I83" s="253">
        <f>data!W69</f>
        <v>28877</v>
      </c>
    </row>
    <row r="84" spans="1:9" ht="20.149999999999999" customHeight="1">
      <c r="A84" s="245">
        <v>15</v>
      </c>
      <c r="B84" s="253" t="s">
        <v>284</v>
      </c>
      <c r="C84" s="253">
        <f>data!Q84</f>
        <v>0</v>
      </c>
      <c r="D84" s="253">
        <f>data!R84</f>
        <v>0</v>
      </c>
      <c r="E84" s="253">
        <f>data!S84</f>
        <v>0</v>
      </c>
      <c r="F84" s="253">
        <f>data!T84</f>
        <v>0</v>
      </c>
      <c r="G84" s="253">
        <f>data!U84</f>
        <v>0</v>
      </c>
      <c r="H84" s="253">
        <f>data!V84</f>
        <v>0</v>
      </c>
      <c r="I84" s="253">
        <f>data!W84</f>
        <v>0</v>
      </c>
    </row>
    <row r="85" spans="1:9" ht="20.149999999999999" customHeight="1">
      <c r="A85" s="245">
        <v>16</v>
      </c>
      <c r="B85" s="261" t="s">
        <v>998</v>
      </c>
      <c r="C85" s="253">
        <f>data!Q85</f>
        <v>0</v>
      </c>
      <c r="D85" s="253">
        <f>data!R85</f>
        <v>626967</v>
      </c>
      <c r="E85" s="253">
        <f>data!S85</f>
        <v>1176048</v>
      </c>
      <c r="F85" s="253">
        <f>data!T85</f>
        <v>0</v>
      </c>
      <c r="G85" s="253">
        <f>data!U85</f>
        <v>2577333</v>
      </c>
      <c r="H85" s="253">
        <f>data!V85</f>
        <v>71009</v>
      </c>
      <c r="I85" s="253">
        <f>data!W85</f>
        <v>394532</v>
      </c>
    </row>
    <row r="86" spans="1:9" ht="20.149999999999999" customHeight="1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>
      <c r="A87" s="245">
        <v>18</v>
      </c>
      <c r="B87" s="253" t="s">
        <v>999</v>
      </c>
      <c r="C87" s="261">
        <f>+data!M682</f>
        <v>0</v>
      </c>
      <c r="D87" s="261">
        <f>+data!M683</f>
        <v>155155</v>
      </c>
      <c r="E87" s="261">
        <f>+data!M684</f>
        <v>361375</v>
      </c>
      <c r="F87" s="261">
        <f>+data!M685</f>
        <v>0</v>
      </c>
      <c r="G87" s="261">
        <f>+data!M686</f>
        <v>710931</v>
      </c>
      <c r="H87" s="261">
        <f>+data!M687</f>
        <v>11626</v>
      </c>
      <c r="I87" s="261">
        <f>+data!M688</f>
        <v>155283</v>
      </c>
    </row>
    <row r="88" spans="1:9" ht="20.149999999999999" customHeight="1">
      <c r="A88" s="245">
        <v>19</v>
      </c>
      <c r="B88" s="261" t="s">
        <v>1000</v>
      </c>
      <c r="C88" s="253">
        <f>data!Q87</f>
        <v>0</v>
      </c>
      <c r="D88" s="253">
        <f>data!R87</f>
        <v>71889</v>
      </c>
      <c r="E88" s="253">
        <f>data!S87</f>
        <v>170148</v>
      </c>
      <c r="F88" s="253">
        <f>data!T87</f>
        <v>0</v>
      </c>
      <c r="G88" s="253">
        <f>data!U87</f>
        <v>569901</v>
      </c>
      <c r="H88" s="253">
        <f>data!V87</f>
        <v>12668</v>
      </c>
      <c r="I88" s="253">
        <f>data!W87</f>
        <v>50900</v>
      </c>
    </row>
    <row r="89" spans="1:9" ht="20.149999999999999" customHeight="1">
      <c r="A89" s="245">
        <v>20</v>
      </c>
      <c r="B89" s="261" t="s">
        <v>1001</v>
      </c>
      <c r="C89" s="253">
        <f>data!Q88</f>
        <v>0</v>
      </c>
      <c r="D89" s="253">
        <f>data!R88</f>
        <v>1280983</v>
      </c>
      <c r="E89" s="253">
        <f>data!S88</f>
        <v>2757637</v>
      </c>
      <c r="F89" s="253">
        <f>data!T88</f>
        <v>0</v>
      </c>
      <c r="G89" s="253">
        <f>data!U88</f>
        <v>4377051</v>
      </c>
      <c r="H89" s="253">
        <f>data!V88</f>
        <v>48552</v>
      </c>
      <c r="I89" s="253">
        <f>data!W88</f>
        <v>1738129</v>
      </c>
    </row>
    <row r="90" spans="1:9" ht="20.149999999999999" customHeight="1">
      <c r="A90" s="245">
        <v>21</v>
      </c>
      <c r="B90" s="261" t="s">
        <v>1002</v>
      </c>
      <c r="C90" s="253">
        <f>data!Q89</f>
        <v>0</v>
      </c>
      <c r="D90" s="253">
        <f>data!R89</f>
        <v>1352872</v>
      </c>
      <c r="E90" s="253">
        <f>data!S89</f>
        <v>2927785</v>
      </c>
      <c r="F90" s="253">
        <f>data!T89</f>
        <v>0</v>
      </c>
      <c r="G90" s="253">
        <f>data!U89</f>
        <v>4946952</v>
      </c>
      <c r="H90" s="253">
        <f>data!V89</f>
        <v>61220</v>
      </c>
      <c r="I90" s="253">
        <f>data!W89</f>
        <v>1789029</v>
      </c>
    </row>
    <row r="91" spans="1:9" ht="20.149999999999999" customHeight="1">
      <c r="A91" s="245" t="s">
        <v>1003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>
      <c r="A92" s="245">
        <v>22</v>
      </c>
      <c r="B92" s="253" t="s">
        <v>1004</v>
      </c>
      <c r="C92" s="253">
        <f>data!Q90</f>
        <v>0</v>
      </c>
      <c r="D92" s="253">
        <f>data!R90</f>
        <v>460</v>
      </c>
      <c r="E92" s="253">
        <f>data!S90</f>
        <v>0</v>
      </c>
      <c r="F92" s="253">
        <f>data!T90</f>
        <v>0</v>
      </c>
      <c r="G92" s="253">
        <f>data!U90</f>
        <v>1661</v>
      </c>
      <c r="H92" s="253">
        <f>data!V90</f>
        <v>0</v>
      </c>
      <c r="I92" s="253">
        <f>data!W90</f>
        <v>0</v>
      </c>
    </row>
    <row r="93" spans="1:9" ht="20.149999999999999" customHeight="1">
      <c r="A93" s="245">
        <v>23</v>
      </c>
      <c r="B93" s="253" t="s">
        <v>1005</v>
      </c>
      <c r="C93" s="253">
        <f>data!Q91</f>
        <v>0</v>
      </c>
      <c r="D93" s="253">
        <f>data!R91</f>
        <v>0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>
      <c r="A94" s="245">
        <v>24</v>
      </c>
      <c r="B94" s="253" t="s">
        <v>1006</v>
      </c>
      <c r="C94" s="253">
        <f>data!Q92</f>
        <v>0</v>
      </c>
      <c r="D94" s="253">
        <f>data!R92</f>
        <v>0</v>
      </c>
      <c r="E94" s="253">
        <f>data!S92</f>
        <v>13</v>
      </c>
      <c r="F94" s="253">
        <f>data!T92</f>
        <v>0</v>
      </c>
      <c r="G94" s="253">
        <f>data!U92</f>
        <v>667</v>
      </c>
      <c r="H94" s="253">
        <f>data!V92</f>
        <v>0</v>
      </c>
      <c r="I94" s="253">
        <f>data!W92</f>
        <v>0</v>
      </c>
    </row>
    <row r="95" spans="1:9" ht="20.149999999999999" customHeight="1">
      <c r="A95" s="245">
        <v>25</v>
      </c>
      <c r="B95" s="253" t="s">
        <v>1007</v>
      </c>
      <c r="C95" s="253">
        <f>data!Q93</f>
        <v>0</v>
      </c>
      <c r="D95" s="253">
        <f>data!R93</f>
        <v>0</v>
      </c>
      <c r="E95" s="253">
        <f>data!S93</f>
        <v>0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0</v>
      </c>
    </row>
    <row r="96" spans="1:9" ht="20.149999999999999" customHeight="1">
      <c r="A96" s="245">
        <v>26</v>
      </c>
      <c r="B96" s="253" t="s">
        <v>294</v>
      </c>
      <c r="C96" s="260">
        <f>data!Q94</f>
        <v>0</v>
      </c>
      <c r="D96" s="260">
        <f>data!R94</f>
        <v>0</v>
      </c>
      <c r="E96" s="260">
        <f>data!S94</f>
        <v>0</v>
      </c>
      <c r="F96" s="260">
        <f>data!T94</f>
        <v>0</v>
      </c>
      <c r="G96" s="260">
        <f>data!U94</f>
        <v>0</v>
      </c>
      <c r="H96" s="260">
        <f>data!V94</f>
        <v>0</v>
      </c>
      <c r="I96" s="260">
        <f>data!W94</f>
        <v>0</v>
      </c>
    </row>
    <row r="97" spans="1:9" ht="20.149999999999999" customHeight="1">
      <c r="A97" s="246" t="s">
        <v>989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>
      <c r="D98" s="249"/>
      <c r="I98" s="250" t="s">
        <v>1016</v>
      </c>
    </row>
    <row r="99" spans="1:9" ht="20.149999999999999" customHeight="1">
      <c r="A99" s="249"/>
    </row>
    <row r="100" spans="1:9" ht="20.149999999999999" customHeight="1">
      <c r="A100" s="251" t="str">
        <f>"Hospital: "&amp;data!C98</f>
        <v>Hospital: Newport Hospital &amp; Health Services</v>
      </c>
      <c r="G100" s="252"/>
      <c r="H100" s="251" t="str">
        <f>"FYE: "&amp;data!C96</f>
        <v>FYE: 12/31/2022</v>
      </c>
    </row>
    <row r="101" spans="1:9" ht="20.149999999999999" customHeight="1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spans="1:9" ht="20.149999999999999" customHeight="1">
      <c r="A102" s="256">
        <v>2</v>
      </c>
      <c r="B102" s="257" t="s">
        <v>991</v>
      </c>
      <c r="C102" s="259" t="s">
        <v>1017</v>
      </c>
      <c r="D102" s="259" t="s">
        <v>1018</v>
      </c>
      <c r="E102" s="259" t="s">
        <v>1018</v>
      </c>
      <c r="F102" s="259" t="s">
        <v>141</v>
      </c>
      <c r="G102" s="259"/>
      <c r="H102" s="259" t="s">
        <v>143</v>
      </c>
      <c r="I102" s="259"/>
    </row>
    <row r="103" spans="1:9" ht="20.149999999999999" customHeight="1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spans="1:9" ht="20.149999999999999" customHeight="1">
      <c r="A104" s="245">
        <v>3</v>
      </c>
      <c r="B104" s="253" t="s">
        <v>995</v>
      </c>
      <c r="C104" s="254" t="s">
        <v>251</v>
      </c>
      <c r="D104" s="255" t="s">
        <v>1019</v>
      </c>
      <c r="E104" s="255" t="s">
        <v>1019</v>
      </c>
      <c r="F104" s="255" t="s">
        <v>1019</v>
      </c>
      <c r="G104" s="265"/>
      <c r="H104" s="255" t="s">
        <v>253</v>
      </c>
      <c r="I104" s="255" t="s">
        <v>254</v>
      </c>
    </row>
    <row r="105" spans="1:9" ht="20.149999999999999" customHeight="1">
      <c r="A105" s="245">
        <v>4</v>
      </c>
      <c r="B105" s="253" t="s">
        <v>261</v>
      </c>
      <c r="C105" s="253">
        <f>data!X59</f>
        <v>23133</v>
      </c>
      <c r="D105" s="253">
        <f>data!Y59</f>
        <v>14881</v>
      </c>
      <c r="E105" s="253">
        <f>data!Z59</f>
        <v>0</v>
      </c>
      <c r="F105" s="253">
        <f>data!AA59</f>
        <v>0</v>
      </c>
      <c r="G105" s="265"/>
      <c r="H105" s="253">
        <f>data!AC59</f>
        <v>0</v>
      </c>
      <c r="I105" s="253">
        <f>data!AD59</f>
        <v>0</v>
      </c>
    </row>
    <row r="106" spans="1:9" ht="20.149999999999999" customHeight="1">
      <c r="A106" s="245">
        <v>5</v>
      </c>
      <c r="B106" s="253" t="s">
        <v>262</v>
      </c>
      <c r="C106" s="260">
        <f>data!X60</f>
        <v>4.7</v>
      </c>
      <c r="D106" s="260">
        <f>data!Y60</f>
        <v>2.93</v>
      </c>
      <c r="E106" s="260">
        <f>data!Z60</f>
        <v>0</v>
      </c>
      <c r="F106" s="260">
        <f>data!AA60</f>
        <v>0</v>
      </c>
      <c r="G106" s="260">
        <f>data!AB60</f>
        <v>2.4</v>
      </c>
      <c r="H106" s="260">
        <f>data!AC60</f>
        <v>0</v>
      </c>
      <c r="I106" s="260">
        <f>data!AD60</f>
        <v>0</v>
      </c>
    </row>
    <row r="107" spans="1:9" ht="20.149999999999999" customHeight="1">
      <c r="A107" s="245">
        <v>6</v>
      </c>
      <c r="B107" s="253" t="s">
        <v>263</v>
      </c>
      <c r="C107" s="253">
        <f>data!X61</f>
        <v>373466</v>
      </c>
      <c r="D107" s="253">
        <f>data!Y61</f>
        <v>232670</v>
      </c>
      <c r="E107" s="253">
        <f>data!Z61</f>
        <v>0</v>
      </c>
      <c r="F107" s="253">
        <f>data!AA61</f>
        <v>0</v>
      </c>
      <c r="G107" s="253">
        <f>data!AB61</f>
        <v>299775</v>
      </c>
      <c r="H107" s="253">
        <f>data!AC61</f>
        <v>0</v>
      </c>
      <c r="I107" s="253">
        <f>data!AD61</f>
        <v>0</v>
      </c>
    </row>
    <row r="108" spans="1:9" ht="20.149999999999999" customHeight="1">
      <c r="A108" s="245">
        <v>7</v>
      </c>
      <c r="B108" s="253" t="s">
        <v>11</v>
      </c>
      <c r="C108" s="253">
        <f>data!X62</f>
        <v>93469</v>
      </c>
      <c r="D108" s="253">
        <f>data!Y62</f>
        <v>58232</v>
      </c>
      <c r="E108" s="253">
        <f>data!Z62</f>
        <v>0</v>
      </c>
      <c r="F108" s="253">
        <f>data!AA62</f>
        <v>0</v>
      </c>
      <c r="G108" s="253">
        <f>data!AB62</f>
        <v>75026</v>
      </c>
      <c r="H108" s="253">
        <f>data!AC62</f>
        <v>0</v>
      </c>
      <c r="I108" s="253">
        <f>data!AD62</f>
        <v>0</v>
      </c>
    </row>
    <row r="109" spans="1:9" ht="20.149999999999999" customHeight="1">
      <c r="A109" s="245">
        <v>8</v>
      </c>
      <c r="B109" s="253" t="s">
        <v>264</v>
      </c>
      <c r="C109" s="253">
        <f>data!X63</f>
        <v>57608</v>
      </c>
      <c r="D109" s="253">
        <f>data!Y63</f>
        <v>35890</v>
      </c>
      <c r="E109" s="253">
        <f>data!Z63</f>
        <v>0</v>
      </c>
      <c r="F109" s="253">
        <f>data!AA63</f>
        <v>0</v>
      </c>
      <c r="G109" s="253">
        <f>data!AB63</f>
        <v>85237</v>
      </c>
      <c r="H109" s="253">
        <f>data!AC63</f>
        <v>0</v>
      </c>
      <c r="I109" s="253">
        <f>data!AD63</f>
        <v>0</v>
      </c>
    </row>
    <row r="110" spans="1:9" ht="20.149999999999999" customHeight="1">
      <c r="A110" s="245">
        <v>9</v>
      </c>
      <c r="B110" s="253" t="s">
        <v>265</v>
      </c>
      <c r="C110" s="253">
        <f>data!X64</f>
        <v>30998</v>
      </c>
      <c r="D110" s="253">
        <f>data!Y64</f>
        <v>19312</v>
      </c>
      <c r="E110" s="253">
        <f>data!Z64</f>
        <v>0</v>
      </c>
      <c r="F110" s="253">
        <f>data!AA64</f>
        <v>0</v>
      </c>
      <c r="G110" s="253">
        <f>data!AB64</f>
        <v>2094965</v>
      </c>
      <c r="H110" s="253">
        <f>data!AC64</f>
        <v>0</v>
      </c>
      <c r="I110" s="253">
        <f>data!AD64</f>
        <v>0</v>
      </c>
    </row>
    <row r="111" spans="1:9" ht="20.149999999999999" customHeight="1">
      <c r="A111" s="245">
        <v>10</v>
      </c>
      <c r="B111" s="253" t="s">
        <v>511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12446</v>
      </c>
      <c r="H111" s="253">
        <f>data!AC65</f>
        <v>0</v>
      </c>
      <c r="I111" s="253">
        <f>data!AD65</f>
        <v>0</v>
      </c>
    </row>
    <row r="112" spans="1:9" ht="20.149999999999999" customHeight="1">
      <c r="A112" s="245">
        <v>11</v>
      </c>
      <c r="B112" s="253" t="s">
        <v>512</v>
      </c>
      <c r="C112" s="253">
        <f>data!X66</f>
        <v>219052</v>
      </c>
      <c r="D112" s="253">
        <f>data!Y66</f>
        <v>136470</v>
      </c>
      <c r="E112" s="253">
        <f>data!Z66</f>
        <v>0</v>
      </c>
      <c r="F112" s="253">
        <f>data!AA66</f>
        <v>0</v>
      </c>
      <c r="G112" s="253">
        <f>data!AB66</f>
        <v>545592</v>
      </c>
      <c r="H112" s="253">
        <f>data!AC66</f>
        <v>0</v>
      </c>
      <c r="I112" s="253">
        <f>data!AD66</f>
        <v>0</v>
      </c>
    </row>
    <row r="113" spans="1:9" ht="20.149999999999999" customHeight="1">
      <c r="A113" s="245">
        <v>12</v>
      </c>
      <c r="B113" s="253" t="s">
        <v>16</v>
      </c>
      <c r="C113" s="253">
        <f>data!X67</f>
        <v>81624</v>
      </c>
      <c r="D113" s="253">
        <f>data!Y67</f>
        <v>50852</v>
      </c>
      <c r="E113" s="253">
        <f>data!Z67</f>
        <v>0</v>
      </c>
      <c r="F113" s="253">
        <f>data!AA67</f>
        <v>0</v>
      </c>
      <c r="G113" s="253">
        <f>data!AB67</f>
        <v>583</v>
      </c>
      <c r="H113" s="253">
        <f>data!AC67</f>
        <v>0</v>
      </c>
      <c r="I113" s="253">
        <f>data!AD67</f>
        <v>0</v>
      </c>
    </row>
    <row r="114" spans="1:9" ht="20.149999999999999" customHeight="1">
      <c r="A114" s="245">
        <v>13</v>
      </c>
      <c r="B114" s="253" t="s">
        <v>996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96558</v>
      </c>
      <c r="H114" s="253">
        <f>data!AC68</f>
        <v>0</v>
      </c>
      <c r="I114" s="253">
        <f>data!AD68</f>
        <v>0</v>
      </c>
    </row>
    <row r="115" spans="1:9" ht="20.149999999999999" customHeight="1">
      <c r="A115" s="245">
        <v>14</v>
      </c>
      <c r="B115" s="253" t="s">
        <v>997</v>
      </c>
      <c r="C115" s="253">
        <f>data!X69</f>
        <v>67617</v>
      </c>
      <c r="D115" s="253">
        <f>data!Y69</f>
        <v>42126</v>
      </c>
      <c r="E115" s="253">
        <f>data!Z69</f>
        <v>0</v>
      </c>
      <c r="F115" s="253">
        <f>data!AA69</f>
        <v>0</v>
      </c>
      <c r="G115" s="253">
        <f>data!AB69</f>
        <v>99028</v>
      </c>
      <c r="H115" s="253">
        <f>data!AC69</f>
        <v>0</v>
      </c>
      <c r="I115" s="253">
        <f>data!AD69</f>
        <v>0</v>
      </c>
    </row>
    <row r="116" spans="1:9" ht="20.149999999999999" customHeight="1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>
      <c r="A117" s="245">
        <v>16</v>
      </c>
      <c r="B117" s="261" t="s">
        <v>998</v>
      </c>
      <c r="C117" s="253">
        <f>data!X85</f>
        <v>923834</v>
      </c>
      <c r="D117" s="253">
        <f>data!Y85</f>
        <v>575552</v>
      </c>
      <c r="E117" s="253">
        <f>data!Z85</f>
        <v>0</v>
      </c>
      <c r="F117" s="253">
        <f>data!AA85</f>
        <v>0</v>
      </c>
      <c r="G117" s="253">
        <f>data!AB85</f>
        <v>3309210</v>
      </c>
      <c r="H117" s="253">
        <f>data!AC85</f>
        <v>0</v>
      </c>
      <c r="I117" s="253">
        <f>data!AD85</f>
        <v>0</v>
      </c>
    </row>
    <row r="118" spans="1:9" ht="20.149999999999999" customHeight="1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>
      <c r="A119" s="245">
        <v>18</v>
      </c>
      <c r="B119" s="253" t="s">
        <v>999</v>
      </c>
      <c r="C119" s="261">
        <f>+data!M689</f>
        <v>203146</v>
      </c>
      <c r="D119" s="261">
        <f>+data!M690</f>
        <v>317116</v>
      </c>
      <c r="E119" s="261">
        <f>+data!M691</f>
        <v>0</v>
      </c>
      <c r="F119" s="261">
        <f>+data!M692</f>
        <v>0</v>
      </c>
      <c r="G119" s="261">
        <f>+data!M693</f>
        <v>799416</v>
      </c>
      <c r="H119" s="261">
        <f>+data!M694</f>
        <v>0</v>
      </c>
      <c r="I119" s="261">
        <f>+data!M695</f>
        <v>0</v>
      </c>
    </row>
    <row r="120" spans="1:9" ht="20.149999999999999" customHeight="1">
      <c r="A120" s="245">
        <v>19</v>
      </c>
      <c r="B120" s="261" t="s">
        <v>1000</v>
      </c>
      <c r="C120" s="253">
        <f>data!X87</f>
        <v>169487</v>
      </c>
      <c r="D120" s="253">
        <f>data!Y87</f>
        <v>59610</v>
      </c>
      <c r="E120" s="253">
        <f>data!Z87</f>
        <v>0</v>
      </c>
      <c r="F120" s="253">
        <f>data!AA87</f>
        <v>0</v>
      </c>
      <c r="G120" s="253">
        <f>data!AB87</f>
        <v>902224</v>
      </c>
      <c r="H120" s="253">
        <f>data!AC87</f>
        <v>0</v>
      </c>
      <c r="I120" s="253">
        <f>data!AD87</f>
        <v>0</v>
      </c>
    </row>
    <row r="121" spans="1:9" ht="20.149999999999999" customHeight="1">
      <c r="A121" s="245">
        <v>20</v>
      </c>
      <c r="B121" s="261" t="s">
        <v>1001</v>
      </c>
      <c r="C121" s="253">
        <f>data!X88</f>
        <v>1455090</v>
      </c>
      <c r="D121" s="253">
        <f>data!Y88</f>
        <v>2046402</v>
      </c>
      <c r="E121" s="253">
        <f>data!Z88</f>
        <v>0</v>
      </c>
      <c r="F121" s="253">
        <f>data!AA88</f>
        <v>0</v>
      </c>
      <c r="G121" s="253">
        <f>data!AB88</f>
        <v>4424901</v>
      </c>
      <c r="H121" s="253">
        <f>data!AC88</f>
        <v>0</v>
      </c>
      <c r="I121" s="253">
        <f>data!AD88</f>
        <v>0</v>
      </c>
    </row>
    <row r="122" spans="1:9" ht="20.149999999999999" customHeight="1">
      <c r="A122" s="245">
        <v>21</v>
      </c>
      <c r="B122" s="261" t="s">
        <v>1002</v>
      </c>
      <c r="C122" s="253">
        <f>data!X89</f>
        <v>1624577</v>
      </c>
      <c r="D122" s="253">
        <f>data!Y89</f>
        <v>2106012</v>
      </c>
      <c r="E122" s="253">
        <f>data!Z89</f>
        <v>0</v>
      </c>
      <c r="F122" s="253">
        <f>data!AA89</f>
        <v>0</v>
      </c>
      <c r="G122" s="253">
        <f>data!AB89</f>
        <v>5327125</v>
      </c>
      <c r="H122" s="253">
        <f>data!AC89</f>
        <v>0</v>
      </c>
      <c r="I122" s="253">
        <f>data!AD89</f>
        <v>0</v>
      </c>
    </row>
    <row r="123" spans="1:9" ht="20.149999999999999" customHeight="1">
      <c r="A123" s="245" t="s">
        <v>1003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>
      <c r="A124" s="245">
        <v>22</v>
      </c>
      <c r="B124" s="253" t="s">
        <v>1004</v>
      </c>
      <c r="C124" s="253">
        <f>data!X90</f>
        <v>0</v>
      </c>
      <c r="D124" s="253">
        <f>data!Y90</f>
        <v>2705</v>
      </c>
      <c r="E124" s="253">
        <f>data!Z90</f>
        <v>0</v>
      </c>
      <c r="F124" s="253">
        <f>data!AA90</f>
        <v>0</v>
      </c>
      <c r="G124" s="253">
        <f>data!AB90</f>
        <v>330</v>
      </c>
      <c r="H124" s="253">
        <f>data!AC90</f>
        <v>0</v>
      </c>
      <c r="I124" s="253">
        <f>data!AD90</f>
        <v>0</v>
      </c>
    </row>
    <row r="125" spans="1:9" ht="20.149999999999999" customHeight="1">
      <c r="A125" s="245">
        <v>23</v>
      </c>
      <c r="B125" s="253" t="s">
        <v>1005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>
      <c r="A126" s="245">
        <v>24</v>
      </c>
      <c r="B126" s="253" t="s">
        <v>1006</v>
      </c>
      <c r="C126" s="253">
        <f>data!X92</f>
        <v>0</v>
      </c>
      <c r="D126" s="253">
        <f>data!Y92</f>
        <v>603</v>
      </c>
      <c r="E126" s="253">
        <f>data!Z92</f>
        <v>0</v>
      </c>
      <c r="F126" s="253">
        <f>data!AA92</f>
        <v>0</v>
      </c>
      <c r="G126" s="253">
        <f>data!AB92</f>
        <v>55</v>
      </c>
      <c r="H126" s="253">
        <f>data!AC92</f>
        <v>0</v>
      </c>
      <c r="I126" s="253">
        <f>data!AD92</f>
        <v>0</v>
      </c>
    </row>
    <row r="127" spans="1:9" ht="20.149999999999999" customHeight="1">
      <c r="A127" s="245">
        <v>25</v>
      </c>
      <c r="B127" s="253" t="s">
        <v>1007</v>
      </c>
      <c r="C127" s="253">
        <f>data!X93</f>
        <v>0</v>
      </c>
      <c r="D127" s="253">
        <f>data!Y93</f>
        <v>1830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spans="1:9" ht="20.149999999999999" customHeight="1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0.98</v>
      </c>
      <c r="H128" s="260">
        <f>data!AC94</f>
        <v>0</v>
      </c>
      <c r="I128" s="260">
        <f>data!AD94</f>
        <v>0</v>
      </c>
    </row>
    <row r="129" spans="1:14" ht="20.149999999999999" customHeight="1">
      <c r="A129" s="246" t="s">
        <v>989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>
      <c r="D130" s="249"/>
      <c r="I130" s="250" t="s">
        <v>1020</v>
      </c>
    </row>
    <row r="131" spans="1:14" ht="20.149999999999999" customHeight="1">
      <c r="A131" s="249"/>
    </row>
    <row r="132" spans="1:14" ht="20.149999999999999" customHeight="1">
      <c r="A132" s="251" t="str">
        <f>"Hospital: "&amp;data!C98</f>
        <v>Hospital: Newport Hospital &amp; Health Services</v>
      </c>
      <c r="G132" s="252"/>
      <c r="H132" s="251" t="str">
        <f>"FYE: "&amp;data!C96</f>
        <v>FYE: 12/31/2022</v>
      </c>
    </row>
    <row r="133" spans="1:14" ht="20.149999999999999" customHeight="1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spans="1:14" ht="20.149999999999999" customHeight="1">
      <c r="A134" s="256">
        <v>2</v>
      </c>
      <c r="B134" s="257" t="s">
        <v>991</v>
      </c>
      <c r="C134" s="259" t="s">
        <v>122</v>
      </c>
      <c r="D134" s="259" t="s">
        <v>123</v>
      </c>
      <c r="E134" s="259" t="s">
        <v>145</v>
      </c>
      <c r="F134" s="259"/>
      <c r="G134" s="259" t="s">
        <v>1021</v>
      </c>
      <c r="H134" s="259"/>
      <c r="I134" s="259" t="s">
        <v>149</v>
      </c>
    </row>
    <row r="135" spans="1:14" ht="20.149999999999999" customHeight="1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spans="1:14" ht="20.149999999999999" customHeight="1">
      <c r="A136" s="245">
        <v>3</v>
      </c>
      <c r="B136" s="253" t="s">
        <v>995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1022</v>
      </c>
      <c r="H136" s="255" t="s">
        <v>255</v>
      </c>
      <c r="I136" s="255" t="s">
        <v>253</v>
      </c>
    </row>
    <row r="137" spans="1:14" ht="20.149999999999999" customHeight="1">
      <c r="A137" s="245">
        <v>4</v>
      </c>
      <c r="B137" s="253" t="s">
        <v>261</v>
      </c>
      <c r="C137" s="253">
        <f>data!AE59</f>
        <v>29092</v>
      </c>
      <c r="D137" s="253">
        <f>data!AF59</f>
        <v>0</v>
      </c>
      <c r="E137" s="253">
        <f>data!AG59</f>
        <v>9622</v>
      </c>
      <c r="F137" s="253">
        <f>data!AH59</f>
        <v>0</v>
      </c>
      <c r="G137" s="253">
        <f>data!AI59</f>
        <v>0</v>
      </c>
      <c r="H137" s="253">
        <f>data!AJ59</f>
        <v>23276</v>
      </c>
      <c r="I137" s="253">
        <f>data!AK59</f>
        <v>2342</v>
      </c>
      <c r="K137" s="264"/>
      <c r="L137" s="266"/>
      <c r="M137" s="266"/>
      <c r="N137" s="266"/>
    </row>
    <row r="138" spans="1:14" ht="20.149999999999999" customHeight="1">
      <c r="A138" s="245">
        <v>5</v>
      </c>
      <c r="B138" s="253" t="s">
        <v>262</v>
      </c>
      <c r="C138" s="260">
        <f>data!AE60</f>
        <v>9.3699999999999992</v>
      </c>
      <c r="D138" s="260">
        <f>data!AF60</f>
        <v>0</v>
      </c>
      <c r="E138" s="260">
        <f>data!AG60</f>
        <v>22.400000000000002</v>
      </c>
      <c r="F138" s="260">
        <f>data!AH60</f>
        <v>0</v>
      </c>
      <c r="G138" s="260">
        <f>data!AI60</f>
        <v>0</v>
      </c>
      <c r="H138" s="260">
        <f>data!AJ60</f>
        <v>34.4</v>
      </c>
      <c r="I138" s="260">
        <f>data!AK60</f>
        <v>0.74</v>
      </c>
    </row>
    <row r="139" spans="1:14" ht="20.149999999999999" customHeight="1">
      <c r="A139" s="245">
        <v>6</v>
      </c>
      <c r="B139" s="253" t="s">
        <v>263</v>
      </c>
      <c r="C139" s="253">
        <f>data!AE61</f>
        <v>712084</v>
      </c>
      <c r="D139" s="253">
        <f>data!AF61</f>
        <v>0</v>
      </c>
      <c r="E139" s="253">
        <f>data!AG61</f>
        <v>3344235</v>
      </c>
      <c r="F139" s="253">
        <f>data!AH61</f>
        <v>0</v>
      </c>
      <c r="G139" s="253">
        <f>data!AI61</f>
        <v>0</v>
      </c>
      <c r="H139" s="253">
        <f>data!AJ61</f>
        <v>4205722</v>
      </c>
      <c r="I139" s="253">
        <f>data!AK61</f>
        <v>51304</v>
      </c>
    </row>
    <row r="140" spans="1:14" ht="20.149999999999999" customHeight="1">
      <c r="A140" s="245">
        <v>7</v>
      </c>
      <c r="B140" s="253" t="s">
        <v>11</v>
      </c>
      <c r="C140" s="253">
        <f>data!AE62</f>
        <v>178217</v>
      </c>
      <c r="D140" s="253">
        <f>data!AF62</f>
        <v>0</v>
      </c>
      <c r="E140" s="253">
        <f>data!AG62</f>
        <v>836980</v>
      </c>
      <c r="F140" s="253">
        <f>data!AH62</f>
        <v>0</v>
      </c>
      <c r="G140" s="253">
        <f>data!AI62</f>
        <v>0</v>
      </c>
      <c r="H140" s="253">
        <f>data!AJ62</f>
        <v>1052588</v>
      </c>
      <c r="I140" s="253">
        <f>data!AK62</f>
        <v>12840</v>
      </c>
    </row>
    <row r="141" spans="1:14" ht="20.149999999999999" customHeight="1">
      <c r="A141" s="245">
        <v>8</v>
      </c>
      <c r="B141" s="253" t="s">
        <v>264</v>
      </c>
      <c r="C141" s="253">
        <f>data!AE63</f>
        <v>55881</v>
      </c>
      <c r="D141" s="253">
        <f>data!AF63</f>
        <v>0</v>
      </c>
      <c r="E141" s="253">
        <f>data!AG63</f>
        <v>150936</v>
      </c>
      <c r="F141" s="253">
        <f>data!AH63</f>
        <v>0</v>
      </c>
      <c r="G141" s="253">
        <f>data!AI63</f>
        <v>0</v>
      </c>
      <c r="H141" s="253">
        <f>data!AJ63</f>
        <v>819558</v>
      </c>
      <c r="I141" s="253">
        <f>data!AK63</f>
        <v>4411</v>
      </c>
    </row>
    <row r="142" spans="1:14" ht="20.149999999999999" customHeight="1">
      <c r="A142" s="245">
        <v>9</v>
      </c>
      <c r="B142" s="253" t="s">
        <v>265</v>
      </c>
      <c r="C142" s="253">
        <f>data!AE64</f>
        <v>27699</v>
      </c>
      <c r="D142" s="253">
        <f>data!AF64</f>
        <v>0</v>
      </c>
      <c r="E142" s="253">
        <f>data!AG64</f>
        <v>140951</v>
      </c>
      <c r="F142" s="253">
        <f>data!AH64</f>
        <v>2582</v>
      </c>
      <c r="G142" s="253">
        <f>data!AI64</f>
        <v>0</v>
      </c>
      <c r="H142" s="253">
        <f>data!AJ64</f>
        <v>225985</v>
      </c>
      <c r="I142" s="253">
        <f>data!AK64</f>
        <v>2186</v>
      </c>
    </row>
    <row r="143" spans="1:14" ht="20.149999999999999" customHeight="1">
      <c r="A143" s="245">
        <v>10</v>
      </c>
      <c r="B143" s="253" t="s">
        <v>511</v>
      </c>
      <c r="C143" s="253">
        <f>data!AE65</f>
        <v>0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56742</v>
      </c>
      <c r="I143" s="253">
        <f>data!AK65</f>
        <v>0</v>
      </c>
    </row>
    <row r="144" spans="1:14" ht="20.149999999999999" customHeight="1">
      <c r="A144" s="245">
        <v>11</v>
      </c>
      <c r="B144" s="253" t="s">
        <v>512</v>
      </c>
      <c r="C144" s="253">
        <f>data!AE66</f>
        <v>-3328</v>
      </c>
      <c r="D144" s="253">
        <f>data!AF66</f>
        <v>0</v>
      </c>
      <c r="E144" s="253">
        <f>data!AG66</f>
        <v>135641</v>
      </c>
      <c r="F144" s="253">
        <f>data!AH66</f>
        <v>188100</v>
      </c>
      <c r="G144" s="253">
        <f>data!AI66</f>
        <v>0</v>
      </c>
      <c r="H144" s="253">
        <f>data!AJ66</f>
        <v>80747</v>
      </c>
      <c r="I144" s="253">
        <f>data!AK66</f>
        <v>-263</v>
      </c>
    </row>
    <row r="145" spans="1:9" ht="20.149999999999999" customHeight="1">
      <c r="A145" s="245">
        <v>12</v>
      </c>
      <c r="B145" s="253" t="s">
        <v>16</v>
      </c>
      <c r="C145" s="253">
        <f>data!AE67</f>
        <v>8359</v>
      </c>
      <c r="D145" s="253">
        <f>data!AF67</f>
        <v>0</v>
      </c>
      <c r="E145" s="253">
        <f>data!AG67</f>
        <v>36381</v>
      </c>
      <c r="F145" s="253">
        <f>data!AH67</f>
        <v>0</v>
      </c>
      <c r="G145" s="253">
        <f>data!AI67</f>
        <v>0</v>
      </c>
      <c r="H145" s="253">
        <f>data!AJ67</f>
        <v>368785</v>
      </c>
      <c r="I145" s="253">
        <f>data!AK67</f>
        <v>0</v>
      </c>
    </row>
    <row r="146" spans="1:9" ht="20.149999999999999" customHeight="1">
      <c r="A146" s="245">
        <v>13</v>
      </c>
      <c r="B146" s="253" t="s">
        <v>996</v>
      </c>
      <c r="C146" s="253">
        <f>data!AE68</f>
        <v>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1829</v>
      </c>
      <c r="I146" s="253">
        <f>data!AK68</f>
        <v>0</v>
      </c>
    </row>
    <row r="147" spans="1:9" ht="20.149999999999999" customHeight="1">
      <c r="A147" s="245">
        <v>14</v>
      </c>
      <c r="B147" s="253" t="s">
        <v>997</v>
      </c>
      <c r="C147" s="253">
        <f>data!AE69</f>
        <v>3362</v>
      </c>
      <c r="D147" s="253">
        <f>data!AF69</f>
        <v>0</v>
      </c>
      <c r="E147" s="253">
        <f>data!AG69</f>
        <v>78644</v>
      </c>
      <c r="F147" s="253">
        <f>data!AH69</f>
        <v>0</v>
      </c>
      <c r="G147" s="253">
        <f>data!AI69</f>
        <v>0</v>
      </c>
      <c r="H147" s="253">
        <f>data!AJ69</f>
        <v>139841</v>
      </c>
      <c r="I147" s="253">
        <f>data!AK69</f>
        <v>265</v>
      </c>
    </row>
    <row r="148" spans="1:9" ht="20.149999999999999" customHeight="1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>
      <c r="A149" s="245">
        <v>16</v>
      </c>
      <c r="B149" s="261" t="s">
        <v>998</v>
      </c>
      <c r="C149" s="253">
        <f>data!AE85</f>
        <v>982274</v>
      </c>
      <c r="D149" s="253">
        <f>data!AF85</f>
        <v>0</v>
      </c>
      <c r="E149" s="253">
        <f>data!AG85</f>
        <v>4723768</v>
      </c>
      <c r="F149" s="253">
        <f>data!AH85</f>
        <v>190682</v>
      </c>
      <c r="G149" s="253">
        <f>data!AI85</f>
        <v>0</v>
      </c>
      <c r="H149" s="253">
        <f>data!AJ85</f>
        <v>6951797</v>
      </c>
      <c r="I149" s="253">
        <f>data!AK85</f>
        <v>70743</v>
      </c>
    </row>
    <row r="150" spans="1:9" ht="20.149999999999999" customHeight="1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>
      <c r="A151" s="245">
        <v>18</v>
      </c>
      <c r="B151" s="253" t="s">
        <v>999</v>
      </c>
      <c r="C151" s="261">
        <f>+data!M696</f>
        <v>472870</v>
      </c>
      <c r="D151" s="261">
        <f>+data!M697</f>
        <v>0</v>
      </c>
      <c r="E151" s="261">
        <f>+data!M698</f>
        <v>2130497</v>
      </c>
      <c r="F151" s="261">
        <f>+data!M699</f>
        <v>15451</v>
      </c>
      <c r="G151" s="261">
        <f>+data!M700</f>
        <v>0</v>
      </c>
      <c r="H151" s="261">
        <f>+data!M701</f>
        <v>1916662</v>
      </c>
      <c r="I151" s="261">
        <f>+data!M702</f>
        <v>22539</v>
      </c>
    </row>
    <row r="152" spans="1:9" ht="20.149999999999999" customHeight="1">
      <c r="A152" s="245">
        <v>19</v>
      </c>
      <c r="B152" s="261" t="s">
        <v>1000</v>
      </c>
      <c r="C152" s="253">
        <f>data!AE87</f>
        <v>179728</v>
      </c>
      <c r="D152" s="253">
        <f>data!AF87</f>
        <v>0</v>
      </c>
      <c r="E152" s="253">
        <f>data!AG87</f>
        <v>187935</v>
      </c>
      <c r="F152" s="253">
        <f>data!AH87</f>
        <v>0</v>
      </c>
      <c r="G152" s="253">
        <f>data!AI87</f>
        <v>0</v>
      </c>
      <c r="H152" s="253">
        <f>data!AJ87</f>
        <v>0</v>
      </c>
      <c r="I152" s="253">
        <f>data!AK87</f>
        <v>60739</v>
      </c>
    </row>
    <row r="153" spans="1:9" ht="20.149999999999999" customHeight="1">
      <c r="A153" s="245">
        <v>20</v>
      </c>
      <c r="B153" s="261" t="s">
        <v>1001</v>
      </c>
      <c r="C153" s="253">
        <f>data!AE88</f>
        <v>2400157</v>
      </c>
      <c r="D153" s="253">
        <f>data!AF88</f>
        <v>0</v>
      </c>
      <c r="E153" s="253">
        <f>data!AG88</f>
        <v>19611543</v>
      </c>
      <c r="F153" s="253">
        <f>data!AH88</f>
        <v>0</v>
      </c>
      <c r="G153" s="253">
        <f>data!AI88</f>
        <v>0</v>
      </c>
      <c r="H153" s="253">
        <f>data!AJ88</f>
        <v>7254507</v>
      </c>
      <c r="I153" s="253">
        <f>data!AK88</f>
        <v>142886</v>
      </c>
    </row>
    <row r="154" spans="1:9" ht="20.149999999999999" customHeight="1">
      <c r="A154" s="245">
        <v>21</v>
      </c>
      <c r="B154" s="261" t="s">
        <v>1002</v>
      </c>
      <c r="C154" s="253">
        <f>data!AE89</f>
        <v>2579885</v>
      </c>
      <c r="D154" s="253">
        <f>data!AF89</f>
        <v>0</v>
      </c>
      <c r="E154" s="253">
        <f>data!AG89</f>
        <v>19799478</v>
      </c>
      <c r="F154" s="253">
        <f>data!AH89</f>
        <v>0</v>
      </c>
      <c r="G154" s="253">
        <f>data!AI89</f>
        <v>0</v>
      </c>
      <c r="H154" s="253">
        <f>data!AJ89</f>
        <v>7254507</v>
      </c>
      <c r="I154" s="253">
        <f>data!AK89</f>
        <v>203625</v>
      </c>
    </row>
    <row r="155" spans="1:9" ht="20.149999999999999" customHeight="1">
      <c r="A155" s="245" t="s">
        <v>1003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>
      <c r="A156" s="245">
        <v>22</v>
      </c>
      <c r="B156" s="253" t="s">
        <v>1004</v>
      </c>
      <c r="C156" s="253">
        <f>data!AE90</f>
        <v>4610</v>
      </c>
      <c r="D156" s="253">
        <f>data!AF90</f>
        <v>0</v>
      </c>
      <c r="E156" s="253">
        <f>data!AG90</f>
        <v>1675</v>
      </c>
      <c r="F156" s="253">
        <f>data!AH90</f>
        <v>0</v>
      </c>
      <c r="G156" s="253">
        <f>data!AI90</f>
        <v>0</v>
      </c>
      <c r="H156" s="253">
        <f>data!AJ90</f>
        <v>18537</v>
      </c>
      <c r="I156" s="253">
        <f>data!AK90</f>
        <v>0</v>
      </c>
    </row>
    <row r="157" spans="1:9" ht="20.149999999999999" customHeight="1">
      <c r="A157" s="245">
        <v>23</v>
      </c>
      <c r="B157" s="253" t="s">
        <v>1005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spans="1:9" ht="20.149999999999999" customHeight="1">
      <c r="A158" s="245">
        <v>24</v>
      </c>
      <c r="B158" s="253" t="s">
        <v>1006</v>
      </c>
      <c r="C158" s="253">
        <f>data!AE92</f>
        <v>531</v>
      </c>
      <c r="D158" s="253">
        <f>data!AF92</f>
        <v>0</v>
      </c>
      <c r="E158" s="253">
        <f>data!AG92</f>
        <v>1407</v>
      </c>
      <c r="F158" s="253">
        <f>data!AH92</f>
        <v>0</v>
      </c>
      <c r="G158" s="253">
        <f>data!AI92</f>
        <v>0</v>
      </c>
      <c r="H158" s="253">
        <f>data!AJ92</f>
        <v>2945</v>
      </c>
      <c r="I158" s="253">
        <f>data!AK92</f>
        <v>0</v>
      </c>
    </row>
    <row r="159" spans="1:9" ht="20.149999999999999" customHeight="1">
      <c r="A159" s="245">
        <v>25</v>
      </c>
      <c r="B159" s="253" t="s">
        <v>1007</v>
      </c>
      <c r="C159" s="253">
        <f>data!AE93</f>
        <v>3070</v>
      </c>
      <c r="D159" s="253">
        <f>data!AF93</f>
        <v>0</v>
      </c>
      <c r="E159" s="253">
        <f>data!AG93</f>
        <v>5414</v>
      </c>
      <c r="F159" s="253">
        <f>data!AH93</f>
        <v>0</v>
      </c>
      <c r="G159" s="253">
        <f>data!AI93</f>
        <v>0</v>
      </c>
      <c r="H159" s="253">
        <f>data!AJ93</f>
        <v>255</v>
      </c>
      <c r="I159" s="253">
        <f>data!AK93</f>
        <v>0</v>
      </c>
    </row>
    <row r="160" spans="1:9" ht="20.149999999999999" customHeight="1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12</v>
      </c>
      <c r="F160" s="260">
        <f>data!AH94</f>
        <v>0</v>
      </c>
      <c r="G160" s="260">
        <f>data!AI94</f>
        <v>0</v>
      </c>
      <c r="H160" s="260">
        <f>data!AJ94</f>
        <v>3.95</v>
      </c>
      <c r="I160" s="260">
        <f>data!AK94</f>
        <v>0</v>
      </c>
    </row>
    <row r="161" spans="1:9" ht="20.149999999999999" customHeight="1">
      <c r="A161" s="246" t="s">
        <v>989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>
      <c r="D162" s="249"/>
      <c r="I162" s="250" t="s">
        <v>1023</v>
      </c>
    </row>
    <row r="163" spans="1:9" ht="20.149999999999999" customHeight="1">
      <c r="A163" s="249"/>
    </row>
    <row r="164" spans="1:9" ht="20.149999999999999" customHeight="1">
      <c r="A164" s="251" t="str">
        <f>"Hospital: "&amp;data!C98</f>
        <v>Hospital: Newport Hospital &amp; Health Services</v>
      </c>
      <c r="G164" s="252"/>
      <c r="H164" s="251" t="str">
        <f>"FYE: "&amp;data!C96</f>
        <v>FYE: 12/31/2022</v>
      </c>
    </row>
    <row r="165" spans="1:9" ht="20.149999999999999" customHeight="1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spans="1:9" ht="20.149999999999999" customHeight="1">
      <c r="A166" s="256">
        <v>2</v>
      </c>
      <c r="B166" s="257" t="s">
        <v>991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1024</v>
      </c>
      <c r="H166" s="259" t="s">
        <v>154</v>
      </c>
      <c r="I166" s="259" t="s">
        <v>155</v>
      </c>
    </row>
    <row r="167" spans="1:9" ht="20.149999999999999" customHeight="1">
      <c r="A167" s="256"/>
      <c r="B167" s="257"/>
      <c r="C167" s="259" t="s">
        <v>199</v>
      </c>
      <c r="D167" s="259" t="s">
        <v>199</v>
      </c>
      <c r="E167" s="259" t="s">
        <v>1025</v>
      </c>
      <c r="F167" s="259" t="s">
        <v>209</v>
      </c>
      <c r="G167" s="259" t="s">
        <v>148</v>
      </c>
      <c r="H167" s="258" t="s">
        <v>1026</v>
      </c>
      <c r="I167" s="259" t="s">
        <v>196</v>
      </c>
    </row>
    <row r="168" spans="1:9" ht="20.149999999999999" customHeight="1">
      <c r="A168" s="245">
        <v>3</v>
      </c>
      <c r="B168" s="253" t="s">
        <v>995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spans="1:9" ht="20.149999999999999" customHeight="1">
      <c r="A169" s="245">
        <v>4</v>
      </c>
      <c r="B169" s="253" t="s">
        <v>261</v>
      </c>
      <c r="C169" s="253">
        <f>data!AL59</f>
        <v>702</v>
      </c>
      <c r="D169" s="253">
        <f>data!AM59</f>
        <v>0</v>
      </c>
      <c r="E169" s="253">
        <f>data!AN59</f>
        <v>0</v>
      </c>
      <c r="F169" s="253">
        <f>data!AO59</f>
        <v>5064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>
      <c r="A170" s="245">
        <v>5</v>
      </c>
      <c r="B170" s="253" t="s">
        <v>262</v>
      </c>
      <c r="C170" s="260">
        <f>data!AL60</f>
        <v>0.28999999999999998</v>
      </c>
      <c r="D170" s="260">
        <f>data!AM60</f>
        <v>0</v>
      </c>
      <c r="E170" s="260">
        <f>data!AN60</f>
        <v>0</v>
      </c>
      <c r="F170" s="260">
        <f>data!AO60</f>
        <v>2.12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>
      <c r="A171" s="245">
        <v>6</v>
      </c>
      <c r="B171" s="253" t="s">
        <v>263</v>
      </c>
      <c r="C171" s="253">
        <f>data!AL61</f>
        <v>8969</v>
      </c>
      <c r="D171" s="253">
        <f>data!AM61</f>
        <v>0</v>
      </c>
      <c r="E171" s="253">
        <f>data!AN61</f>
        <v>0</v>
      </c>
      <c r="F171" s="253">
        <f>data!AO61</f>
        <v>209334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>
      <c r="A172" s="245">
        <v>7</v>
      </c>
      <c r="B172" s="253" t="s">
        <v>11</v>
      </c>
      <c r="C172" s="253">
        <f>data!AL62</f>
        <v>2245</v>
      </c>
      <c r="D172" s="253">
        <f>data!AM62</f>
        <v>0</v>
      </c>
      <c r="E172" s="253">
        <f>data!AN62</f>
        <v>0</v>
      </c>
      <c r="F172" s="253">
        <f>data!AO62</f>
        <v>52391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>
      <c r="A173" s="245">
        <v>8</v>
      </c>
      <c r="B173" s="253" t="s">
        <v>264</v>
      </c>
      <c r="C173" s="253">
        <f>data!AL63</f>
        <v>1743</v>
      </c>
      <c r="D173" s="253">
        <f>data!AM63</f>
        <v>0</v>
      </c>
      <c r="E173" s="253">
        <f>data!AN63</f>
        <v>0</v>
      </c>
      <c r="F173" s="253">
        <f>data!AO63</f>
        <v>29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>
      <c r="A174" s="245">
        <v>9</v>
      </c>
      <c r="B174" s="253" t="s">
        <v>265</v>
      </c>
      <c r="C174" s="253">
        <f>data!AL64</f>
        <v>864</v>
      </c>
      <c r="D174" s="253">
        <f>data!AM64</f>
        <v>0</v>
      </c>
      <c r="E174" s="253">
        <f>data!AN64</f>
        <v>0</v>
      </c>
      <c r="F174" s="253">
        <f>data!AO64</f>
        <v>14718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>
      <c r="A175" s="245">
        <v>10</v>
      </c>
      <c r="B175" s="253" t="s">
        <v>511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279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>
      <c r="A176" s="245">
        <v>11</v>
      </c>
      <c r="B176" s="253" t="s">
        <v>512</v>
      </c>
      <c r="C176" s="253">
        <f>data!AL66</f>
        <v>-104</v>
      </c>
      <c r="D176" s="253">
        <f>data!AM66</f>
        <v>0</v>
      </c>
      <c r="E176" s="253">
        <f>data!AN66</f>
        <v>0</v>
      </c>
      <c r="F176" s="253">
        <f>data!AO66</f>
        <v>61014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>
      <c r="A177" s="245">
        <v>12</v>
      </c>
      <c r="B177" s="253" t="s">
        <v>16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>
      <c r="A178" s="245">
        <v>13</v>
      </c>
      <c r="B178" s="253" t="s">
        <v>996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221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>
      <c r="A179" s="245">
        <v>14</v>
      </c>
      <c r="B179" s="253" t="s">
        <v>997</v>
      </c>
      <c r="C179" s="253">
        <f>data!AL69</f>
        <v>105</v>
      </c>
      <c r="D179" s="253">
        <f>data!AM69</f>
        <v>0</v>
      </c>
      <c r="E179" s="253">
        <f>data!AN69</f>
        <v>0</v>
      </c>
      <c r="F179" s="253">
        <f>data!AO69</f>
        <v>6575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>
      <c r="A180" s="245">
        <v>15</v>
      </c>
      <c r="B180" s="253" t="s">
        <v>284</v>
      </c>
      <c r="C180" s="253">
        <f>data!AL70</f>
        <v>0</v>
      </c>
      <c r="D180" s="253">
        <f>data!AM70</f>
        <v>0</v>
      </c>
      <c r="E180" s="253">
        <f>data!AN70</f>
        <v>0</v>
      </c>
      <c r="F180" s="253">
        <f>data!AO70</f>
        <v>0</v>
      </c>
      <c r="G180" s="253">
        <f>data!AP70</f>
        <v>0</v>
      </c>
      <c r="H180" s="253">
        <f>data!AQ70</f>
        <v>0</v>
      </c>
      <c r="I180" s="253">
        <f>data!AR70</f>
        <v>0</v>
      </c>
    </row>
    <row r="181" spans="1:9" ht="20.149999999999999" customHeight="1">
      <c r="A181" s="245">
        <v>16</v>
      </c>
      <c r="B181" s="261" t="s">
        <v>998</v>
      </c>
      <c r="C181" s="253">
        <f>data!AL85</f>
        <v>13822</v>
      </c>
      <c r="D181" s="253">
        <f>data!AM85</f>
        <v>0</v>
      </c>
      <c r="E181" s="253">
        <f>data!AN85</f>
        <v>0</v>
      </c>
      <c r="F181" s="253">
        <f>data!AO85</f>
        <v>344561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>
      <c r="A183" s="245">
        <v>18</v>
      </c>
      <c r="B183" s="253" t="s">
        <v>999</v>
      </c>
      <c r="C183" s="261">
        <f>+data!M703</f>
        <v>7762</v>
      </c>
      <c r="D183" s="261">
        <f>+data!M704</f>
        <v>0</v>
      </c>
      <c r="E183" s="261">
        <f>+data!M705</f>
        <v>0</v>
      </c>
      <c r="F183" s="261">
        <f>+data!M706</f>
        <v>121371</v>
      </c>
      <c r="G183" s="261">
        <f>+data!M707</f>
        <v>0</v>
      </c>
      <c r="H183" s="261">
        <f>+data!M708</f>
        <v>0</v>
      </c>
      <c r="I183" s="261">
        <f>+data!M709</f>
        <v>0</v>
      </c>
    </row>
    <row r="184" spans="1:9" ht="20.149999999999999" customHeight="1">
      <c r="A184" s="245">
        <v>19</v>
      </c>
      <c r="B184" s="261" t="s">
        <v>1000</v>
      </c>
      <c r="C184" s="253">
        <f>data!AL87</f>
        <v>10114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>
      <c r="A185" s="245">
        <v>20</v>
      </c>
      <c r="B185" s="261" t="s">
        <v>1001</v>
      </c>
      <c r="C185" s="253">
        <f>data!AL88</f>
        <v>70339</v>
      </c>
      <c r="D185" s="253">
        <f>data!AM88</f>
        <v>0</v>
      </c>
      <c r="E185" s="253">
        <f>data!AN88</f>
        <v>0</v>
      </c>
      <c r="F185" s="253">
        <f>data!AO88</f>
        <v>709760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>
      <c r="A186" s="245">
        <v>21</v>
      </c>
      <c r="B186" s="261" t="s">
        <v>1002</v>
      </c>
      <c r="C186" s="253">
        <f>data!AL89</f>
        <v>80453</v>
      </c>
      <c r="D186" s="253">
        <f>data!AM89</f>
        <v>0</v>
      </c>
      <c r="E186" s="253">
        <f>data!AN89</f>
        <v>0</v>
      </c>
      <c r="F186" s="253">
        <f>data!AO89</f>
        <v>709760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>
      <c r="A187" s="245" t="s">
        <v>1003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>
      <c r="A188" s="245">
        <v>22</v>
      </c>
      <c r="B188" s="253" t="s">
        <v>1004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>
      <c r="A189" s="245">
        <v>23</v>
      </c>
      <c r="B189" s="253" t="s">
        <v>1005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>
      <c r="A190" s="245">
        <v>24</v>
      </c>
      <c r="B190" s="253" t="s">
        <v>1006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>
      <c r="A191" s="245">
        <v>25</v>
      </c>
      <c r="B191" s="253" t="s">
        <v>1007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2.17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>
      <c r="A193" s="246" t="s">
        <v>989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>
      <c r="D194" s="249"/>
      <c r="I194" s="250" t="s">
        <v>1027</v>
      </c>
    </row>
    <row r="195" spans="1:9" ht="20.149999999999999" customHeight="1">
      <c r="A195" s="249"/>
    </row>
    <row r="196" spans="1:9" ht="20.149999999999999" customHeight="1">
      <c r="A196" s="251" t="str">
        <f>"Hospital: "&amp;data!C98</f>
        <v>Hospital: Newport Hospital &amp; Health Services</v>
      </c>
      <c r="G196" s="252"/>
      <c r="H196" s="251" t="str">
        <f>"FYE: "&amp;data!C96</f>
        <v>FYE: 12/31/2022</v>
      </c>
    </row>
    <row r="197" spans="1:9" ht="20.149999999999999" customHeight="1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spans="1:9" ht="20.149999999999999" customHeight="1">
      <c r="A198" s="256">
        <v>2</v>
      </c>
      <c r="B198" s="257" t="s">
        <v>991</v>
      </c>
      <c r="C198" s="259"/>
      <c r="D198" s="259" t="s">
        <v>157</v>
      </c>
      <c r="E198" s="259" t="s">
        <v>158</v>
      </c>
      <c r="F198" s="259" t="s">
        <v>159</v>
      </c>
      <c r="G198" s="259" t="s">
        <v>1028</v>
      </c>
      <c r="H198" s="259" t="s">
        <v>161</v>
      </c>
      <c r="I198" s="259"/>
    </row>
    <row r="199" spans="1:9" ht="20.149999999999999" customHeight="1">
      <c r="A199" s="256"/>
      <c r="B199" s="257"/>
      <c r="C199" s="259" t="s">
        <v>156</v>
      </c>
      <c r="D199" s="259" t="s">
        <v>258</v>
      </c>
      <c r="E199" s="259" t="s">
        <v>1029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spans="1:9" ht="20.149999999999999" customHeight="1">
      <c r="A200" s="245">
        <v>3</v>
      </c>
      <c r="B200" s="253" t="s">
        <v>995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spans="1:9" ht="20.149999999999999" customHeight="1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29752</v>
      </c>
    </row>
    <row r="202" spans="1:9" ht="20.149999999999999" customHeight="1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4.5</v>
      </c>
      <c r="G202" s="260">
        <f>data!AW60</f>
        <v>0</v>
      </c>
      <c r="H202" s="260">
        <f>data!AX60</f>
        <v>0</v>
      </c>
      <c r="I202" s="260">
        <f>data!AY60</f>
        <v>21.1</v>
      </c>
    </row>
    <row r="203" spans="1:9" ht="20.149999999999999" customHeight="1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238248</v>
      </c>
      <c r="G203" s="253">
        <f>data!AW61</f>
        <v>0</v>
      </c>
      <c r="H203" s="253">
        <f>data!AX61</f>
        <v>0</v>
      </c>
      <c r="I203" s="253">
        <f>data!AY61</f>
        <v>958003</v>
      </c>
    </row>
    <row r="204" spans="1:9" ht="20.149999999999999" customHeight="1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59628</v>
      </c>
      <c r="G204" s="253">
        <f>data!AW62</f>
        <v>0</v>
      </c>
      <c r="H204" s="253">
        <f>data!AX62</f>
        <v>0</v>
      </c>
      <c r="I204" s="253">
        <f>data!AY62</f>
        <v>239765</v>
      </c>
    </row>
    <row r="205" spans="1:9" ht="20.149999999999999" customHeight="1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11157</v>
      </c>
    </row>
    <row r="206" spans="1:9" ht="20.149999999999999" customHeight="1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53</v>
      </c>
      <c r="G206" s="253">
        <f>data!AW64</f>
        <v>0</v>
      </c>
      <c r="H206" s="253">
        <f>data!AX64</f>
        <v>0</v>
      </c>
      <c r="I206" s="253">
        <f>data!AY64</f>
        <v>199251</v>
      </c>
    </row>
    <row r="207" spans="1:9" ht="20.149999999999999" customHeight="1">
      <c r="A207" s="245">
        <v>10</v>
      </c>
      <c r="B207" s="253" t="s">
        <v>511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3476</v>
      </c>
    </row>
    <row r="208" spans="1:9" ht="20.149999999999999" customHeight="1">
      <c r="A208" s="245">
        <v>11</v>
      </c>
      <c r="B208" s="253" t="s">
        <v>512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0</v>
      </c>
      <c r="G208" s="253">
        <f>data!AW66</f>
        <v>0</v>
      </c>
      <c r="H208" s="253">
        <f>data!AX66</f>
        <v>0</v>
      </c>
      <c r="I208" s="253">
        <f>data!AY66</f>
        <v>7186</v>
      </c>
    </row>
    <row r="209" spans="1:9" ht="20.149999999999999" customHeight="1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0</v>
      </c>
      <c r="G209" s="253">
        <f>data!AW67</f>
        <v>0</v>
      </c>
      <c r="H209" s="253">
        <f>data!AX67</f>
        <v>0</v>
      </c>
      <c r="I209" s="253">
        <f>data!AY67</f>
        <v>2744</v>
      </c>
    </row>
    <row r="210" spans="1:9" ht="20.149999999999999" customHeight="1">
      <c r="A210" s="245">
        <v>13</v>
      </c>
      <c r="B210" s="253" t="s">
        <v>996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15</v>
      </c>
    </row>
    <row r="211" spans="1:9" ht="20.149999999999999" customHeight="1">
      <c r="A211" s="245">
        <v>14</v>
      </c>
      <c r="B211" s="253" t="s">
        <v>997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0</v>
      </c>
      <c r="G211" s="253">
        <f>data!AW69</f>
        <v>0</v>
      </c>
      <c r="H211" s="253">
        <f>data!AX69</f>
        <v>0</v>
      </c>
      <c r="I211" s="253">
        <f>data!AY69</f>
        <v>165</v>
      </c>
    </row>
    <row r="212" spans="1:9" ht="20.149999999999999" customHeight="1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spans="1:9" ht="20.149999999999999" customHeight="1">
      <c r="A213" s="245">
        <v>16</v>
      </c>
      <c r="B213" s="261" t="s">
        <v>998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297929</v>
      </c>
      <c r="G213" s="253">
        <f>data!AW85</f>
        <v>0</v>
      </c>
      <c r="H213" s="253">
        <f>data!AX85</f>
        <v>0</v>
      </c>
      <c r="I213" s="253">
        <f>data!AY85</f>
        <v>1421762</v>
      </c>
    </row>
    <row r="214" spans="1:9" ht="20.149999999999999" customHeight="1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>
      <c r="A215" s="245">
        <v>18</v>
      </c>
      <c r="B215" s="253" t="s">
        <v>999</v>
      </c>
      <c r="C215" s="261">
        <f>+data!M710</f>
        <v>0</v>
      </c>
      <c r="D215" s="261">
        <f>+data!M711</f>
        <v>0</v>
      </c>
      <c r="E215" s="261">
        <f>+data!M712</f>
        <v>0</v>
      </c>
      <c r="F215" s="261">
        <f>+data!M713</f>
        <v>104625</v>
      </c>
      <c r="G215" s="267"/>
      <c r="H215" s="253"/>
      <c r="I215" s="253"/>
    </row>
    <row r="216" spans="1:9" ht="20.149999999999999" customHeight="1">
      <c r="A216" s="245">
        <v>19</v>
      </c>
      <c r="B216" s="261" t="s">
        <v>1000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 t="str">
        <f>IF(data!AW73&gt;0,data!AW73,"")</f>
        <v/>
      </c>
      <c r="H216" s="268" t="str">
        <f>IF(data!AX73&gt;0,data!AX73,"")</f>
        <v/>
      </c>
      <c r="I216" s="268" t="str">
        <f>IF(data!AY73&gt;0,data!AY73,"")</f>
        <v/>
      </c>
    </row>
    <row r="217" spans="1:9" ht="20.149999999999999" customHeight="1">
      <c r="A217" s="245">
        <v>20</v>
      </c>
      <c r="B217" s="261" t="s">
        <v>1001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0</v>
      </c>
      <c r="G217" s="268" t="str">
        <f>IF(data!AW74&gt;0,data!AW74,"")</f>
        <v/>
      </c>
      <c r="H217" s="268" t="str">
        <f>IF(data!AX74&gt;0,data!AX74,"")</f>
        <v/>
      </c>
      <c r="I217" s="268" t="str">
        <f>IF(data!AY74&gt;0,data!AY74,"")</f>
        <v/>
      </c>
    </row>
    <row r="218" spans="1:9" ht="20.149999999999999" customHeight="1">
      <c r="A218" s="245">
        <v>21</v>
      </c>
      <c r="B218" s="261" t="s">
        <v>1002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0</v>
      </c>
      <c r="G218" s="268" t="str">
        <f>IF(data!AW75&gt;0,data!AW75,"")</f>
        <v/>
      </c>
      <c r="H218" s="268" t="str">
        <f>IF(data!AX75&gt;0,data!AX75,"")</f>
        <v/>
      </c>
      <c r="I218" s="268" t="str">
        <f>IF(data!AY75&gt;0,data!AY75,"")</f>
        <v/>
      </c>
    </row>
    <row r="219" spans="1:9" ht="20.149999999999999" customHeight="1">
      <c r="A219" s="245" t="s">
        <v>1003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>
      <c r="A220" s="245">
        <v>22</v>
      </c>
      <c r="B220" s="253" t="s">
        <v>1004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0</v>
      </c>
      <c r="G220" s="253">
        <f>data!AW90</f>
        <v>0</v>
      </c>
      <c r="H220" s="253">
        <f>data!AX90</f>
        <v>0</v>
      </c>
      <c r="I220" s="253">
        <f>data!AY90</f>
        <v>2735</v>
      </c>
    </row>
    <row r="221" spans="1:9" ht="20.149999999999999" customHeight="1">
      <c r="A221" s="245">
        <v>23</v>
      </c>
      <c r="B221" s="253" t="s">
        <v>1005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IF(data!AX77&gt;0,data!AX77,"")</f>
        <v/>
      </c>
      <c r="I221" s="268" t="str">
        <f>IF(data!AY77&gt;0,data!AY77,"")</f>
        <v/>
      </c>
    </row>
    <row r="222" spans="1:9" ht="20.149999999999999" customHeight="1">
      <c r="A222" s="245">
        <v>24</v>
      </c>
      <c r="B222" s="253" t="s">
        <v>1006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0</v>
      </c>
      <c r="G222" s="253">
        <f>data!AW92</f>
        <v>0</v>
      </c>
      <c r="H222" s="268" t="str">
        <f>IF(data!AX78&gt;0,data!AX78,"")</f>
        <v/>
      </c>
      <c r="I222" s="268" t="str">
        <f>IF(data!AY78&gt;0,data!AY78,"")</f>
        <v/>
      </c>
    </row>
    <row r="223" spans="1:9" ht="20.149999999999999" customHeight="1">
      <c r="A223" s="245">
        <v>25</v>
      </c>
      <c r="B223" s="253" t="s">
        <v>1007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 t="str">
        <f>IF(data!AX79&gt;0,data!AX79,"")</f>
        <v/>
      </c>
      <c r="I223" s="268" t="str">
        <f>IF(data!AY79&gt;0,data!AY79,"")</f>
        <v/>
      </c>
    </row>
    <row r="224" spans="1:9" ht="20.149999999999999" customHeight="1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3.33</v>
      </c>
      <c r="G224" s="268" t="str">
        <f>IF(data!AW80&gt;0,data!AW80,"")</f>
        <v/>
      </c>
      <c r="H224" s="268" t="str">
        <f>IF(data!AX80&gt;0,data!AX80,"")</f>
        <v/>
      </c>
      <c r="I224" s="268" t="str">
        <f>IF(data!AY80&gt;0,data!AY80,"")</f>
        <v/>
      </c>
    </row>
    <row r="225" spans="1:9" ht="20.149999999999999" customHeight="1">
      <c r="A225" s="246" t="s">
        <v>989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>
      <c r="D226" s="249"/>
      <c r="I226" s="250" t="s">
        <v>1030</v>
      </c>
    </row>
    <row r="227" spans="1:9" ht="20.149999999999999" customHeight="1">
      <c r="A227" s="249"/>
    </row>
    <row r="228" spans="1:9" ht="20.149999999999999" customHeight="1">
      <c r="A228" s="251" t="str">
        <f>"Hospital: "&amp;data!C98</f>
        <v>Hospital: Newport Hospital &amp; Health Services</v>
      </c>
      <c r="G228" s="252"/>
      <c r="H228" s="251" t="str">
        <f>"FYE: "&amp;data!C96</f>
        <v>FYE: 12/31/2022</v>
      </c>
    </row>
    <row r="229" spans="1:9" ht="20.149999999999999" customHeight="1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spans="1:9" ht="20.149999999999999" customHeight="1">
      <c r="A230" s="256">
        <v>2</v>
      </c>
      <c r="B230" s="257" t="s">
        <v>991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spans="1:9" ht="20.149999999999999" customHeight="1">
      <c r="A231" s="256"/>
      <c r="B231" s="257"/>
      <c r="C231" s="259" t="s">
        <v>163</v>
      </c>
      <c r="D231" s="259" t="s">
        <v>216</v>
      </c>
      <c r="E231" s="259" t="s">
        <v>1031</v>
      </c>
      <c r="F231" s="259" t="s">
        <v>1032</v>
      </c>
      <c r="G231" s="259" t="s">
        <v>166</v>
      </c>
      <c r="H231" s="259" t="s">
        <v>167</v>
      </c>
      <c r="I231" s="259" t="s">
        <v>168</v>
      </c>
    </row>
    <row r="232" spans="1:9" ht="20.149999999999999" customHeight="1">
      <c r="A232" s="245">
        <v>3</v>
      </c>
      <c r="B232" s="253" t="s">
        <v>995</v>
      </c>
      <c r="C232" s="255" t="s">
        <v>1033</v>
      </c>
      <c r="D232" s="255" t="s">
        <v>1034</v>
      </c>
      <c r="E232" s="265"/>
      <c r="F232" s="265"/>
      <c r="G232" s="265"/>
      <c r="H232" s="255" t="s">
        <v>260</v>
      </c>
      <c r="I232" s="265"/>
    </row>
    <row r="233" spans="1:9" ht="20.149999999999999" customHeight="1">
      <c r="A233" s="245">
        <v>4</v>
      </c>
      <c r="B233" s="253" t="s">
        <v>261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87446</v>
      </c>
      <c r="I233" s="265"/>
    </row>
    <row r="234" spans="1:9" ht="20.149999999999999" customHeight="1">
      <c r="A234" s="245">
        <v>5</v>
      </c>
      <c r="B234" s="253" t="s">
        <v>262</v>
      </c>
      <c r="C234" s="260">
        <f>data!AZ60</f>
        <v>0</v>
      </c>
      <c r="D234" s="260">
        <f>data!BA60</f>
        <v>2.5</v>
      </c>
      <c r="E234" s="260">
        <f>data!BB60</f>
        <v>1</v>
      </c>
      <c r="F234" s="260">
        <f>data!BC60</f>
        <v>0</v>
      </c>
      <c r="G234" s="260">
        <f>data!BD60</f>
        <v>3.7</v>
      </c>
      <c r="H234" s="260">
        <f>data!BE60</f>
        <v>6.6</v>
      </c>
      <c r="I234" s="260">
        <f>data!BF60</f>
        <v>15.1</v>
      </c>
    </row>
    <row r="235" spans="1:9" ht="20.149999999999999" customHeight="1">
      <c r="A235" s="245">
        <v>6</v>
      </c>
      <c r="B235" s="253" t="s">
        <v>263</v>
      </c>
      <c r="C235" s="253">
        <f>data!AZ61</f>
        <v>0</v>
      </c>
      <c r="D235" s="253">
        <f>data!BA61</f>
        <v>114792</v>
      </c>
      <c r="E235" s="253">
        <f>data!BB61</f>
        <v>75482</v>
      </c>
      <c r="F235" s="253">
        <f>data!BC61</f>
        <v>0</v>
      </c>
      <c r="G235" s="253">
        <f>data!BD61</f>
        <v>205280</v>
      </c>
      <c r="H235" s="253">
        <f>data!BE61</f>
        <v>387238</v>
      </c>
      <c r="I235" s="253">
        <f>data!BF61</f>
        <v>642636</v>
      </c>
    </row>
    <row r="236" spans="1:9" ht="20.149999999999999" customHeight="1">
      <c r="A236" s="245">
        <v>7</v>
      </c>
      <c r="B236" s="253" t="s">
        <v>11</v>
      </c>
      <c r="C236" s="253">
        <f>data!AZ62</f>
        <v>0</v>
      </c>
      <c r="D236" s="253">
        <f>data!BA62</f>
        <v>28730</v>
      </c>
      <c r="E236" s="253">
        <f>data!BB62</f>
        <v>18891</v>
      </c>
      <c r="F236" s="253">
        <f>data!BC62</f>
        <v>0</v>
      </c>
      <c r="G236" s="253">
        <f>data!BD62</f>
        <v>51377</v>
      </c>
      <c r="H236" s="253">
        <f>data!BE62</f>
        <v>96916</v>
      </c>
      <c r="I236" s="253">
        <f>data!BF62</f>
        <v>160836</v>
      </c>
    </row>
    <row r="237" spans="1:9" ht="20.149999999999999" customHeight="1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>
      <c r="A238" s="245">
        <v>9</v>
      </c>
      <c r="B238" s="253" t="s">
        <v>265</v>
      </c>
      <c r="C238" s="253">
        <f>data!AZ64</f>
        <v>0</v>
      </c>
      <c r="D238" s="253">
        <f>data!BA64</f>
        <v>18177</v>
      </c>
      <c r="E238" s="253">
        <f>data!BB64</f>
        <v>171</v>
      </c>
      <c r="F238" s="253">
        <f>data!BC64</f>
        <v>0</v>
      </c>
      <c r="G238" s="253">
        <f>data!BD64</f>
        <v>3307</v>
      </c>
      <c r="H238" s="253">
        <f>data!BE64</f>
        <v>10799</v>
      </c>
      <c r="I238" s="253">
        <f>data!BF64</f>
        <v>40516</v>
      </c>
    </row>
    <row r="239" spans="1:9" ht="20.149999999999999" customHeight="1">
      <c r="A239" s="245">
        <v>10</v>
      </c>
      <c r="B239" s="253" t="s">
        <v>511</v>
      </c>
      <c r="C239" s="253">
        <f>data!AZ65</f>
        <v>0</v>
      </c>
      <c r="D239" s="253">
        <f>data!BA65</f>
        <v>0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437292</v>
      </c>
      <c r="I239" s="253">
        <f>data!BF65</f>
        <v>4916</v>
      </c>
    </row>
    <row r="240" spans="1:9" ht="20.149999999999999" customHeight="1">
      <c r="A240" s="245">
        <v>11</v>
      </c>
      <c r="B240" s="253" t="s">
        <v>512</v>
      </c>
      <c r="C240" s="253">
        <f>data!AZ66</f>
        <v>0</v>
      </c>
      <c r="D240" s="253">
        <f>data!BA66</f>
        <v>0</v>
      </c>
      <c r="E240" s="253">
        <f>data!BB66</f>
        <v>0</v>
      </c>
      <c r="F240" s="253">
        <f>data!BC66</f>
        <v>0</v>
      </c>
      <c r="G240" s="253">
        <f>data!BD66</f>
        <v>115870</v>
      </c>
      <c r="H240" s="253">
        <f>data!BE66</f>
        <v>200366</v>
      </c>
      <c r="I240" s="253">
        <f>data!BF66</f>
        <v>87</v>
      </c>
    </row>
    <row r="241" spans="1:9" ht="20.149999999999999" customHeight="1">
      <c r="A241" s="245">
        <v>12</v>
      </c>
      <c r="B241" s="253" t="s">
        <v>16</v>
      </c>
      <c r="C241" s="253">
        <f>data!AZ67</f>
        <v>0</v>
      </c>
      <c r="D241" s="253">
        <f>data!BA67</f>
        <v>2114</v>
      </c>
      <c r="E241" s="253">
        <f>data!BB67</f>
        <v>0</v>
      </c>
      <c r="F241" s="253">
        <f>data!BC67</f>
        <v>0</v>
      </c>
      <c r="G241" s="253">
        <f>data!BD67</f>
        <v>0</v>
      </c>
      <c r="H241" s="253">
        <f>data!BE67</f>
        <v>169935</v>
      </c>
      <c r="I241" s="253">
        <f>data!BF67</f>
        <v>1147</v>
      </c>
    </row>
    <row r="242" spans="1:9" ht="20.149999999999999" customHeight="1">
      <c r="A242" s="245">
        <v>13</v>
      </c>
      <c r="B242" s="253" t="s">
        <v>996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13480</v>
      </c>
      <c r="I242" s="253">
        <f>data!BF68</f>
        <v>0</v>
      </c>
    </row>
    <row r="243" spans="1:9" ht="20.149999999999999" customHeight="1">
      <c r="A243" s="245">
        <v>14</v>
      </c>
      <c r="B243" s="253" t="s">
        <v>997</v>
      </c>
      <c r="C243" s="253">
        <f>data!AZ69</f>
        <v>0</v>
      </c>
      <c r="D243" s="253">
        <f>data!BA69</f>
        <v>-43</v>
      </c>
      <c r="E243" s="253">
        <f>data!BB69</f>
        <v>0</v>
      </c>
      <c r="F243" s="253">
        <f>data!BC69</f>
        <v>0</v>
      </c>
      <c r="G243" s="253">
        <f>data!BD69</f>
        <v>0</v>
      </c>
      <c r="H243" s="253">
        <f>data!BE69</f>
        <v>4953</v>
      </c>
      <c r="I243" s="253">
        <f>data!BF69</f>
        <v>423</v>
      </c>
    </row>
    <row r="244" spans="1:9" ht="20.149999999999999" customHeight="1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>
      <c r="A245" s="245">
        <v>16</v>
      </c>
      <c r="B245" s="261" t="s">
        <v>998</v>
      </c>
      <c r="C245" s="253">
        <f>data!AZ85</f>
        <v>0</v>
      </c>
      <c r="D245" s="253">
        <f>data!BA85</f>
        <v>163770</v>
      </c>
      <c r="E245" s="253">
        <f>data!BB85</f>
        <v>94544</v>
      </c>
      <c r="F245" s="253">
        <f>data!BC85</f>
        <v>0</v>
      </c>
      <c r="G245" s="253">
        <f>data!BD85</f>
        <v>375834</v>
      </c>
      <c r="H245" s="253">
        <f>data!BE85</f>
        <v>1320979</v>
      </c>
      <c r="I245" s="253">
        <f>data!BF85</f>
        <v>850561</v>
      </c>
    </row>
    <row r="246" spans="1:9" ht="20.149999999999999" customHeight="1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>
      <c r="A247" s="245">
        <v>18</v>
      </c>
      <c r="B247" s="253" t="s">
        <v>999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>
      <c r="A248" s="245">
        <v>19</v>
      </c>
      <c r="B248" s="261" t="s">
        <v>1000</v>
      </c>
      <c r="C248" s="268" t="str">
        <f>IF(data!AZ73&gt;0,data!AZ73,"")</f>
        <v/>
      </c>
      <c r="D248" s="268" t="str">
        <f>IF(data!BA73&gt;0,data!BA73,"")</f>
        <v/>
      </c>
      <c r="E248" s="268" t="str">
        <f>IF(data!BB73&gt;0,data!BB73,"")</f>
        <v/>
      </c>
      <c r="F248" s="268" t="str">
        <f>IF(data!BC73&gt;0,data!BC73,"")</f>
        <v/>
      </c>
      <c r="G248" s="268" t="str">
        <f>IF(data!BD73&gt;0,data!BD73,"")</f>
        <v/>
      </c>
      <c r="H248" s="268" t="str">
        <f>IF(data!BE73&gt;0,data!BE73,"")</f>
        <v/>
      </c>
      <c r="I248" s="268" t="str">
        <f>IF(data!BF73&gt;0,data!BF73,"")</f>
        <v/>
      </c>
    </row>
    <row r="249" spans="1:9" ht="20.149999999999999" customHeight="1">
      <c r="A249" s="245">
        <v>20</v>
      </c>
      <c r="B249" s="261" t="s">
        <v>1001</v>
      </c>
      <c r="C249" s="268" t="str">
        <f>IF(data!AZ74&gt;0,data!AZ74,"")</f>
        <v/>
      </c>
      <c r="D249" s="268" t="str">
        <f>IF(data!BA74&gt;0,data!BA74,"")</f>
        <v/>
      </c>
      <c r="E249" s="268" t="str">
        <f>IF(data!BB74&gt;0,data!BB74,"")</f>
        <v/>
      </c>
      <c r="F249" s="268" t="str">
        <f>IF(data!BC74&gt;0,data!BC74,"")</f>
        <v/>
      </c>
      <c r="G249" s="268" t="str">
        <f>IF(data!BD74&gt;0,data!BD74,"")</f>
        <v/>
      </c>
      <c r="H249" s="268" t="str">
        <f>IF(data!BE74&gt;0,data!BE74,"")</f>
        <v/>
      </c>
      <c r="I249" s="268" t="str">
        <f>IF(data!BF74&gt;0,data!BF74,"")</f>
        <v/>
      </c>
    </row>
    <row r="250" spans="1:9" ht="20.149999999999999" customHeight="1">
      <c r="A250" s="245">
        <v>21</v>
      </c>
      <c r="B250" s="261" t="s">
        <v>1002</v>
      </c>
      <c r="C250" s="268" t="str">
        <f>IF(data!AZ75&gt;0,data!AZ75,"")</f>
        <v/>
      </c>
      <c r="D250" s="268" t="str">
        <f>IF(data!BA75&gt;0,data!BA75,"")</f>
        <v/>
      </c>
      <c r="E250" s="268" t="str">
        <f>IF(data!BB75&gt;0,data!BB75,"")</f>
        <v/>
      </c>
      <c r="F250" s="268" t="str">
        <f>IF(data!BC75&gt;0,data!BC75,"")</f>
        <v/>
      </c>
      <c r="G250" s="268" t="str">
        <f>IF(data!BD75&gt;0,data!BD75,"")</f>
        <v/>
      </c>
      <c r="H250" s="268" t="str">
        <f>IF(data!BE75&gt;0,data!BE75,"")</f>
        <v/>
      </c>
      <c r="I250" s="268" t="str">
        <f>IF(data!BF75&gt;0,data!BF75,"")</f>
        <v/>
      </c>
    </row>
    <row r="251" spans="1:9" ht="20.149999999999999" customHeight="1">
      <c r="A251" s="245" t="s">
        <v>1003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>
      <c r="A252" s="245">
        <v>22</v>
      </c>
      <c r="B252" s="253" t="s">
        <v>1004</v>
      </c>
      <c r="C252" s="269">
        <f>data!AZ90</f>
        <v>0</v>
      </c>
      <c r="D252" s="269">
        <f>data!BA90</f>
        <v>695</v>
      </c>
      <c r="E252" s="269">
        <f>data!BB90</f>
        <v>230</v>
      </c>
      <c r="F252" s="269">
        <f>data!BC90</f>
        <v>0</v>
      </c>
      <c r="G252" s="269">
        <f>data!BD90</f>
        <v>1186</v>
      </c>
      <c r="H252" s="269">
        <f>data!BE90</f>
        <v>17657</v>
      </c>
      <c r="I252" s="269">
        <f>data!BF90</f>
        <v>1114</v>
      </c>
    </row>
    <row r="253" spans="1:9" ht="20.149999999999999" customHeight="1">
      <c r="A253" s="245">
        <v>23</v>
      </c>
      <c r="B253" s="253" t="s">
        <v>1005</v>
      </c>
      <c r="C253" s="269">
        <f>data!AZ91</f>
        <v>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IF(data!BD77&gt;0,data!BD77,"")</f>
        <v/>
      </c>
      <c r="H253" s="268" t="str">
        <f>IF(data!BE77&gt;0,data!BE77,"")</f>
        <v/>
      </c>
      <c r="I253" s="269">
        <f>data!BF91</f>
        <v>0</v>
      </c>
    </row>
    <row r="254" spans="1:9" ht="20.149999999999999" customHeight="1">
      <c r="A254" s="245">
        <v>24</v>
      </c>
      <c r="B254" s="253" t="s">
        <v>1006</v>
      </c>
      <c r="C254" s="268" t="str">
        <f>IF(data!AZ78&gt;0,data!AZ78,"")</f>
        <v/>
      </c>
      <c r="D254" s="269">
        <f>data!BA92</f>
        <v>616</v>
      </c>
      <c r="E254" s="269">
        <f>data!BB92</f>
        <v>0</v>
      </c>
      <c r="F254" s="269">
        <f>data!BC92</f>
        <v>0</v>
      </c>
      <c r="G254" s="268" t="str">
        <f>IF(data!BD78&gt;0,data!BD78,"")</f>
        <v/>
      </c>
      <c r="H254" s="268" t="str">
        <f>IF(data!BE78&gt;0,data!BE78,"")</f>
        <v/>
      </c>
      <c r="I254" s="268" t="str">
        <f>IF(data!BF78&gt;0,data!BF78,"")</f>
        <v/>
      </c>
    </row>
    <row r="255" spans="1:9" ht="20.149999999999999" customHeight="1">
      <c r="A255" s="245">
        <v>25</v>
      </c>
      <c r="B255" s="253" t="s">
        <v>1007</v>
      </c>
      <c r="C255" s="268" t="str">
        <f>IF(data!AZ79&gt;0,data!AZ79,"")</f>
        <v/>
      </c>
      <c r="D255" s="268" t="str">
        <f>IF(data!BA79&gt;0,data!BA79,"")</f>
        <v/>
      </c>
      <c r="E255" s="269">
        <f>data!BB93</f>
        <v>0</v>
      </c>
      <c r="F255" s="269">
        <f>data!BC93</f>
        <v>0</v>
      </c>
      <c r="G255" s="268" t="str">
        <f>IF(data!BD79&gt;0,data!BD79,"")</f>
        <v/>
      </c>
      <c r="H255" s="268" t="str">
        <f>IF(data!BE79&gt;0,data!BE79,"")</f>
        <v/>
      </c>
      <c r="I255" s="268" t="str">
        <f>IF(data!BF79&gt;0,data!BF79,"")</f>
        <v/>
      </c>
    </row>
    <row r="256" spans="1:9" ht="20.149999999999999" customHeight="1">
      <c r="A256" s="245">
        <v>26</v>
      </c>
      <c r="B256" s="253" t="s">
        <v>294</v>
      </c>
      <c r="C256" s="268" t="str">
        <f>IF(data!AZ80&gt;0,data!AZ80,"")</f>
        <v/>
      </c>
      <c r="D256" s="268" t="str">
        <f>IF(data!BA80&gt;0,data!BA80,"")</f>
        <v/>
      </c>
      <c r="E256" s="268" t="str">
        <f>IF(data!BB80&gt;0,data!BB80,"")</f>
        <v/>
      </c>
      <c r="F256" s="268" t="str">
        <f>IF(data!BC80&gt;0,data!BC80,"")</f>
        <v/>
      </c>
      <c r="G256" s="268" t="str">
        <f>IF(data!BD80&gt;0,data!BD80,"")</f>
        <v/>
      </c>
      <c r="H256" s="268" t="str">
        <f>IF(data!BE80&gt;0,data!BE80,"")</f>
        <v/>
      </c>
      <c r="I256" s="268" t="str">
        <f>IF(data!BF80&gt;0,data!BF80,"")</f>
        <v/>
      </c>
    </row>
    <row r="257" spans="1:9" ht="20.149999999999999" customHeight="1">
      <c r="A257" s="246" t="s">
        <v>989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>
      <c r="D258" s="249"/>
      <c r="I258" s="250" t="s">
        <v>1035</v>
      </c>
    </row>
    <row r="259" spans="1:9" ht="20.149999999999999" customHeight="1">
      <c r="A259" s="249"/>
    </row>
    <row r="260" spans="1:9" ht="20.149999999999999" customHeight="1">
      <c r="A260" s="251" t="str">
        <f>"Hospital: "&amp;data!C98</f>
        <v>Hospital: Newport Hospital &amp; Health Services</v>
      </c>
      <c r="G260" s="252"/>
      <c r="H260" s="251" t="str">
        <f>"FYE: "&amp;data!C96</f>
        <v>FYE: 12/31/2022</v>
      </c>
    </row>
    <row r="261" spans="1:9" ht="20.149999999999999" customHeight="1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spans="1:9" ht="20.149999999999999" customHeight="1">
      <c r="A262" s="256">
        <v>2</v>
      </c>
      <c r="B262" s="257" t="s">
        <v>991</v>
      </c>
      <c r="C262" s="259" t="s">
        <v>1036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spans="1:9" ht="20.149999999999999" customHeight="1">
      <c r="A263" s="256"/>
      <c r="B263" s="257"/>
      <c r="C263" s="259" t="s">
        <v>1037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1038</v>
      </c>
    </row>
    <row r="264" spans="1:9" ht="20.149999999999999" customHeight="1">
      <c r="A264" s="245">
        <v>3</v>
      </c>
      <c r="B264" s="253" t="s">
        <v>995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>
      <c r="A266" s="245">
        <v>5</v>
      </c>
      <c r="B266" s="253" t="s">
        <v>262</v>
      </c>
      <c r="C266" s="260">
        <f>data!BG60</f>
        <v>3.8</v>
      </c>
      <c r="D266" s="260">
        <f>data!BH60</f>
        <v>1.1000000000000001</v>
      </c>
      <c r="E266" s="260">
        <f>data!BI60</f>
        <v>0</v>
      </c>
      <c r="F266" s="260">
        <f>data!BJ60</f>
        <v>7.7</v>
      </c>
      <c r="G266" s="260">
        <f>data!BK60</f>
        <v>12</v>
      </c>
      <c r="H266" s="260">
        <f>data!BL60</f>
        <v>7.4</v>
      </c>
      <c r="I266" s="260">
        <f>data!BM60</f>
        <v>0</v>
      </c>
    </row>
    <row r="267" spans="1:9" ht="20.149999999999999" customHeight="1">
      <c r="A267" s="245">
        <v>6</v>
      </c>
      <c r="B267" s="253" t="s">
        <v>263</v>
      </c>
      <c r="C267" s="253">
        <f>data!BG61</f>
        <v>357352</v>
      </c>
      <c r="D267" s="253">
        <f>data!BH61</f>
        <v>86423</v>
      </c>
      <c r="E267" s="253">
        <f>data!BI61</f>
        <v>0</v>
      </c>
      <c r="F267" s="253">
        <f>data!BJ61</f>
        <v>821420</v>
      </c>
      <c r="G267" s="253">
        <f>data!BK61</f>
        <v>637901</v>
      </c>
      <c r="H267" s="253">
        <f>data!BL61</f>
        <v>370516</v>
      </c>
      <c r="I267" s="253">
        <f>data!BM61</f>
        <v>0</v>
      </c>
    </row>
    <row r="268" spans="1:9" ht="20.149999999999999" customHeight="1">
      <c r="A268" s="245">
        <v>7</v>
      </c>
      <c r="B268" s="253" t="s">
        <v>11</v>
      </c>
      <c r="C268" s="253">
        <f>data!BG62</f>
        <v>89436</v>
      </c>
      <c r="D268" s="253">
        <f>data!BH62</f>
        <v>21630</v>
      </c>
      <c r="E268" s="253">
        <f>data!BI62</f>
        <v>0</v>
      </c>
      <c r="F268" s="253">
        <f>data!BJ62</f>
        <v>205581</v>
      </c>
      <c r="G268" s="253">
        <f>data!BK62</f>
        <v>159651</v>
      </c>
      <c r="H268" s="253">
        <f>data!BL62</f>
        <v>92731</v>
      </c>
      <c r="I268" s="253">
        <f>data!BM62</f>
        <v>0</v>
      </c>
    </row>
    <row r="269" spans="1:9" ht="20.149999999999999" customHeight="1">
      <c r="A269" s="245">
        <v>8</v>
      </c>
      <c r="B269" s="253" t="s">
        <v>264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80536</v>
      </c>
      <c r="G269" s="253">
        <f>data!BK63</f>
        <v>31026</v>
      </c>
      <c r="H269" s="253">
        <f>data!BL63</f>
        <v>0</v>
      </c>
      <c r="I269" s="253">
        <f>data!BM63</f>
        <v>0</v>
      </c>
    </row>
    <row r="270" spans="1:9" ht="20.149999999999999" customHeight="1">
      <c r="A270" s="245">
        <v>9</v>
      </c>
      <c r="B270" s="253" t="s">
        <v>265</v>
      </c>
      <c r="C270" s="253">
        <f>data!BG64</f>
        <v>37879</v>
      </c>
      <c r="D270" s="253">
        <f>data!BH64</f>
        <v>135</v>
      </c>
      <c r="E270" s="253">
        <f>data!BI64</f>
        <v>0</v>
      </c>
      <c r="F270" s="253">
        <f>data!BJ64</f>
        <v>7125</v>
      </c>
      <c r="G270" s="253">
        <f>data!BK64</f>
        <v>10871</v>
      </c>
      <c r="H270" s="253">
        <f>data!BL64</f>
        <v>12353</v>
      </c>
      <c r="I270" s="253">
        <f>data!BM64</f>
        <v>0</v>
      </c>
    </row>
    <row r="271" spans="1:9" ht="20.149999999999999" customHeight="1">
      <c r="A271" s="245">
        <v>10</v>
      </c>
      <c r="B271" s="253" t="s">
        <v>511</v>
      </c>
      <c r="C271" s="253">
        <f>data!BG65</f>
        <v>58563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15053</v>
      </c>
      <c r="H271" s="253">
        <f>data!BL65</f>
        <v>0</v>
      </c>
      <c r="I271" s="253">
        <f>data!BM65</f>
        <v>0</v>
      </c>
    </row>
    <row r="272" spans="1:9" ht="20.149999999999999" customHeight="1">
      <c r="A272" s="245">
        <v>11</v>
      </c>
      <c r="B272" s="253" t="s">
        <v>512</v>
      </c>
      <c r="C272" s="253">
        <f>data!BG66</f>
        <v>317156</v>
      </c>
      <c r="D272" s="253">
        <f>data!BH66</f>
        <v>0</v>
      </c>
      <c r="E272" s="253">
        <f>data!BI66</f>
        <v>0</v>
      </c>
      <c r="F272" s="253">
        <f>data!BJ66</f>
        <v>120167</v>
      </c>
      <c r="G272" s="253">
        <f>data!BK66</f>
        <v>349192</v>
      </c>
      <c r="H272" s="253">
        <f>data!BL66</f>
        <v>2390</v>
      </c>
      <c r="I272" s="253">
        <f>data!BM66</f>
        <v>0</v>
      </c>
    </row>
    <row r="273" spans="1:9" ht="20.149999999999999" customHeight="1">
      <c r="A273" s="245">
        <v>12</v>
      </c>
      <c r="B273" s="253" t="s">
        <v>16</v>
      </c>
      <c r="C273" s="253">
        <f>data!BG67</f>
        <v>56767</v>
      </c>
      <c r="D273" s="253">
        <f>data!BH67</f>
        <v>0</v>
      </c>
      <c r="E273" s="253">
        <f>data!BI67</f>
        <v>0</v>
      </c>
      <c r="F273" s="253">
        <f>data!BJ67</f>
        <v>0</v>
      </c>
      <c r="G273" s="253">
        <f>data!BK67</f>
        <v>4748</v>
      </c>
      <c r="H273" s="253">
        <f>data!BL67</f>
        <v>3730</v>
      </c>
      <c r="I273" s="253">
        <f>data!BM67</f>
        <v>0</v>
      </c>
    </row>
    <row r="274" spans="1:9" ht="20.149999999999999" customHeight="1">
      <c r="A274" s="245">
        <v>13</v>
      </c>
      <c r="B274" s="253" t="s">
        <v>996</v>
      </c>
      <c r="C274" s="253">
        <f>data!BG68</f>
        <v>0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1597</v>
      </c>
      <c r="H274" s="253">
        <f>data!BL68</f>
        <v>0</v>
      </c>
      <c r="I274" s="253">
        <f>data!BM68</f>
        <v>0</v>
      </c>
    </row>
    <row r="275" spans="1:9" ht="20.149999999999999" customHeight="1">
      <c r="A275" s="245">
        <v>14</v>
      </c>
      <c r="B275" s="253" t="s">
        <v>997</v>
      </c>
      <c r="C275" s="253">
        <f>data!BG69</f>
        <v>0</v>
      </c>
      <c r="D275" s="253">
        <f>data!BH69</f>
        <v>1718</v>
      </c>
      <c r="E275" s="253">
        <f>data!BI69</f>
        <v>0</v>
      </c>
      <c r="F275" s="253">
        <f>data!BJ69</f>
        <v>13661</v>
      </c>
      <c r="G275" s="253">
        <f>data!BK69</f>
        <v>19248</v>
      </c>
      <c r="H275" s="253">
        <f>data!BL69</f>
        <v>30</v>
      </c>
      <c r="I275" s="253">
        <f>data!BM69</f>
        <v>0</v>
      </c>
    </row>
    <row r="276" spans="1:9" ht="20.149999999999999" customHeight="1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>
      <c r="A277" s="245">
        <v>16</v>
      </c>
      <c r="B277" s="261" t="s">
        <v>998</v>
      </c>
      <c r="C277" s="253">
        <f>data!BG85</f>
        <v>917153</v>
      </c>
      <c r="D277" s="253">
        <f>data!BH85</f>
        <v>109906</v>
      </c>
      <c r="E277" s="253">
        <f>data!BI85</f>
        <v>0</v>
      </c>
      <c r="F277" s="253">
        <f>data!BJ85</f>
        <v>1248490</v>
      </c>
      <c r="G277" s="253">
        <f>data!BK85</f>
        <v>1229287</v>
      </c>
      <c r="H277" s="253">
        <f>data!BL85</f>
        <v>481750</v>
      </c>
      <c r="I277" s="253">
        <f>data!BM85</f>
        <v>0</v>
      </c>
    </row>
    <row r="278" spans="1:9" ht="20.149999999999999" customHeight="1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>
      <c r="A279" s="245">
        <v>18</v>
      </c>
      <c r="B279" s="253" t="s">
        <v>999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>
      <c r="A280" s="245">
        <v>19</v>
      </c>
      <c r="B280" s="261" t="s">
        <v>1000</v>
      </c>
      <c r="C280" s="268" t="str">
        <f>IF(data!BG73&gt;0,data!BG73,"")</f>
        <v/>
      </c>
      <c r="D280" s="268" t="str">
        <f>IF(data!BH73&gt;0,data!BH73,"")</f>
        <v/>
      </c>
      <c r="E280" s="268" t="str">
        <f>IF(data!BI73&gt;0,data!BI73,"")</f>
        <v/>
      </c>
      <c r="F280" s="268" t="str">
        <f>IF(data!BJ73&gt;0,data!BJ73,"")</f>
        <v/>
      </c>
      <c r="G280" s="268" t="str">
        <f>IF(data!BK73&gt;0,data!BK73,"")</f>
        <v/>
      </c>
      <c r="H280" s="268" t="str">
        <f>IF(data!BL73&gt;0,data!BL73,"")</f>
        <v/>
      </c>
      <c r="I280" s="268" t="str">
        <f>IF(data!BM73&gt;0,data!BM73,"")</f>
        <v/>
      </c>
    </row>
    <row r="281" spans="1:9" ht="20.149999999999999" customHeight="1">
      <c r="A281" s="245">
        <v>20</v>
      </c>
      <c r="B281" s="261" t="s">
        <v>1001</v>
      </c>
      <c r="C281" s="268" t="str">
        <f>IF(data!BG74&gt;0,data!BG74,"")</f>
        <v/>
      </c>
      <c r="D281" s="268" t="str">
        <f>IF(data!BH74&gt;0,data!BH74,"")</f>
        <v/>
      </c>
      <c r="E281" s="268" t="str">
        <f>IF(data!BI74&gt;0,data!BI74,"")</f>
        <v/>
      </c>
      <c r="F281" s="268" t="str">
        <f>IF(data!BJ74&gt;0,data!BJ74,"")</f>
        <v/>
      </c>
      <c r="G281" s="268" t="str">
        <f>IF(data!BK74&gt;0,data!BK74,"")</f>
        <v/>
      </c>
      <c r="H281" s="268" t="str">
        <f>IF(data!BL74&gt;0,data!BL74,"")</f>
        <v/>
      </c>
      <c r="I281" s="268" t="str">
        <f>IF(data!BM74&gt;0,data!BM74,"")</f>
        <v/>
      </c>
    </row>
    <row r="282" spans="1:9" ht="20.149999999999999" customHeight="1">
      <c r="A282" s="245">
        <v>21</v>
      </c>
      <c r="B282" s="261" t="s">
        <v>1002</v>
      </c>
      <c r="C282" s="268" t="str">
        <f>IF(data!BG75&gt;0,data!BG75,"")</f>
        <v/>
      </c>
      <c r="D282" s="268" t="str">
        <f>IF(data!BH75&gt;0,data!BH75,"")</f>
        <v/>
      </c>
      <c r="E282" s="268" t="str">
        <f>IF(data!BI75&gt;0,data!BI75,"")</f>
        <v/>
      </c>
      <c r="F282" s="268" t="str">
        <f>IF(data!BJ75&gt;0,data!BJ75,"")</f>
        <v/>
      </c>
      <c r="G282" s="268" t="str">
        <f>IF(data!BK75&gt;0,data!BK75,"")</f>
        <v/>
      </c>
      <c r="H282" s="268" t="str">
        <f>IF(data!BL75&gt;0,data!BL75,"")</f>
        <v/>
      </c>
      <c r="I282" s="268" t="str">
        <f>IF(data!BM75&gt;0,data!BM75,"")</f>
        <v/>
      </c>
    </row>
    <row r="283" spans="1:9" ht="20.149999999999999" customHeight="1">
      <c r="A283" s="245" t="s">
        <v>1003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>
      <c r="A284" s="245">
        <v>22</v>
      </c>
      <c r="B284" s="253" t="s">
        <v>1004</v>
      </c>
      <c r="C284" s="269">
        <f>data!BG90</f>
        <v>0</v>
      </c>
      <c r="D284" s="269">
        <f>data!BH90</f>
        <v>1961</v>
      </c>
      <c r="E284" s="269">
        <f>data!BI90</f>
        <v>0</v>
      </c>
      <c r="F284" s="269">
        <f>data!BJ90</f>
        <v>1845</v>
      </c>
      <c r="G284" s="269">
        <f>data!BK90</f>
        <v>3733</v>
      </c>
      <c r="H284" s="269">
        <f>data!BL90</f>
        <v>1586</v>
      </c>
      <c r="I284" s="269">
        <f>data!BM90</f>
        <v>0</v>
      </c>
    </row>
    <row r="285" spans="1:9" ht="20.149999999999999" customHeight="1">
      <c r="A285" s="245">
        <v>23</v>
      </c>
      <c r="B285" s="253" t="s">
        <v>1005</v>
      </c>
      <c r="C285" s="268" t="str">
        <f>IF(data!BG77&gt;0,data!BG77,"")</f>
        <v/>
      </c>
      <c r="D285" s="269">
        <f>data!BH91</f>
        <v>0</v>
      </c>
      <c r="E285" s="269">
        <f>data!BI91</f>
        <v>0</v>
      </c>
      <c r="F285" s="268" t="str">
        <f>IF(data!BJ77&gt;0,data!BJ77,"")</f>
        <v/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>
      <c r="A286" s="245">
        <v>24</v>
      </c>
      <c r="B286" s="253" t="s">
        <v>1006</v>
      </c>
      <c r="C286" s="268" t="str">
        <f>IF(data!BG78&gt;0,data!BG78,"")</f>
        <v/>
      </c>
      <c r="D286" s="269">
        <f>data!BH92</f>
        <v>53</v>
      </c>
      <c r="E286" s="269">
        <f>data!BI92</f>
        <v>4087</v>
      </c>
      <c r="F286" s="268" t="str">
        <f>IF(data!BJ78&gt;0,data!BJ78,"")</f>
        <v/>
      </c>
      <c r="G286" s="269">
        <f>data!BK92</f>
        <v>148</v>
      </c>
      <c r="H286" s="269">
        <f>data!BL92</f>
        <v>292</v>
      </c>
      <c r="I286" s="269">
        <f>data!BM92</f>
        <v>70</v>
      </c>
    </row>
    <row r="287" spans="1:9" ht="20.149999999999999" customHeight="1">
      <c r="A287" s="245">
        <v>25</v>
      </c>
      <c r="B287" s="253" t="s">
        <v>1007</v>
      </c>
      <c r="C287" s="268" t="str">
        <f>IF(data!BG79&gt;0,data!BG79,"")</f>
        <v/>
      </c>
      <c r="D287" s="269">
        <f>data!BH93</f>
        <v>0</v>
      </c>
      <c r="E287" s="269">
        <f>data!BI93</f>
        <v>0</v>
      </c>
      <c r="F287" s="268" t="str">
        <f>IF(data!BJ79&gt;0,data!BJ79,"")</f>
        <v/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>
      <c r="A288" s="245">
        <v>26</v>
      </c>
      <c r="B288" s="253" t="s">
        <v>294</v>
      </c>
      <c r="C288" s="268" t="str">
        <f>IF(data!BG80&gt;0,data!BG80,"")</f>
        <v/>
      </c>
      <c r="D288" s="268" t="str">
        <f>IF(data!BH80&gt;0,data!BH80,"")</f>
        <v/>
      </c>
      <c r="E288" s="268" t="str">
        <f>IF(data!BI80&gt;0,data!BI80,"")</f>
        <v/>
      </c>
      <c r="F288" s="268" t="str">
        <f>IF(data!BJ80&gt;0,data!BJ80,"")</f>
        <v/>
      </c>
      <c r="G288" s="268" t="str">
        <f>IF(data!BK80&gt;0,data!BK80,"")</f>
        <v/>
      </c>
      <c r="H288" s="268" t="str">
        <f>IF(data!BL80&gt;0,data!BL80,"")</f>
        <v/>
      </c>
      <c r="I288" s="268" t="str">
        <f>IF(data!BM80&gt;0,data!BM80,"")</f>
        <v/>
      </c>
    </row>
    <row r="289" spans="1:9" ht="20.149999999999999" customHeight="1">
      <c r="A289" s="246" t="s">
        <v>989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>
      <c r="D290" s="249"/>
      <c r="I290" s="250" t="s">
        <v>1039</v>
      </c>
    </row>
    <row r="291" spans="1:9" ht="20.149999999999999" customHeight="1">
      <c r="A291" s="249"/>
    </row>
    <row r="292" spans="1:9" ht="20.149999999999999" customHeight="1">
      <c r="A292" s="251" t="str">
        <f>"Hospital: "&amp;data!C98</f>
        <v>Hospital: Newport Hospital &amp; Health Services</v>
      </c>
      <c r="G292" s="252"/>
      <c r="H292" s="251" t="str">
        <f>"FYE: "&amp;data!C96</f>
        <v>FYE: 12/31/2022</v>
      </c>
    </row>
    <row r="293" spans="1:9" ht="20.149999999999999" customHeight="1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spans="1:9" ht="20.149999999999999" customHeight="1">
      <c r="A294" s="256">
        <v>2</v>
      </c>
      <c r="B294" s="257" t="s">
        <v>991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spans="1:9" ht="20.149999999999999" customHeight="1">
      <c r="A295" s="256"/>
      <c r="B295" s="257"/>
      <c r="C295" s="259" t="s">
        <v>1040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spans="1:9" ht="20.149999999999999" customHeight="1">
      <c r="A296" s="245">
        <v>3</v>
      </c>
      <c r="B296" s="253" t="s">
        <v>995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>
      <c r="A298" s="245">
        <v>5</v>
      </c>
      <c r="B298" s="253" t="s">
        <v>262</v>
      </c>
      <c r="C298" s="260">
        <f>data!BN60</f>
        <v>5.5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6</v>
      </c>
      <c r="H298" s="260">
        <f>data!BS60</f>
        <v>0</v>
      </c>
      <c r="I298" s="260">
        <f>data!BT60</f>
        <v>0</v>
      </c>
    </row>
    <row r="299" spans="1:9" ht="20.149999999999999" customHeight="1">
      <c r="A299" s="245">
        <v>6</v>
      </c>
      <c r="B299" s="253" t="s">
        <v>263</v>
      </c>
      <c r="C299" s="253">
        <f>data!BN61</f>
        <v>717157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535017</v>
      </c>
      <c r="H299" s="253">
        <f>data!BS61</f>
        <v>0</v>
      </c>
      <c r="I299" s="253">
        <f>data!BT61</f>
        <v>0</v>
      </c>
    </row>
    <row r="300" spans="1:9" ht="20.149999999999999" customHeight="1">
      <c r="A300" s="245">
        <v>7</v>
      </c>
      <c r="B300" s="253" t="s">
        <v>11</v>
      </c>
      <c r="C300" s="253">
        <f>data!BN62</f>
        <v>179487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133902</v>
      </c>
      <c r="H300" s="253">
        <f>data!BS62</f>
        <v>0</v>
      </c>
      <c r="I300" s="253">
        <f>data!BT62</f>
        <v>0</v>
      </c>
    </row>
    <row r="301" spans="1:9" ht="20.149999999999999" customHeight="1">
      <c r="A301" s="245">
        <v>8</v>
      </c>
      <c r="B301" s="253" t="s">
        <v>264</v>
      </c>
      <c r="C301" s="253">
        <f>data!BN63</f>
        <v>83737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>
      <c r="A302" s="245">
        <v>9</v>
      </c>
      <c r="B302" s="253" t="s">
        <v>265</v>
      </c>
      <c r="C302" s="253">
        <f>data!BN64</f>
        <v>57854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19173</v>
      </c>
      <c r="H302" s="253">
        <f>data!BS64</f>
        <v>0</v>
      </c>
      <c r="I302" s="253">
        <f>data!BT64</f>
        <v>0</v>
      </c>
    </row>
    <row r="303" spans="1:9" ht="20.149999999999999" customHeight="1">
      <c r="A303" s="245">
        <v>10</v>
      </c>
      <c r="B303" s="253" t="s">
        <v>511</v>
      </c>
      <c r="C303" s="253">
        <f>data!BN65</f>
        <v>0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spans="1:9" ht="20.149999999999999" customHeight="1">
      <c r="A304" s="245">
        <v>11</v>
      </c>
      <c r="B304" s="253" t="s">
        <v>512</v>
      </c>
      <c r="C304" s="253">
        <f>data!BN66</f>
        <v>29330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188227</v>
      </c>
      <c r="H304" s="253">
        <f>data!BS66</f>
        <v>0</v>
      </c>
      <c r="I304" s="253">
        <f>data!BT66</f>
        <v>0</v>
      </c>
    </row>
    <row r="305" spans="1:9" ht="20.149999999999999" customHeight="1">
      <c r="A305" s="245">
        <v>12</v>
      </c>
      <c r="B305" s="253" t="s">
        <v>16</v>
      </c>
      <c r="C305" s="253">
        <f>data!BN67</f>
        <v>0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>
      <c r="A306" s="245">
        <v>13</v>
      </c>
      <c r="B306" s="253" t="s">
        <v>996</v>
      </c>
      <c r="C306" s="253">
        <f>data!BN68</f>
        <v>9644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>
      <c r="A307" s="245">
        <v>14</v>
      </c>
      <c r="B307" s="253" t="s">
        <v>997</v>
      </c>
      <c r="C307" s="253">
        <f>data!BN69</f>
        <v>195311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180086</v>
      </c>
      <c r="H307" s="253">
        <f>data!BS69</f>
        <v>0</v>
      </c>
      <c r="I307" s="253">
        <f>data!BT69</f>
        <v>0</v>
      </c>
    </row>
    <row r="308" spans="1:9" ht="20.149999999999999" customHeight="1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>
      <c r="A309" s="245">
        <v>16</v>
      </c>
      <c r="B309" s="261" t="s">
        <v>998</v>
      </c>
      <c r="C309" s="253">
        <f>data!BN85</f>
        <v>1272520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1056405</v>
      </c>
      <c r="H309" s="253">
        <f>data!BS85</f>
        <v>0</v>
      </c>
      <c r="I309" s="253">
        <f>data!BT85</f>
        <v>0</v>
      </c>
    </row>
    <row r="310" spans="1:9" ht="20.149999999999999" customHeight="1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>
      <c r="A311" s="245">
        <v>18</v>
      </c>
      <c r="B311" s="253" t="s">
        <v>999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>
      <c r="A312" s="245">
        <v>19</v>
      </c>
      <c r="B312" s="261" t="s">
        <v>1000</v>
      </c>
      <c r="C312" s="268" t="str">
        <f>IF(data!BN73&gt;0,data!BN73,"")</f>
        <v/>
      </c>
      <c r="D312" s="268" t="str">
        <f>IF(data!BO73&gt;0,data!BO73,"")</f>
        <v/>
      </c>
      <c r="E312" s="268" t="str">
        <f>IF(data!BP73&gt;0,data!BP73,"")</f>
        <v/>
      </c>
      <c r="F312" s="268" t="str">
        <f>IF(data!BQ73&gt;0,data!BQ73,"")</f>
        <v/>
      </c>
      <c r="G312" s="268" t="str">
        <f>IF(data!BR73&gt;0,data!BR73,"")</f>
        <v/>
      </c>
      <c r="H312" s="268" t="str">
        <f>IF(data!BS73&gt;0,data!BS73,"")</f>
        <v/>
      </c>
      <c r="I312" s="268" t="str">
        <f>IF(data!BT73&gt;0,data!BT73,"")</f>
        <v/>
      </c>
    </row>
    <row r="313" spans="1:9" ht="20.149999999999999" customHeight="1">
      <c r="A313" s="245">
        <v>20</v>
      </c>
      <c r="B313" s="261" t="s">
        <v>1001</v>
      </c>
      <c r="C313" s="268" t="str">
        <f>IF(data!BN74&gt;0,data!BN74,"")</f>
        <v/>
      </c>
      <c r="D313" s="268" t="str">
        <f>IF(data!BO74&gt;0,data!BO74,"")</f>
        <v/>
      </c>
      <c r="E313" s="268" t="str">
        <f>IF(data!BP74&gt;0,data!BP74,"")</f>
        <v/>
      </c>
      <c r="F313" s="268" t="str">
        <f>IF(data!BQ74&gt;0,data!BQ74,"")</f>
        <v/>
      </c>
      <c r="G313" s="268" t="str">
        <f>IF(data!BR74&gt;0,data!BR74,"")</f>
        <v/>
      </c>
      <c r="H313" s="268" t="str">
        <f>IF(data!BS74&gt;0,data!BS74,"")</f>
        <v/>
      </c>
      <c r="I313" s="268" t="str">
        <f>IF(data!BT74&gt;0,data!BT74,"")</f>
        <v/>
      </c>
    </row>
    <row r="314" spans="1:9" ht="20.149999999999999" customHeight="1">
      <c r="A314" s="245">
        <v>21</v>
      </c>
      <c r="B314" s="261" t="s">
        <v>1002</v>
      </c>
      <c r="C314" s="268" t="str">
        <f>IF(data!BN75&gt;0,data!BN75,"")</f>
        <v/>
      </c>
      <c r="D314" s="268" t="str">
        <f>IF(data!BO75&gt;0,data!BO75,"")</f>
        <v/>
      </c>
      <c r="E314" s="268" t="str">
        <f>IF(data!BP75&gt;0,data!BP75,"")</f>
        <v/>
      </c>
      <c r="F314" s="268" t="str">
        <f>IF(data!BQ75&gt;0,data!BQ75,"")</f>
        <v/>
      </c>
      <c r="G314" s="268" t="str">
        <f>IF(data!BR75&gt;0,data!BR75,"")</f>
        <v/>
      </c>
      <c r="H314" s="268" t="str">
        <f>IF(data!BS75&gt;0,data!BS75,"")</f>
        <v/>
      </c>
      <c r="I314" s="268" t="str">
        <f>IF(data!BT75&gt;0,data!BT75,"")</f>
        <v/>
      </c>
    </row>
    <row r="315" spans="1:9" ht="20.149999999999999" customHeight="1">
      <c r="A315" s="245" t="s">
        <v>1003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>
      <c r="A316" s="245">
        <v>22</v>
      </c>
      <c r="B316" s="253" t="s">
        <v>1004</v>
      </c>
      <c r="C316" s="269">
        <f>data!BN90</f>
        <v>2878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4312</v>
      </c>
      <c r="H316" s="269">
        <f>data!BS90</f>
        <v>0</v>
      </c>
      <c r="I316" s="269">
        <f>data!BT90</f>
        <v>0</v>
      </c>
    </row>
    <row r="317" spans="1:9" ht="20.149999999999999" customHeight="1">
      <c r="A317" s="245">
        <v>23</v>
      </c>
      <c r="B317" s="253" t="s">
        <v>1005</v>
      </c>
      <c r="C317" s="268" t="str">
        <f>IF(data!BN77&gt;0,data!BN77,"")</f>
        <v/>
      </c>
      <c r="D317" s="268" t="str">
        <f>IF(data!BO77&gt;0,data!BO77,"")</f>
        <v/>
      </c>
      <c r="E317" s="268" t="str">
        <f>IF(data!BP77&gt;0,data!BP77,"")</f>
        <v/>
      </c>
      <c r="F317" s="268" t="str">
        <f>IF(data!BQ77&gt;0,data!BQ77,"")</f>
        <v/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>
      <c r="A318" s="245">
        <v>24</v>
      </c>
      <c r="B318" s="253" t="s">
        <v>1006</v>
      </c>
      <c r="C318" s="268" t="str">
        <f>IF(data!BN78&gt;0,data!BN78,"")</f>
        <v/>
      </c>
      <c r="D318" s="268" t="str">
        <f>IF(data!BO78&gt;0,data!BO78,"")</f>
        <v/>
      </c>
      <c r="E318" s="268" t="str">
        <f>IF(data!BP78&gt;0,data!BP78,"")</f>
        <v/>
      </c>
      <c r="F318" s="268" t="str">
        <f>IF(data!BQ78&gt;0,data!BQ78,"")</f>
        <v/>
      </c>
      <c r="G318" s="268" t="str">
        <f>IF(data!BR78&gt;0,data!BR78,"")</f>
        <v/>
      </c>
      <c r="H318" s="269">
        <f>data!BS92</f>
        <v>0</v>
      </c>
      <c r="I318" s="269">
        <f>data!BT92</f>
        <v>0</v>
      </c>
    </row>
    <row r="319" spans="1:9" ht="20.149999999999999" customHeight="1">
      <c r="A319" s="245">
        <v>25</v>
      </c>
      <c r="B319" s="253" t="s">
        <v>1007</v>
      </c>
      <c r="C319" s="268" t="str">
        <f>IF(data!BN79&gt;0,data!BN79,"")</f>
        <v/>
      </c>
      <c r="D319" s="268" t="str">
        <f>IF(data!BO79&gt;0,data!BO79,"")</f>
        <v/>
      </c>
      <c r="E319" s="268" t="str">
        <f>IF(data!BP79&gt;0,data!BP79,"")</f>
        <v/>
      </c>
      <c r="F319" s="268" t="str">
        <f>IF(data!BQ79&gt;0,data!BQ79,"")</f>
        <v/>
      </c>
      <c r="G319" s="268" t="str">
        <f>IF(data!BR79&gt;0,data!BR79,"")</f>
        <v/>
      </c>
      <c r="H319" s="269">
        <f>data!BS93</f>
        <v>0</v>
      </c>
      <c r="I319" s="269">
        <f>data!BT93</f>
        <v>0</v>
      </c>
    </row>
    <row r="320" spans="1:9" ht="20.149999999999999" customHeight="1">
      <c r="A320" s="245">
        <v>26</v>
      </c>
      <c r="B320" s="253" t="s">
        <v>294</v>
      </c>
      <c r="C320" s="271" t="str">
        <f>IF(data!BN80&gt;0,data!BN80,"")</f>
        <v/>
      </c>
      <c r="D320" s="271" t="str">
        <f>IF(data!BO80&gt;0,data!BO80,"")</f>
        <v/>
      </c>
      <c r="E320" s="271" t="str">
        <f>IF(data!BP80&gt;0,data!BP80,"")</f>
        <v/>
      </c>
      <c r="F320" s="271" t="str">
        <f>IF(data!BQ80&gt;0,data!BQ80,"")</f>
        <v/>
      </c>
      <c r="G320" s="271" t="str">
        <f>IF(data!BR80&gt;0,data!BR80,"")</f>
        <v/>
      </c>
      <c r="H320" s="271" t="str">
        <f>IF(data!BS80&gt;0,data!BS80,"")</f>
        <v/>
      </c>
      <c r="I320" s="271" t="str">
        <f>IF(data!BT80&gt;0,data!BT80,"")</f>
        <v/>
      </c>
    </row>
    <row r="321" spans="1:9" ht="20.149999999999999" customHeight="1">
      <c r="A321" s="246" t="s">
        <v>989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>
      <c r="D322" s="249"/>
      <c r="I322" s="250" t="s">
        <v>1041</v>
      </c>
    </row>
    <row r="323" spans="1:9" ht="20.149999999999999" customHeight="1">
      <c r="A323" s="249"/>
    </row>
    <row r="324" spans="1:9" ht="20.149999999999999" customHeight="1">
      <c r="A324" s="251" t="str">
        <f>"Hospital: "&amp;data!C98</f>
        <v>Hospital: Newport Hospital &amp; Health Services</v>
      </c>
      <c r="G324" s="252"/>
      <c r="H324" s="251" t="str">
        <f>"FYE: "&amp;data!C96</f>
        <v>FYE: 12/31/2022</v>
      </c>
    </row>
    <row r="325" spans="1:9" ht="20.149999999999999" customHeight="1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spans="1:9" ht="20.149999999999999" customHeight="1">
      <c r="A326" s="256">
        <v>2</v>
      </c>
      <c r="B326" s="257" t="s">
        <v>991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spans="1:9" ht="20.149999999999999" customHeight="1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1040</v>
      </c>
      <c r="H327" s="259" t="s">
        <v>179</v>
      </c>
      <c r="I327" s="259" t="s">
        <v>228</v>
      </c>
    </row>
    <row r="328" spans="1:9" ht="20.149999999999999" customHeight="1">
      <c r="A328" s="245">
        <v>3</v>
      </c>
      <c r="B328" s="253" t="s">
        <v>995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>
      <c r="A330" s="245">
        <v>5</v>
      </c>
      <c r="B330" s="253" t="s">
        <v>262</v>
      </c>
      <c r="C330" s="260">
        <f>data!BU60</f>
        <v>0</v>
      </c>
      <c r="D330" s="260">
        <f>data!BV60</f>
        <v>4</v>
      </c>
      <c r="E330" s="260">
        <f>data!BW60</f>
        <v>0</v>
      </c>
      <c r="F330" s="260">
        <f>data!BX60</f>
        <v>4.5</v>
      </c>
      <c r="G330" s="260">
        <f>data!BY60</f>
        <v>6.4</v>
      </c>
      <c r="H330" s="260">
        <f>data!BZ60</f>
        <v>0</v>
      </c>
      <c r="I330" s="260">
        <f>data!CA60</f>
        <v>1</v>
      </c>
    </row>
    <row r="331" spans="1:9" ht="20.149999999999999" customHeight="1">
      <c r="A331" s="245">
        <v>6</v>
      </c>
      <c r="B331" s="253" t="s">
        <v>263</v>
      </c>
      <c r="C331" s="272">
        <f>data!BU61</f>
        <v>0</v>
      </c>
      <c r="D331" s="272">
        <f>data!BV61</f>
        <v>222790</v>
      </c>
      <c r="E331" s="272">
        <f>data!BW61</f>
        <v>0</v>
      </c>
      <c r="F331" s="272">
        <f>data!BX61</f>
        <v>347372</v>
      </c>
      <c r="G331" s="272">
        <f>data!BY61</f>
        <v>755676</v>
      </c>
      <c r="H331" s="272">
        <f>data!BZ61</f>
        <v>0</v>
      </c>
      <c r="I331" s="272">
        <f>data!CA61</f>
        <v>127842</v>
      </c>
    </row>
    <row r="332" spans="1:9" ht="20.149999999999999" customHeight="1">
      <c r="A332" s="245">
        <v>7</v>
      </c>
      <c r="B332" s="253" t="s">
        <v>11</v>
      </c>
      <c r="C332" s="272">
        <f>data!BU62</f>
        <v>0</v>
      </c>
      <c r="D332" s="272">
        <f>data!BV62</f>
        <v>55759</v>
      </c>
      <c r="E332" s="272">
        <f>data!BW62</f>
        <v>0</v>
      </c>
      <c r="F332" s="272">
        <f>data!BX62</f>
        <v>86939</v>
      </c>
      <c r="G332" s="272">
        <f>data!BY62</f>
        <v>189127</v>
      </c>
      <c r="H332" s="272">
        <f>data!BZ62</f>
        <v>0</v>
      </c>
      <c r="I332" s="272">
        <f>data!CA62</f>
        <v>31996</v>
      </c>
    </row>
    <row r="333" spans="1:9" ht="20.149999999999999" customHeight="1">
      <c r="A333" s="245">
        <v>8</v>
      </c>
      <c r="B333" s="253" t="s">
        <v>264</v>
      </c>
      <c r="C333" s="272">
        <f>data!BU63</f>
        <v>0</v>
      </c>
      <c r="D333" s="272">
        <f>data!BV63</f>
        <v>0</v>
      </c>
      <c r="E333" s="272">
        <f>data!BW63</f>
        <v>0</v>
      </c>
      <c r="F333" s="272">
        <f>data!BX63</f>
        <v>4856</v>
      </c>
      <c r="G333" s="272">
        <f>data!BY63</f>
        <v>25250</v>
      </c>
      <c r="H333" s="272">
        <f>data!BZ63</f>
        <v>0</v>
      </c>
      <c r="I333" s="272">
        <f>data!CA63</f>
        <v>0</v>
      </c>
    </row>
    <row r="334" spans="1:9" ht="20.149999999999999" customHeight="1">
      <c r="A334" s="245">
        <v>9</v>
      </c>
      <c r="B334" s="253" t="s">
        <v>265</v>
      </c>
      <c r="C334" s="272">
        <f>data!BU64</f>
        <v>0</v>
      </c>
      <c r="D334" s="272">
        <f>data!BV64</f>
        <v>8045</v>
      </c>
      <c r="E334" s="272">
        <f>data!BW64</f>
        <v>0</v>
      </c>
      <c r="F334" s="272">
        <f>data!BX64</f>
        <v>3080</v>
      </c>
      <c r="G334" s="272">
        <f>data!BY64</f>
        <v>1897</v>
      </c>
      <c r="H334" s="272">
        <f>data!BZ64</f>
        <v>0</v>
      </c>
      <c r="I334" s="272">
        <f>data!CA64</f>
        <v>17434</v>
      </c>
    </row>
    <row r="335" spans="1:9" ht="20.149999999999999" customHeight="1">
      <c r="A335" s="245">
        <v>10</v>
      </c>
      <c r="B335" s="253" t="s">
        <v>511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>
      <c r="A336" s="245">
        <v>11</v>
      </c>
      <c r="B336" s="253" t="s">
        <v>512</v>
      </c>
      <c r="C336" s="272">
        <f>data!BU66</f>
        <v>0</v>
      </c>
      <c r="D336" s="272">
        <f>data!BV66</f>
        <v>458420</v>
      </c>
      <c r="E336" s="272">
        <f>data!BW66</f>
        <v>0</v>
      </c>
      <c r="F336" s="272">
        <f>data!BX66</f>
        <v>64333</v>
      </c>
      <c r="G336" s="272">
        <f>data!BY66</f>
        <v>0</v>
      </c>
      <c r="H336" s="272">
        <f>data!BZ66</f>
        <v>0</v>
      </c>
      <c r="I336" s="272">
        <f>data!CA66</f>
        <v>15821</v>
      </c>
    </row>
    <row r="337" spans="1:9" ht="20.149999999999999" customHeight="1">
      <c r="A337" s="245">
        <v>12</v>
      </c>
      <c r="B337" s="253" t="s">
        <v>16</v>
      </c>
      <c r="C337" s="272">
        <f>data!BU67</f>
        <v>0</v>
      </c>
      <c r="D337" s="272">
        <f>data!BV67</f>
        <v>0</v>
      </c>
      <c r="E337" s="272">
        <f>data!BW67</f>
        <v>0</v>
      </c>
      <c r="F337" s="272">
        <f>data!BX67</f>
        <v>2968</v>
      </c>
      <c r="G337" s="272">
        <f>data!BY67</f>
        <v>0</v>
      </c>
      <c r="H337" s="272">
        <f>data!BZ67</f>
        <v>0</v>
      </c>
      <c r="I337" s="272">
        <f>data!CA67</f>
        <v>0</v>
      </c>
    </row>
    <row r="338" spans="1:9" ht="20.149999999999999" customHeight="1">
      <c r="A338" s="245">
        <v>13</v>
      </c>
      <c r="B338" s="253" t="s">
        <v>996</v>
      </c>
      <c r="C338" s="272">
        <f>data!BU68</f>
        <v>0</v>
      </c>
      <c r="D338" s="272">
        <f>data!BV68</f>
        <v>0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>
      <c r="A339" s="245">
        <v>14</v>
      </c>
      <c r="B339" s="253" t="s">
        <v>997</v>
      </c>
      <c r="C339" s="272">
        <f>data!BU69</f>
        <v>0</v>
      </c>
      <c r="D339" s="272">
        <f>data!BV69</f>
        <v>7635</v>
      </c>
      <c r="E339" s="272">
        <f>data!BW69</f>
        <v>0</v>
      </c>
      <c r="F339" s="272">
        <f>data!BX69</f>
        <v>124047</v>
      </c>
      <c r="G339" s="272">
        <f>data!BY69</f>
        <v>12706</v>
      </c>
      <c r="H339" s="272">
        <f>data!BZ69</f>
        <v>0</v>
      </c>
      <c r="I339" s="272">
        <f>data!CA69</f>
        <v>80876</v>
      </c>
    </row>
    <row r="340" spans="1:9" ht="20.149999999999999" customHeight="1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>
      <c r="A341" s="245">
        <v>16</v>
      </c>
      <c r="B341" s="261" t="s">
        <v>998</v>
      </c>
      <c r="C341" s="253">
        <f>data!BU85</f>
        <v>0</v>
      </c>
      <c r="D341" s="253">
        <f>data!BV85</f>
        <v>752649</v>
      </c>
      <c r="E341" s="253">
        <f>data!BW85</f>
        <v>0</v>
      </c>
      <c r="F341" s="253">
        <f>data!BX85</f>
        <v>633595</v>
      </c>
      <c r="G341" s="253">
        <f>data!BY85</f>
        <v>984656</v>
      </c>
      <c r="H341" s="253">
        <f>data!BZ85</f>
        <v>0</v>
      </c>
      <c r="I341" s="253">
        <f>data!CA85</f>
        <v>273969</v>
      </c>
    </row>
    <row r="342" spans="1:9" ht="20.149999999999999" customHeight="1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>
      <c r="A343" s="245">
        <v>18</v>
      </c>
      <c r="B343" s="253" t="s">
        <v>999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>
      <c r="A344" s="245">
        <v>19</v>
      </c>
      <c r="B344" s="261" t="s">
        <v>1000</v>
      </c>
      <c r="C344" s="268" t="str">
        <f>IF(data!BU73&gt;0,data!BU73,"")</f>
        <v/>
      </c>
      <c r="D344" s="268" t="str">
        <f>IF(data!BV73&gt;0,data!BV73,"")</f>
        <v/>
      </c>
      <c r="E344" s="268" t="str">
        <f>IF(data!BW73&gt;0,data!BW73,"")</f>
        <v/>
      </c>
      <c r="F344" s="268" t="str">
        <f>IF(data!BX73&gt;0,data!BX73,"")</f>
        <v/>
      </c>
      <c r="G344" s="268" t="str">
        <f>IF(data!BY73&gt;0,data!BY73,"")</f>
        <v/>
      </c>
      <c r="H344" s="268" t="str">
        <f>IF(data!BZ73&gt;0,data!BZ73,"")</f>
        <v/>
      </c>
      <c r="I344" s="268" t="str">
        <f>IF(data!CA73&gt;0,data!CA73,"")</f>
        <v/>
      </c>
    </row>
    <row r="345" spans="1:9" ht="20.149999999999999" customHeight="1">
      <c r="A345" s="245">
        <v>20</v>
      </c>
      <c r="B345" s="261" t="s">
        <v>1001</v>
      </c>
      <c r="C345" s="268" t="str">
        <f>IF(data!BU74&gt;0,data!BU74,"")</f>
        <v/>
      </c>
      <c r="D345" s="268" t="str">
        <f>IF(data!BV74&gt;0,data!BV74,"")</f>
        <v/>
      </c>
      <c r="E345" s="268" t="str">
        <f>IF(data!BW74&gt;0,data!BW74,"")</f>
        <v/>
      </c>
      <c r="F345" s="268" t="str">
        <f>IF(data!BX74&gt;0,data!BX74,"")</f>
        <v/>
      </c>
      <c r="G345" s="268" t="str">
        <f>IF(data!BY74&gt;0,data!BY74,"")</f>
        <v/>
      </c>
      <c r="H345" s="268" t="str">
        <f>IF(data!BZ74&gt;0,data!BZ74,"")</f>
        <v/>
      </c>
      <c r="I345" s="268" t="str">
        <f>IF(data!CA74&gt;0,data!CA74,"")</f>
        <v/>
      </c>
    </row>
    <row r="346" spans="1:9" ht="20.149999999999999" customHeight="1">
      <c r="A346" s="245">
        <v>21</v>
      </c>
      <c r="B346" s="261" t="s">
        <v>1002</v>
      </c>
      <c r="C346" s="268" t="str">
        <f>IF(data!BU75&gt;0,data!BU75,"")</f>
        <v/>
      </c>
      <c r="D346" s="268" t="str">
        <f>IF(data!BV75&gt;0,data!BV75,"")</f>
        <v/>
      </c>
      <c r="E346" s="268" t="str">
        <f>IF(data!BW75&gt;0,data!BW75,"")</f>
        <v/>
      </c>
      <c r="F346" s="268" t="str">
        <f>IF(data!BX75&gt;0,data!BX75,"")</f>
        <v/>
      </c>
      <c r="G346" s="268" t="str">
        <f>IF(data!BY75&gt;0,data!BY75,"")</f>
        <v/>
      </c>
      <c r="H346" s="268" t="str">
        <f>IF(data!BZ75&gt;0,data!BZ75,"")</f>
        <v/>
      </c>
      <c r="I346" s="268" t="str">
        <f>IF(data!CA75&gt;0,data!CA75,"")</f>
        <v/>
      </c>
    </row>
    <row r="347" spans="1:9" ht="20.149999999999999" customHeight="1">
      <c r="A347" s="245" t="s">
        <v>1003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>
      <c r="A348" s="245">
        <v>22</v>
      </c>
      <c r="B348" s="253" t="s">
        <v>1004</v>
      </c>
      <c r="C348" s="269">
        <f>data!BU90</f>
        <v>0</v>
      </c>
      <c r="D348" s="269">
        <f>data!BV90</f>
        <v>0</v>
      </c>
      <c r="E348" s="269">
        <f>data!BW90</f>
        <v>0</v>
      </c>
      <c r="F348" s="269">
        <f>data!BX90</f>
        <v>1949</v>
      </c>
      <c r="G348" s="269">
        <f>data!BY90</f>
        <v>403</v>
      </c>
      <c r="H348" s="269">
        <f>data!BZ90</f>
        <v>0</v>
      </c>
      <c r="I348" s="269">
        <f>data!CA90</f>
        <v>0</v>
      </c>
    </row>
    <row r="349" spans="1:9" ht="20.149999999999999" customHeight="1">
      <c r="A349" s="245">
        <v>23</v>
      </c>
      <c r="B349" s="253" t="s">
        <v>1005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>
      <c r="A350" s="245">
        <v>24</v>
      </c>
      <c r="B350" s="253" t="s">
        <v>1006</v>
      </c>
      <c r="C350" s="269">
        <f>data!BU92</f>
        <v>0</v>
      </c>
      <c r="D350" s="269">
        <f>data!BV92</f>
        <v>45</v>
      </c>
      <c r="E350" s="269">
        <f>data!BW92</f>
        <v>0</v>
      </c>
      <c r="F350" s="269">
        <f>data!BX92</f>
        <v>2</v>
      </c>
      <c r="G350" s="269">
        <f>data!BY92</f>
        <v>0</v>
      </c>
      <c r="H350" s="269">
        <f>data!BZ92</f>
        <v>0</v>
      </c>
      <c r="I350" s="269">
        <f>data!CA92</f>
        <v>0</v>
      </c>
    </row>
    <row r="351" spans="1:9" ht="20.149999999999999" customHeight="1">
      <c r="A351" s="245">
        <v>25</v>
      </c>
      <c r="B351" s="253" t="s">
        <v>1007</v>
      </c>
      <c r="C351" s="269">
        <f>data!BU93</f>
        <v>0</v>
      </c>
      <c r="D351" s="269">
        <f>data!BV93</f>
        <v>0</v>
      </c>
      <c r="E351" s="269">
        <f>data!BW93</f>
        <v>246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>
      <c r="A352" s="245">
        <v>26</v>
      </c>
      <c r="B352" s="253" t="s">
        <v>294</v>
      </c>
      <c r="C352" s="271" t="str">
        <f>IF(data!BU80&gt;0,data!BU80,"")</f>
        <v/>
      </c>
      <c r="D352" s="271" t="str">
        <f>IF(data!BV80&gt;0,data!BV80,"")</f>
        <v/>
      </c>
      <c r="E352" s="271" t="str">
        <f>IF(data!BW80&gt;0,data!BW80,"")</f>
        <v/>
      </c>
      <c r="F352" s="271" t="str">
        <f>IF(data!BX80&gt;0,data!BX80,"")</f>
        <v/>
      </c>
      <c r="G352" s="271" t="str">
        <f>IF(data!BY80&gt;0,data!BY80,"")</f>
        <v/>
      </c>
      <c r="H352" s="271" t="str">
        <f>IF(data!BZ80&gt;0,data!BZ80,"")</f>
        <v/>
      </c>
      <c r="I352" s="271" t="str">
        <f>IF(data!CA80&gt;0,data!CA80,"")</f>
        <v/>
      </c>
    </row>
    <row r="353" spans="1:9" ht="20.149999999999999" customHeight="1">
      <c r="A353" s="246" t="s">
        <v>989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>
      <c r="D354" s="249"/>
      <c r="I354" s="250" t="s">
        <v>1042</v>
      </c>
    </row>
    <row r="355" spans="1:9" ht="20.149999999999999" customHeight="1">
      <c r="A355" s="249"/>
    </row>
    <row r="356" spans="1:9" ht="20.149999999999999" customHeight="1">
      <c r="A356" s="251" t="str">
        <f>"Hospital: "&amp;data!C98</f>
        <v>Hospital: Newport Hospital &amp; Health Services</v>
      </c>
      <c r="G356" s="252"/>
      <c r="H356" s="251" t="str">
        <f>"FYE: "&amp;data!C96</f>
        <v>FYE: 12/31/2022</v>
      </c>
    </row>
    <row r="357" spans="1:9" ht="20.149999999999999" customHeight="1">
      <c r="A357" s="245">
        <v>1</v>
      </c>
      <c r="B357" s="253" t="s">
        <v>236</v>
      </c>
      <c r="C357" s="255" t="s">
        <v>113</v>
      </c>
      <c r="D357" s="255" t="s">
        <v>114</v>
      </c>
      <c r="E357" s="255" t="s">
        <v>115</v>
      </c>
      <c r="F357" s="273"/>
      <c r="G357" s="273"/>
      <c r="H357" s="273"/>
      <c r="I357" s="255"/>
    </row>
    <row r="358" spans="1:9" ht="20.149999999999999" customHeight="1">
      <c r="A358" s="256">
        <v>2</v>
      </c>
      <c r="B358" s="257" t="s">
        <v>991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spans="1:9" ht="20.149999999999999" customHeight="1">
      <c r="A359" s="256"/>
      <c r="B359" s="257"/>
      <c r="C359" s="259" t="s">
        <v>228</v>
      </c>
      <c r="D359" s="259" t="s">
        <v>1043</v>
      </c>
      <c r="E359" s="259" t="s">
        <v>240</v>
      </c>
      <c r="F359" s="274"/>
      <c r="G359" s="274"/>
      <c r="H359" s="274"/>
      <c r="I359" s="259" t="s">
        <v>230</v>
      </c>
    </row>
    <row r="360" spans="1:9" ht="20.149999999999999" customHeight="1">
      <c r="A360" s="245">
        <v>3</v>
      </c>
      <c r="B360" s="253" t="s">
        <v>995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287.60999999999996</v>
      </c>
    </row>
    <row r="363" spans="1:9" ht="20.149999999999999" customHeight="1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24460038</v>
      </c>
    </row>
    <row r="364" spans="1:9" ht="20.149999999999999" customHeight="1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6121747</v>
      </c>
    </row>
    <row r="365" spans="1:9" ht="20.149999999999999" customHeight="1">
      <c r="A365" s="245">
        <v>8</v>
      </c>
      <c r="B365" s="253" t="s">
        <v>264</v>
      </c>
      <c r="C365" s="272">
        <f>data!CB63</f>
        <v>0</v>
      </c>
      <c r="D365" s="272">
        <f>data!CC63</f>
        <v>0</v>
      </c>
      <c r="E365" s="277"/>
      <c r="F365" s="277"/>
      <c r="G365" s="277"/>
      <c r="H365" s="277"/>
      <c r="I365" s="272">
        <f>data!CE63</f>
        <v>1522591</v>
      </c>
    </row>
    <row r="366" spans="1:9" ht="20.149999999999999" customHeight="1">
      <c r="A366" s="245">
        <v>9</v>
      </c>
      <c r="B366" s="253" t="s">
        <v>265</v>
      </c>
      <c r="C366" s="272">
        <f>data!CB64</f>
        <v>0</v>
      </c>
      <c r="D366" s="272">
        <f>data!CC64</f>
        <v>0</v>
      </c>
      <c r="E366" s="277"/>
      <c r="F366" s="277"/>
      <c r="G366" s="277"/>
      <c r="H366" s="277"/>
      <c r="I366" s="272">
        <f>data!CE64</f>
        <v>5812089</v>
      </c>
    </row>
    <row r="367" spans="1:9" ht="20.149999999999999" customHeight="1">
      <c r="A367" s="245">
        <v>10</v>
      </c>
      <c r="B367" s="253" t="s">
        <v>511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806813</v>
      </c>
    </row>
    <row r="368" spans="1:9" ht="20.149999999999999" customHeight="1">
      <c r="A368" s="245">
        <v>11</v>
      </c>
      <c r="B368" s="253" t="s">
        <v>512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4860796</v>
      </c>
    </row>
    <row r="369" spans="1:9" ht="20.149999999999999" customHeight="1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2074641</v>
      </c>
    </row>
    <row r="370" spans="1:9" ht="20.149999999999999" customHeight="1">
      <c r="A370" s="245">
        <v>13</v>
      </c>
      <c r="B370" s="253" t="s">
        <v>996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131116</v>
      </c>
    </row>
    <row r="371" spans="1:9" ht="20.149999999999999" customHeight="1">
      <c r="A371" s="245">
        <v>14</v>
      </c>
      <c r="B371" s="253" t="s">
        <v>997</v>
      </c>
      <c r="C371" s="272">
        <f>data!CB69</f>
        <v>0</v>
      </c>
      <c r="D371" s="272">
        <f>data!CC69</f>
        <v>0</v>
      </c>
      <c r="E371" s="272">
        <f>data!CD69</f>
        <v>330979</v>
      </c>
      <c r="F371" s="277"/>
      <c r="G371" s="277"/>
      <c r="H371" s="277"/>
      <c r="I371" s="272">
        <f>data!CE69</f>
        <v>2137103</v>
      </c>
    </row>
    <row r="372" spans="1:9" ht="20.149999999999999" customHeight="1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0</v>
      </c>
      <c r="F372" s="263"/>
      <c r="G372" s="263"/>
      <c r="H372" s="263"/>
      <c r="I372" s="253">
        <f>-data!CE84</f>
        <v>0</v>
      </c>
    </row>
    <row r="373" spans="1:9" ht="20.149999999999999" customHeight="1">
      <c r="A373" s="245">
        <v>16</v>
      </c>
      <c r="B373" s="261" t="s">
        <v>998</v>
      </c>
      <c r="C373" s="272">
        <f>data!CB85</f>
        <v>0</v>
      </c>
      <c r="D373" s="272">
        <f>data!CC85</f>
        <v>0</v>
      </c>
      <c r="E373" s="272">
        <f>data!CD85</f>
        <v>330979</v>
      </c>
      <c r="F373" s="277"/>
      <c r="G373" s="277"/>
      <c r="H373" s="277"/>
      <c r="I373" s="253">
        <f>data!CE85</f>
        <v>47926934</v>
      </c>
    </row>
    <row r="374" spans="1:9" ht="20.149999999999999" customHeight="1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0</v>
      </c>
    </row>
    <row r="375" spans="1:9" ht="20.149999999999999" customHeight="1">
      <c r="A375" s="245">
        <v>18</v>
      </c>
      <c r="B375" s="253" t="s">
        <v>999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>
      <c r="A376" s="245">
        <v>19</v>
      </c>
      <c r="B376" s="261" t="s">
        <v>1000</v>
      </c>
      <c r="C376" s="268" t="str">
        <f>IF(data!CB73&gt;0,data!CB73,"")</f>
        <v/>
      </c>
      <c r="D376" s="268" t="str">
        <f>IF(data!CC73&gt;0,data!CC73,"")</f>
        <v/>
      </c>
      <c r="E376" s="263"/>
      <c r="F376" s="263"/>
      <c r="G376" s="263"/>
      <c r="H376" s="263"/>
      <c r="I376" s="269">
        <f>data!CE87</f>
        <v>12051331.620000001</v>
      </c>
    </row>
    <row r="377" spans="1:9" ht="20.149999999999999" customHeight="1">
      <c r="A377" s="245">
        <v>20</v>
      </c>
      <c r="B377" s="261" t="s">
        <v>1001</v>
      </c>
      <c r="C377" s="268" t="str">
        <f>IF(data!CB74&gt;0,data!CB74,"")</f>
        <v/>
      </c>
      <c r="D377" s="268" t="str">
        <f>IF(data!CC74&gt;0,data!CC74,"")</f>
        <v/>
      </c>
      <c r="E377" s="263"/>
      <c r="F377" s="263"/>
      <c r="G377" s="263"/>
      <c r="H377" s="263"/>
      <c r="I377" s="269">
        <f>data!CE88</f>
        <v>55580021</v>
      </c>
    </row>
    <row r="378" spans="1:9" ht="20.149999999999999" customHeight="1">
      <c r="A378" s="245">
        <v>21</v>
      </c>
      <c r="B378" s="261" t="s">
        <v>1002</v>
      </c>
      <c r="C378" s="268" t="str">
        <f>IF(data!CB75&gt;0,data!CB75,"")</f>
        <v/>
      </c>
      <c r="D378" s="268" t="str">
        <f>IF(data!CC75&gt;0,data!CC75,"")</f>
        <v/>
      </c>
      <c r="E378" s="263"/>
      <c r="F378" s="263"/>
      <c r="G378" s="263"/>
      <c r="H378" s="263"/>
      <c r="I378" s="269">
        <f>data!CE89</f>
        <v>67631352.620000005</v>
      </c>
    </row>
    <row r="379" spans="1:9" ht="20.149999999999999" customHeight="1">
      <c r="A379" s="245" t="s">
        <v>1003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>
      <c r="A380" s="245">
        <v>22</v>
      </c>
      <c r="B380" s="253" t="s">
        <v>1004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87446</v>
      </c>
    </row>
    <row r="381" spans="1:9" ht="20.149999999999999" customHeight="1">
      <c r="A381" s="245">
        <v>23</v>
      </c>
      <c r="B381" s="253" t="s">
        <v>1005</v>
      </c>
      <c r="C381" s="269">
        <f>data!CB91</f>
        <v>0</v>
      </c>
      <c r="D381" s="268" t="str">
        <f>IF(data!CC77&gt;0,data!CC77,"")</f>
        <v/>
      </c>
      <c r="E381" s="263"/>
      <c r="F381" s="263"/>
      <c r="G381" s="263"/>
      <c r="H381" s="263"/>
      <c r="I381" s="253">
        <f>data!CE91</f>
        <v>6999</v>
      </c>
    </row>
    <row r="382" spans="1:9" ht="20.149999999999999" customHeight="1">
      <c r="A382" s="245">
        <v>24</v>
      </c>
      <c r="B382" s="253" t="s">
        <v>1006</v>
      </c>
      <c r="C382" s="269">
        <f>data!CB92</f>
        <v>0</v>
      </c>
      <c r="D382" s="268" t="str">
        <f>IF(data!CC78&gt;0,data!CC78,"")</f>
        <v/>
      </c>
      <c r="E382" s="263"/>
      <c r="F382" s="263"/>
      <c r="G382" s="263"/>
      <c r="H382" s="263"/>
      <c r="I382" s="253">
        <f>data!CE92</f>
        <v>18884</v>
      </c>
    </row>
    <row r="383" spans="1:9" ht="20.149999999999999" customHeight="1">
      <c r="A383" s="245">
        <v>25</v>
      </c>
      <c r="B383" s="253" t="s">
        <v>1007</v>
      </c>
      <c r="C383" s="269">
        <f>data!CB93</f>
        <v>0</v>
      </c>
      <c r="D383" s="268" t="str">
        <f>IF(data!CC79&gt;0,data!CC79,"")</f>
        <v/>
      </c>
      <c r="E383" s="263"/>
      <c r="F383" s="263"/>
      <c r="G383" s="263"/>
      <c r="H383" s="263"/>
      <c r="I383" s="253">
        <f>data!CE93</f>
        <v>22206</v>
      </c>
    </row>
    <row r="384" spans="1:9" ht="20.149999999999999" customHeight="1">
      <c r="A384" s="245">
        <v>26</v>
      </c>
      <c r="B384" s="253" t="s">
        <v>294</v>
      </c>
      <c r="C384" s="268" t="str">
        <f>IF(data!CB80&gt;0,data!CB80,"")</f>
        <v/>
      </c>
      <c r="D384" s="268" t="str">
        <f>IF(data!CC80&gt;0,data!CC80,"")</f>
        <v/>
      </c>
      <c r="E384" s="275"/>
      <c r="F384" s="263"/>
      <c r="G384" s="263"/>
      <c r="H384" s="263"/>
      <c r="I384" s="260">
        <f>data!CE94</f>
        <v>82.98</v>
      </c>
    </row>
    <row r="410" ht="15.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411" transitionEvaluation="1" transitionEntry="1" codeName="Sheet1">
    <tabColor rgb="FF92D050"/>
    <pageSetUpPr autoPageBreaks="0" fitToPage="1"/>
  </sheetPr>
  <dimension ref="A1:CF716"/>
  <sheetViews>
    <sheetView topLeftCell="A411" zoomScaleNormal="100" workbookViewId="0">
      <selection activeCell="C427" sqref="C427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278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0</v>
      </c>
    </row>
    <row r="48" spans="1:83">
      <c r="A48" s="28" t="s">
        <v>232</v>
      </c>
      <c r="B48" s="278">
        <v>6024272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430681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24578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733901</v>
      </c>
      <c r="O48" s="28">
        <f t="shared" si="0"/>
        <v>104635</v>
      </c>
      <c r="P48" s="28">
        <f t="shared" si="0"/>
        <v>200809</v>
      </c>
      <c r="Q48" s="28">
        <f t="shared" si="0"/>
        <v>0</v>
      </c>
      <c r="R48" s="28">
        <f t="shared" si="0"/>
        <v>126092</v>
      </c>
      <c r="S48" s="28">
        <f t="shared" si="0"/>
        <v>0</v>
      </c>
      <c r="T48" s="28">
        <f t="shared" si="0"/>
        <v>0</v>
      </c>
      <c r="U48" s="28">
        <f t="shared" si="0"/>
        <v>204270</v>
      </c>
      <c r="V48" s="28">
        <f t="shared" si="0"/>
        <v>7708</v>
      </c>
      <c r="W48" s="28">
        <f t="shared" si="0"/>
        <v>29281</v>
      </c>
      <c r="X48" s="28">
        <f t="shared" si="0"/>
        <v>75736</v>
      </c>
      <c r="Y48" s="28">
        <f t="shared" si="0"/>
        <v>82177</v>
      </c>
      <c r="Z48" s="28">
        <f t="shared" si="0"/>
        <v>0</v>
      </c>
      <c r="AA48" s="28">
        <f t="shared" si="0"/>
        <v>0</v>
      </c>
      <c r="AB48" s="28">
        <f t="shared" si="0"/>
        <v>70797</v>
      </c>
      <c r="AC48" s="28">
        <f t="shared" si="0"/>
        <v>0</v>
      </c>
      <c r="AD48" s="28">
        <f t="shared" si="0"/>
        <v>0</v>
      </c>
      <c r="AE48" s="28">
        <f t="shared" si="0"/>
        <v>196244</v>
      </c>
      <c r="AF48" s="28">
        <f t="shared" si="0"/>
        <v>0</v>
      </c>
      <c r="AG48" s="28">
        <f t="shared" si="0"/>
        <v>679674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1072198</v>
      </c>
      <c r="AK48" s="28">
        <f t="shared" si="1"/>
        <v>10207</v>
      </c>
      <c r="AL48" s="28">
        <f t="shared" si="1"/>
        <v>6105</v>
      </c>
      <c r="AM48" s="28">
        <f t="shared" si="1"/>
        <v>0</v>
      </c>
      <c r="AN48" s="28">
        <f t="shared" si="1"/>
        <v>0</v>
      </c>
      <c r="AO48" s="28">
        <f t="shared" si="1"/>
        <v>87142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232905</v>
      </c>
      <c r="AZ48" s="28">
        <f t="shared" si="1"/>
        <v>0</v>
      </c>
      <c r="BA48" s="28">
        <f t="shared" si="1"/>
        <v>24469</v>
      </c>
      <c r="BB48" s="28">
        <f t="shared" si="1"/>
        <v>159005</v>
      </c>
      <c r="BC48" s="28">
        <f t="shared" si="1"/>
        <v>0</v>
      </c>
      <c r="BD48" s="28">
        <f t="shared" si="1"/>
        <v>51973</v>
      </c>
      <c r="BE48" s="28">
        <f t="shared" si="1"/>
        <v>115337</v>
      </c>
      <c r="BF48" s="28">
        <f t="shared" si="1"/>
        <v>181447</v>
      </c>
      <c r="BG48" s="28">
        <f t="shared" si="1"/>
        <v>90259</v>
      </c>
      <c r="BH48" s="28">
        <f t="shared" si="1"/>
        <v>41615</v>
      </c>
      <c r="BI48" s="28">
        <f t="shared" si="1"/>
        <v>0</v>
      </c>
      <c r="BJ48" s="28">
        <f t="shared" si="1"/>
        <v>174307</v>
      </c>
      <c r="BK48" s="28">
        <f t="shared" si="1"/>
        <v>145991</v>
      </c>
      <c r="BL48" s="28">
        <f t="shared" si="1"/>
        <v>102751</v>
      </c>
      <c r="BM48" s="28">
        <f t="shared" si="1"/>
        <v>0</v>
      </c>
      <c r="BN48" s="28">
        <f t="shared" si="1"/>
        <v>196396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127138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82265</v>
      </c>
      <c r="BW48" s="28">
        <f t="shared" si="2"/>
        <v>0</v>
      </c>
      <c r="BX48" s="28">
        <f t="shared" si="2"/>
        <v>0</v>
      </c>
      <c r="BY48" s="28">
        <f t="shared" si="2"/>
        <v>134481</v>
      </c>
      <c r="BZ48" s="28">
        <f t="shared" si="2"/>
        <v>0</v>
      </c>
      <c r="CA48" s="28">
        <f t="shared" si="2"/>
        <v>21696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6024270</v>
      </c>
    </row>
    <row r="49" spans="1:83">
      <c r="A49" s="16" t="s">
        <v>233</v>
      </c>
      <c r="B49" s="28">
        <f>B47+B48</f>
        <v>6024272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20">
        <v>2074641</v>
      </c>
      <c r="C51" s="20">
        <v>0</v>
      </c>
      <c r="D51" s="20">
        <v>0</v>
      </c>
      <c r="E51" s="20">
        <v>562911</v>
      </c>
      <c r="F51" s="20">
        <v>0</v>
      </c>
      <c r="G51" s="20">
        <v>0</v>
      </c>
      <c r="H51" s="20">
        <v>0</v>
      </c>
      <c r="I51" s="20">
        <v>0</v>
      </c>
      <c r="J51" s="20">
        <v>1799</v>
      </c>
      <c r="K51" s="20">
        <v>0</v>
      </c>
      <c r="L51" s="20">
        <v>0</v>
      </c>
      <c r="M51" s="20">
        <v>0</v>
      </c>
      <c r="N51" s="20">
        <v>920155</v>
      </c>
      <c r="O51" s="20">
        <v>19080</v>
      </c>
      <c r="P51" s="20">
        <v>168031</v>
      </c>
      <c r="Q51" s="20">
        <v>0</v>
      </c>
      <c r="R51" s="20">
        <v>1631</v>
      </c>
      <c r="S51" s="20">
        <v>271</v>
      </c>
      <c r="T51" s="20">
        <v>0</v>
      </c>
      <c r="U51" s="20">
        <v>68894</v>
      </c>
      <c r="V51" s="20">
        <v>435</v>
      </c>
      <c r="W51" s="20">
        <v>0</v>
      </c>
      <c r="X51" s="20">
        <v>0</v>
      </c>
      <c r="Y51" s="20">
        <v>173173</v>
      </c>
      <c r="Z51" s="20">
        <v>0</v>
      </c>
      <c r="AA51" s="20">
        <v>0</v>
      </c>
      <c r="AB51" s="20">
        <v>583</v>
      </c>
      <c r="AC51" s="20">
        <v>0</v>
      </c>
      <c r="AD51" s="20">
        <v>0</v>
      </c>
      <c r="AE51" s="20">
        <v>8359</v>
      </c>
      <c r="AF51" s="20">
        <v>0</v>
      </c>
      <c r="AG51" s="20">
        <v>36381</v>
      </c>
      <c r="AH51" s="20">
        <v>0</v>
      </c>
      <c r="AI51" s="20">
        <v>0</v>
      </c>
      <c r="AJ51" s="20">
        <v>368785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2744</v>
      </c>
      <c r="AZ51" s="20">
        <v>0</v>
      </c>
      <c r="BA51" s="20">
        <v>2114</v>
      </c>
      <c r="BB51" s="20">
        <v>0</v>
      </c>
      <c r="BC51" s="20">
        <v>0</v>
      </c>
      <c r="BD51" s="20">
        <v>0</v>
      </c>
      <c r="BE51" s="20">
        <v>169935</v>
      </c>
      <c r="BF51" s="20">
        <v>1147</v>
      </c>
      <c r="BG51" s="20">
        <v>56767</v>
      </c>
      <c r="BH51" s="20">
        <v>0</v>
      </c>
      <c r="BI51" s="20">
        <v>0</v>
      </c>
      <c r="BJ51" s="20">
        <v>0</v>
      </c>
      <c r="BK51" s="20">
        <v>4748</v>
      </c>
      <c r="BL51" s="20">
        <v>3730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2968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2574641</v>
      </c>
    </row>
    <row r="52" spans="1:83">
      <c r="A52" s="35" t="s">
        <v>235</v>
      </c>
      <c r="B52" s="27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>
      <c r="A53" s="16" t="s">
        <v>233</v>
      </c>
      <c r="B53" s="28">
        <f>B51+B52</f>
        <v>2074641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20">
        <v>0</v>
      </c>
      <c r="D59" s="20">
        <v>0</v>
      </c>
      <c r="E59" s="20">
        <v>1542</v>
      </c>
      <c r="F59" s="20">
        <v>0</v>
      </c>
      <c r="G59" s="20">
        <v>0</v>
      </c>
      <c r="H59" s="20">
        <v>0</v>
      </c>
      <c r="I59" s="20">
        <v>0</v>
      </c>
      <c r="J59" s="20">
        <v>88</v>
      </c>
      <c r="K59" s="20">
        <v>0</v>
      </c>
      <c r="L59" s="20">
        <v>396</v>
      </c>
      <c r="M59" s="20">
        <v>0</v>
      </c>
      <c r="N59" s="20">
        <v>12455</v>
      </c>
      <c r="O59" s="20">
        <v>62</v>
      </c>
      <c r="P59" s="281">
        <v>24392</v>
      </c>
      <c r="Q59" s="26">
        <v>0</v>
      </c>
      <c r="R59" s="26">
        <v>24392</v>
      </c>
      <c r="S59" s="279">
        <v>0</v>
      </c>
      <c r="T59" s="279">
        <v>0</v>
      </c>
      <c r="U59" s="27">
        <v>83370</v>
      </c>
      <c r="V59" s="26">
        <v>1910</v>
      </c>
      <c r="W59" s="26">
        <v>4506</v>
      </c>
      <c r="X59" s="26">
        <v>19821</v>
      </c>
      <c r="Y59" s="26">
        <v>18500</v>
      </c>
      <c r="Z59" s="26">
        <v>0</v>
      </c>
      <c r="AA59" s="26">
        <v>0</v>
      </c>
      <c r="AB59" s="279">
        <v>0</v>
      </c>
      <c r="AC59" s="26">
        <v>0</v>
      </c>
      <c r="AD59" s="26">
        <v>0</v>
      </c>
      <c r="AE59" s="26">
        <v>34058</v>
      </c>
      <c r="AF59" s="26">
        <v>0</v>
      </c>
      <c r="AG59" s="26">
        <v>8781</v>
      </c>
      <c r="AH59" s="26">
        <v>0</v>
      </c>
      <c r="AI59" s="26">
        <v>0</v>
      </c>
      <c r="AJ59" s="26">
        <v>21792</v>
      </c>
      <c r="AK59" s="26">
        <v>1598</v>
      </c>
      <c r="AL59" s="26">
        <v>781</v>
      </c>
      <c r="AM59" s="26">
        <v>0</v>
      </c>
      <c r="AN59" s="26">
        <v>0</v>
      </c>
      <c r="AO59" s="26">
        <v>7488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31620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87934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>
      <c r="A60" s="219" t="s">
        <v>262</v>
      </c>
      <c r="B60" s="220"/>
      <c r="C60" s="280">
        <v>0</v>
      </c>
      <c r="D60" s="280">
        <v>0</v>
      </c>
      <c r="E60" s="280">
        <v>15.6</v>
      </c>
      <c r="F60" s="280">
        <v>0</v>
      </c>
      <c r="G60" s="280">
        <v>0</v>
      </c>
      <c r="H60" s="280">
        <v>0</v>
      </c>
      <c r="I60" s="280">
        <v>0</v>
      </c>
      <c r="J60" s="280">
        <v>0.89</v>
      </c>
      <c r="K60" s="280">
        <v>0</v>
      </c>
      <c r="L60" s="280">
        <v>4.38</v>
      </c>
      <c r="M60" s="280">
        <v>0</v>
      </c>
      <c r="N60" s="280">
        <v>43.52</v>
      </c>
      <c r="O60" s="280">
        <v>2.36</v>
      </c>
      <c r="P60" s="281">
        <v>7.79</v>
      </c>
      <c r="Q60" s="281">
        <v>0</v>
      </c>
      <c r="R60" s="281">
        <v>1.85</v>
      </c>
      <c r="S60" s="282">
        <v>0</v>
      </c>
      <c r="T60" s="282">
        <v>0</v>
      </c>
      <c r="U60" s="283">
        <v>11.44</v>
      </c>
      <c r="V60" s="281">
        <v>0.33</v>
      </c>
      <c r="W60" s="281">
        <v>1.25</v>
      </c>
      <c r="X60" s="281">
        <v>3.24</v>
      </c>
      <c r="Y60" s="281">
        <v>3.52</v>
      </c>
      <c r="Z60" s="281">
        <v>0</v>
      </c>
      <c r="AA60" s="281">
        <v>0</v>
      </c>
      <c r="AB60" s="282">
        <v>1.98</v>
      </c>
      <c r="AC60" s="281">
        <v>0</v>
      </c>
      <c r="AD60" s="281">
        <v>0</v>
      </c>
      <c r="AE60" s="281">
        <v>9.34</v>
      </c>
      <c r="AF60" s="281">
        <v>0</v>
      </c>
      <c r="AG60" s="281">
        <v>15.87</v>
      </c>
      <c r="AH60" s="281">
        <v>0</v>
      </c>
      <c r="AI60" s="281">
        <v>0</v>
      </c>
      <c r="AJ60" s="281">
        <v>40.76</v>
      </c>
      <c r="AK60" s="281">
        <v>0.49</v>
      </c>
      <c r="AL60" s="281">
        <v>0.28999999999999998</v>
      </c>
      <c r="AM60" s="281">
        <v>0</v>
      </c>
      <c r="AN60" s="281">
        <v>0</v>
      </c>
      <c r="AO60" s="281">
        <v>3.16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</v>
      </c>
      <c r="AW60" s="282">
        <v>0</v>
      </c>
      <c r="AX60" s="282">
        <v>0</v>
      </c>
      <c r="AY60" s="281">
        <v>18.16</v>
      </c>
      <c r="AZ60" s="281">
        <v>0</v>
      </c>
      <c r="BA60" s="282">
        <v>1.77</v>
      </c>
      <c r="BB60" s="282">
        <v>5.0199999999999996</v>
      </c>
      <c r="BC60" s="282">
        <v>0</v>
      </c>
      <c r="BD60" s="282">
        <v>3.44</v>
      </c>
      <c r="BE60" s="281">
        <v>6.02</v>
      </c>
      <c r="BF60" s="282">
        <v>14.71</v>
      </c>
      <c r="BG60" s="282">
        <v>3.89</v>
      </c>
      <c r="BH60" s="282">
        <v>1.56</v>
      </c>
      <c r="BI60" s="282">
        <v>0</v>
      </c>
      <c r="BJ60" s="282">
        <v>5.56</v>
      </c>
      <c r="BK60" s="282">
        <v>9.75</v>
      </c>
      <c r="BL60" s="282">
        <v>7.78</v>
      </c>
      <c r="BM60" s="282">
        <v>0</v>
      </c>
      <c r="BN60" s="282">
        <v>7.98</v>
      </c>
      <c r="BO60" s="282">
        <v>0</v>
      </c>
      <c r="BP60" s="282">
        <v>0</v>
      </c>
      <c r="BQ60" s="282">
        <v>0</v>
      </c>
      <c r="BR60" s="282">
        <v>5.13</v>
      </c>
      <c r="BS60" s="282">
        <v>0</v>
      </c>
      <c r="BT60" s="282">
        <v>0</v>
      </c>
      <c r="BU60" s="282">
        <v>0</v>
      </c>
      <c r="BV60" s="282">
        <v>4.42</v>
      </c>
      <c r="BW60" s="282">
        <v>0</v>
      </c>
      <c r="BX60" s="282">
        <v>0</v>
      </c>
      <c r="BY60" s="282">
        <v>5.57</v>
      </c>
      <c r="BZ60" s="282">
        <v>0</v>
      </c>
      <c r="CA60" s="282">
        <v>0.73</v>
      </c>
      <c r="CB60" s="282">
        <v>0</v>
      </c>
      <c r="CC60" s="282">
        <v>0</v>
      </c>
      <c r="CD60" s="221" t="s">
        <v>248</v>
      </c>
      <c r="CE60" s="239">
        <f t="shared" ref="CE60:CE68" si="6">SUM(C60:CD60)</f>
        <v>269.55000000000007</v>
      </c>
    </row>
    <row r="61" spans="1:83">
      <c r="A61" s="35" t="s">
        <v>263</v>
      </c>
      <c r="B61" s="16"/>
      <c r="C61" s="20">
        <v>0</v>
      </c>
      <c r="D61" s="20">
        <v>0</v>
      </c>
      <c r="E61" s="20">
        <v>1650796</v>
      </c>
      <c r="F61" s="20">
        <v>0</v>
      </c>
      <c r="G61" s="20">
        <v>0</v>
      </c>
      <c r="H61" s="20">
        <v>0</v>
      </c>
      <c r="I61" s="20">
        <v>0</v>
      </c>
      <c r="J61" s="20">
        <v>94209</v>
      </c>
      <c r="K61" s="20">
        <v>0</v>
      </c>
      <c r="L61" s="20" t="s">
        <v>1363</v>
      </c>
      <c r="M61" s="20">
        <v>0</v>
      </c>
      <c r="N61" s="20">
        <v>2813037</v>
      </c>
      <c r="O61" s="20">
        <v>401064</v>
      </c>
      <c r="P61" s="26">
        <v>769700</v>
      </c>
      <c r="Q61" s="26">
        <v>0</v>
      </c>
      <c r="R61" s="26">
        <v>483310</v>
      </c>
      <c r="S61" s="284">
        <v>0</v>
      </c>
      <c r="T61" s="284">
        <v>0</v>
      </c>
      <c r="U61" s="27">
        <v>782967</v>
      </c>
      <c r="V61" s="26">
        <v>29544</v>
      </c>
      <c r="W61" s="26">
        <v>112235</v>
      </c>
      <c r="X61" s="26">
        <v>290295</v>
      </c>
      <c r="Y61" s="26">
        <v>314984</v>
      </c>
      <c r="Z61" s="26">
        <v>0</v>
      </c>
      <c r="AA61" s="26">
        <v>0</v>
      </c>
      <c r="AB61" s="285">
        <v>271366</v>
      </c>
      <c r="AC61" s="26">
        <v>0</v>
      </c>
      <c r="AD61" s="26">
        <v>0</v>
      </c>
      <c r="AE61" s="26">
        <v>752203</v>
      </c>
      <c r="AF61" s="26">
        <v>0</v>
      </c>
      <c r="AG61" s="26">
        <v>2605186</v>
      </c>
      <c r="AH61" s="26">
        <v>0</v>
      </c>
      <c r="AI61" s="26">
        <v>0</v>
      </c>
      <c r="AJ61" s="26">
        <v>4109726</v>
      </c>
      <c r="AK61" s="26">
        <v>39122</v>
      </c>
      <c r="AL61" s="26">
        <v>23402</v>
      </c>
      <c r="AM61" s="26">
        <v>0</v>
      </c>
      <c r="AN61" s="26">
        <v>0</v>
      </c>
      <c r="AO61" s="26">
        <v>334013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892724</v>
      </c>
      <c r="AZ61" s="26">
        <v>0</v>
      </c>
      <c r="BA61" s="284">
        <v>93791</v>
      </c>
      <c r="BB61" s="284">
        <v>609463</v>
      </c>
      <c r="BC61" s="284">
        <v>0</v>
      </c>
      <c r="BD61" s="284">
        <v>199213</v>
      </c>
      <c r="BE61" s="26">
        <v>442085</v>
      </c>
      <c r="BF61" s="284">
        <v>695485</v>
      </c>
      <c r="BG61" s="284">
        <v>345962</v>
      </c>
      <c r="BH61" s="284">
        <v>159509</v>
      </c>
      <c r="BI61" s="284">
        <v>0</v>
      </c>
      <c r="BJ61" s="284">
        <v>668117</v>
      </c>
      <c r="BK61" s="284">
        <v>559581</v>
      </c>
      <c r="BL61" s="284">
        <v>393845</v>
      </c>
      <c r="BM61" s="284">
        <v>0</v>
      </c>
      <c r="BN61" s="284">
        <v>752786</v>
      </c>
      <c r="BO61" s="284">
        <v>0</v>
      </c>
      <c r="BP61" s="284">
        <v>0</v>
      </c>
      <c r="BQ61" s="284">
        <v>0</v>
      </c>
      <c r="BR61" s="284">
        <v>487318</v>
      </c>
      <c r="BS61" s="284">
        <v>0</v>
      </c>
      <c r="BT61" s="284">
        <v>0</v>
      </c>
      <c r="BU61" s="284">
        <v>0</v>
      </c>
      <c r="BV61" s="284">
        <v>315321</v>
      </c>
      <c r="BW61" s="284">
        <v>0</v>
      </c>
      <c r="BX61" s="284">
        <v>0</v>
      </c>
      <c r="BY61" s="284">
        <v>515466</v>
      </c>
      <c r="BZ61" s="284">
        <v>0</v>
      </c>
      <c r="CA61" s="284">
        <v>83162</v>
      </c>
      <c r="CB61" s="284">
        <v>0</v>
      </c>
      <c r="CC61" s="284">
        <v>0</v>
      </c>
      <c r="CD61" s="25" t="s">
        <v>248</v>
      </c>
      <c r="CE61" s="28">
        <f t="shared" si="6"/>
        <v>23090987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430681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24578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733901</v>
      </c>
      <c r="O62" s="28">
        <f t="shared" si="7"/>
        <v>104635</v>
      </c>
      <c r="P62" s="28">
        <f t="shared" si="7"/>
        <v>200809</v>
      </c>
      <c r="Q62" s="28">
        <f t="shared" si="7"/>
        <v>0</v>
      </c>
      <c r="R62" s="28">
        <f t="shared" si="7"/>
        <v>126092</v>
      </c>
      <c r="S62" s="28">
        <f t="shared" si="7"/>
        <v>0</v>
      </c>
      <c r="T62" s="28">
        <f t="shared" si="7"/>
        <v>0</v>
      </c>
      <c r="U62" s="28">
        <f t="shared" si="7"/>
        <v>204270</v>
      </c>
      <c r="V62" s="28">
        <f t="shared" si="7"/>
        <v>7708</v>
      </c>
      <c r="W62" s="28">
        <f t="shared" si="7"/>
        <v>29281</v>
      </c>
      <c r="X62" s="28">
        <f t="shared" si="7"/>
        <v>75736</v>
      </c>
      <c r="Y62" s="28">
        <f t="shared" si="7"/>
        <v>82177</v>
      </c>
      <c r="Z62" s="28">
        <f t="shared" si="7"/>
        <v>0</v>
      </c>
      <c r="AA62" s="28">
        <f t="shared" si="7"/>
        <v>0</v>
      </c>
      <c r="AB62" s="28">
        <f t="shared" si="7"/>
        <v>70797</v>
      </c>
      <c r="AC62" s="28">
        <f t="shared" si="7"/>
        <v>0</v>
      </c>
      <c r="AD62" s="28">
        <f t="shared" si="7"/>
        <v>0</v>
      </c>
      <c r="AE62" s="28">
        <f t="shared" si="7"/>
        <v>196244</v>
      </c>
      <c r="AF62" s="28">
        <f t="shared" si="7"/>
        <v>0</v>
      </c>
      <c r="AG62" s="28">
        <f t="shared" si="7"/>
        <v>679674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1072198</v>
      </c>
      <c r="AK62" s="28">
        <f t="shared" si="8"/>
        <v>10207</v>
      </c>
      <c r="AL62" s="28">
        <f t="shared" si="8"/>
        <v>6105</v>
      </c>
      <c r="AM62" s="28">
        <f t="shared" si="8"/>
        <v>0</v>
      </c>
      <c r="AN62" s="28">
        <f t="shared" si="8"/>
        <v>0</v>
      </c>
      <c r="AO62" s="28">
        <f t="shared" si="8"/>
        <v>87142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232905</v>
      </c>
      <c r="AZ62" s="28">
        <f t="shared" si="8"/>
        <v>0</v>
      </c>
      <c r="BA62" s="28">
        <f t="shared" si="8"/>
        <v>24469</v>
      </c>
      <c r="BB62" s="28">
        <f t="shared" si="8"/>
        <v>159005</v>
      </c>
      <c r="BC62" s="28">
        <f t="shared" si="8"/>
        <v>0</v>
      </c>
      <c r="BD62" s="28">
        <f t="shared" si="8"/>
        <v>51973</v>
      </c>
      <c r="BE62" s="28">
        <f t="shared" si="8"/>
        <v>115337</v>
      </c>
      <c r="BF62" s="28">
        <f t="shared" si="8"/>
        <v>181447</v>
      </c>
      <c r="BG62" s="28">
        <f t="shared" si="8"/>
        <v>90259</v>
      </c>
      <c r="BH62" s="28">
        <f t="shared" si="8"/>
        <v>41615</v>
      </c>
      <c r="BI62" s="28">
        <f t="shared" si="8"/>
        <v>0</v>
      </c>
      <c r="BJ62" s="28">
        <f t="shared" si="8"/>
        <v>174307</v>
      </c>
      <c r="BK62" s="28">
        <f t="shared" si="8"/>
        <v>145991</v>
      </c>
      <c r="BL62" s="28">
        <f t="shared" si="8"/>
        <v>102751</v>
      </c>
      <c r="BM62" s="28">
        <f t="shared" si="8"/>
        <v>0</v>
      </c>
      <c r="BN62" s="28">
        <f t="shared" si="8"/>
        <v>196396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127138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82265</v>
      </c>
      <c r="BW62" s="28">
        <f t="shared" si="9"/>
        <v>0</v>
      </c>
      <c r="BX62" s="28">
        <f t="shared" si="9"/>
        <v>0</v>
      </c>
      <c r="BY62" s="28">
        <f t="shared" si="9"/>
        <v>134481</v>
      </c>
      <c r="BZ62" s="28">
        <f t="shared" si="9"/>
        <v>0</v>
      </c>
      <c r="CA62" s="28">
        <f t="shared" si="9"/>
        <v>21696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6024270</v>
      </c>
    </row>
    <row r="63" spans="1:83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400</v>
      </c>
      <c r="O63" s="20">
        <v>0</v>
      </c>
      <c r="P63" s="26">
        <v>0</v>
      </c>
      <c r="Q63" s="26">
        <v>0</v>
      </c>
      <c r="R63" s="26">
        <v>3240</v>
      </c>
      <c r="S63" s="284">
        <v>0</v>
      </c>
      <c r="T63" s="284">
        <v>0</v>
      </c>
      <c r="U63" s="27">
        <v>9100</v>
      </c>
      <c r="V63" s="26">
        <v>5674</v>
      </c>
      <c r="W63" s="26">
        <v>21557</v>
      </c>
      <c r="X63" s="26">
        <v>55756</v>
      </c>
      <c r="Y63" s="26">
        <v>60498</v>
      </c>
      <c r="Z63" s="26">
        <v>0</v>
      </c>
      <c r="AA63" s="26">
        <v>0</v>
      </c>
      <c r="AB63" s="285">
        <v>79802</v>
      </c>
      <c r="AC63" s="26">
        <v>0</v>
      </c>
      <c r="AD63" s="26">
        <v>0</v>
      </c>
      <c r="AE63" s="26">
        <v>55053</v>
      </c>
      <c r="AF63" s="26">
        <v>0</v>
      </c>
      <c r="AG63" s="26">
        <v>394262</v>
      </c>
      <c r="AH63" s="26">
        <v>0</v>
      </c>
      <c r="AI63" s="26">
        <v>0</v>
      </c>
      <c r="AJ63" s="26">
        <v>636663</v>
      </c>
      <c r="AK63" s="26">
        <v>1416</v>
      </c>
      <c r="AL63" s="26">
        <v>18413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13941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38255</v>
      </c>
      <c r="BK63" s="284">
        <v>53199</v>
      </c>
      <c r="BL63" s="284">
        <v>0</v>
      </c>
      <c r="BM63" s="284">
        <v>0</v>
      </c>
      <c r="BN63" s="284">
        <v>71012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24675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 t="shared" si="6"/>
        <v>1542916</v>
      </c>
    </row>
    <row r="64" spans="1:83">
      <c r="A64" s="35" t="s">
        <v>265</v>
      </c>
      <c r="B64" s="16"/>
      <c r="C64" s="20">
        <v>0</v>
      </c>
      <c r="D64" s="20">
        <v>0</v>
      </c>
      <c r="E64" s="20">
        <v>104579</v>
      </c>
      <c r="F64" s="20">
        <v>0</v>
      </c>
      <c r="G64" s="20">
        <v>0</v>
      </c>
      <c r="H64" s="20">
        <v>0</v>
      </c>
      <c r="I64" s="20">
        <v>0</v>
      </c>
      <c r="J64" s="20">
        <v>5968</v>
      </c>
      <c r="K64" s="20">
        <v>0</v>
      </c>
      <c r="L64" s="20">
        <v>29366</v>
      </c>
      <c r="M64" s="20">
        <v>0</v>
      </c>
      <c r="N64" s="20">
        <v>146141</v>
      </c>
      <c r="O64" s="20">
        <v>35218</v>
      </c>
      <c r="P64" s="26">
        <v>365804</v>
      </c>
      <c r="Q64" s="26">
        <v>0</v>
      </c>
      <c r="R64" s="26">
        <v>146</v>
      </c>
      <c r="S64" s="284">
        <v>730028</v>
      </c>
      <c r="T64" s="284">
        <v>0</v>
      </c>
      <c r="U64" s="27">
        <v>709029</v>
      </c>
      <c r="V64" s="26">
        <v>2469</v>
      </c>
      <c r="W64" s="26">
        <v>9378</v>
      </c>
      <c r="X64" s="26">
        <v>24255</v>
      </c>
      <c r="Y64" s="26">
        <v>26318</v>
      </c>
      <c r="Z64" s="26">
        <v>0</v>
      </c>
      <c r="AA64" s="26">
        <v>0</v>
      </c>
      <c r="AB64" s="285">
        <v>1957135</v>
      </c>
      <c r="AC64" s="26">
        <v>0</v>
      </c>
      <c r="AD64" s="26">
        <v>0</v>
      </c>
      <c r="AE64" s="26">
        <v>34575</v>
      </c>
      <c r="AF64" s="26">
        <v>0</v>
      </c>
      <c r="AG64" s="26">
        <v>141307</v>
      </c>
      <c r="AH64" s="26">
        <v>0</v>
      </c>
      <c r="AI64" s="26">
        <v>0</v>
      </c>
      <c r="AJ64" s="26">
        <v>267531</v>
      </c>
      <c r="AK64" s="26">
        <v>1027</v>
      </c>
      <c r="AL64" s="26">
        <v>0</v>
      </c>
      <c r="AM64" s="26">
        <v>0</v>
      </c>
      <c r="AN64" s="26">
        <v>0</v>
      </c>
      <c r="AO64" s="26">
        <v>21160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0</v>
      </c>
      <c r="AW64" s="284">
        <v>0</v>
      </c>
      <c r="AX64" s="284">
        <v>0</v>
      </c>
      <c r="AY64" s="26">
        <v>534220</v>
      </c>
      <c r="AZ64" s="26">
        <v>0</v>
      </c>
      <c r="BA64" s="284">
        <v>19358</v>
      </c>
      <c r="BB64" s="284">
        <v>6262</v>
      </c>
      <c r="BC64" s="284">
        <v>0</v>
      </c>
      <c r="BD64" s="284">
        <v>795</v>
      </c>
      <c r="BE64" s="26">
        <v>29621</v>
      </c>
      <c r="BF64" s="284">
        <v>51263</v>
      </c>
      <c r="BG64" s="284">
        <v>28507</v>
      </c>
      <c r="BH64" s="284">
        <v>28598</v>
      </c>
      <c r="BI64" s="284">
        <v>0</v>
      </c>
      <c r="BJ64" s="284">
        <v>9074</v>
      </c>
      <c r="BK64" s="284">
        <v>20679</v>
      </c>
      <c r="BL64" s="284">
        <v>14480</v>
      </c>
      <c r="BM64" s="284">
        <v>0</v>
      </c>
      <c r="BN64" s="284">
        <v>50500</v>
      </c>
      <c r="BO64" s="284">
        <v>0</v>
      </c>
      <c r="BP64" s="284">
        <v>0</v>
      </c>
      <c r="BQ64" s="284">
        <v>0</v>
      </c>
      <c r="BR64" s="284">
        <v>8031</v>
      </c>
      <c r="BS64" s="284">
        <v>0</v>
      </c>
      <c r="BT64" s="284">
        <v>0</v>
      </c>
      <c r="BU64" s="284">
        <v>0</v>
      </c>
      <c r="BV64" s="284">
        <v>2185</v>
      </c>
      <c r="BW64" s="284">
        <v>0</v>
      </c>
      <c r="BX64" s="284">
        <v>0</v>
      </c>
      <c r="BY64" s="284">
        <v>16574</v>
      </c>
      <c r="BZ64" s="284">
        <v>0</v>
      </c>
      <c r="CA64" s="284">
        <v>4256</v>
      </c>
      <c r="CB64" s="284">
        <v>0</v>
      </c>
      <c r="CC64" s="284">
        <v>0</v>
      </c>
      <c r="CD64" s="25" t="s">
        <v>248</v>
      </c>
      <c r="CE64" s="28">
        <f t="shared" si="6"/>
        <v>5435837</v>
      </c>
    </row>
    <row r="65" spans="1:83">
      <c r="A65" s="35" t="s">
        <v>266</v>
      </c>
      <c r="B65" s="16"/>
      <c r="C65" s="20">
        <v>0</v>
      </c>
      <c r="D65" s="20">
        <v>0</v>
      </c>
      <c r="E65" s="20">
        <v>2027</v>
      </c>
      <c r="F65" s="20">
        <v>0</v>
      </c>
      <c r="G65" s="20">
        <v>0</v>
      </c>
      <c r="H65" s="20">
        <v>0</v>
      </c>
      <c r="I65" s="20">
        <v>0</v>
      </c>
      <c r="J65" s="20">
        <v>116</v>
      </c>
      <c r="K65" s="20">
        <v>0</v>
      </c>
      <c r="L65" s="20">
        <v>569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4">
        <v>0</v>
      </c>
      <c r="T65" s="284">
        <v>0</v>
      </c>
      <c r="U65" s="27">
        <v>0</v>
      </c>
      <c r="V65" s="26">
        <v>198</v>
      </c>
      <c r="W65" s="26">
        <v>751</v>
      </c>
      <c r="X65" s="26">
        <v>1943</v>
      </c>
      <c r="Y65" s="26">
        <v>2109</v>
      </c>
      <c r="Z65" s="26">
        <v>0</v>
      </c>
      <c r="AA65" s="26">
        <v>0</v>
      </c>
      <c r="AB65" s="285">
        <v>10060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60070</v>
      </c>
      <c r="AK65" s="26">
        <v>0</v>
      </c>
      <c r="AL65" s="26">
        <v>0</v>
      </c>
      <c r="AM65" s="26">
        <v>0</v>
      </c>
      <c r="AN65" s="26">
        <v>0</v>
      </c>
      <c r="AO65" s="26">
        <v>410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2426</v>
      </c>
      <c r="AZ65" s="26">
        <v>0</v>
      </c>
      <c r="BA65" s="284">
        <v>0</v>
      </c>
      <c r="BB65" s="284">
        <v>0</v>
      </c>
      <c r="BC65" s="284">
        <v>0</v>
      </c>
      <c r="BD65" s="284">
        <v>0</v>
      </c>
      <c r="BE65" s="26">
        <v>582755</v>
      </c>
      <c r="BF65" s="284">
        <v>0</v>
      </c>
      <c r="BG65" s="284">
        <v>50190</v>
      </c>
      <c r="BH65" s="284">
        <v>0</v>
      </c>
      <c r="BI65" s="284">
        <v>0</v>
      </c>
      <c r="BJ65" s="284">
        <v>0</v>
      </c>
      <c r="BK65" s="284">
        <v>12908</v>
      </c>
      <c r="BL65" s="284">
        <v>0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726532</v>
      </c>
    </row>
    <row r="66" spans="1:83">
      <c r="A66" s="35" t="s">
        <v>267</v>
      </c>
      <c r="B66" s="16"/>
      <c r="C66" s="20">
        <v>0</v>
      </c>
      <c r="D66" s="20">
        <v>0</v>
      </c>
      <c r="E66" s="20">
        <v>116439</v>
      </c>
      <c r="F66" s="20">
        <v>0</v>
      </c>
      <c r="G66" s="20">
        <v>0</v>
      </c>
      <c r="H66" s="20">
        <v>0</v>
      </c>
      <c r="I66" s="20">
        <v>0</v>
      </c>
      <c r="J66" s="20">
        <v>6645</v>
      </c>
      <c r="K66" s="20">
        <v>0</v>
      </c>
      <c r="L66" s="20">
        <v>32697</v>
      </c>
      <c r="M66" s="20">
        <v>0</v>
      </c>
      <c r="N66" s="20">
        <v>34835</v>
      </c>
      <c r="O66" s="20">
        <v>3282</v>
      </c>
      <c r="P66" s="26">
        <v>82801</v>
      </c>
      <c r="Q66" s="26">
        <v>0</v>
      </c>
      <c r="R66" s="26">
        <v>0</v>
      </c>
      <c r="S66" s="284">
        <v>0</v>
      </c>
      <c r="T66" s="284">
        <v>0</v>
      </c>
      <c r="U66" s="27">
        <v>607569</v>
      </c>
      <c r="V66" s="26">
        <v>5028</v>
      </c>
      <c r="W66" s="26">
        <v>269702</v>
      </c>
      <c r="X66" s="26">
        <v>73358</v>
      </c>
      <c r="Y66" s="26">
        <v>115033</v>
      </c>
      <c r="Z66" s="26">
        <v>0</v>
      </c>
      <c r="AA66" s="26">
        <v>0</v>
      </c>
      <c r="AB66" s="285">
        <v>919327</v>
      </c>
      <c r="AC66" s="26">
        <v>0</v>
      </c>
      <c r="AD66" s="26">
        <v>0</v>
      </c>
      <c r="AE66" s="26">
        <v>21240</v>
      </c>
      <c r="AF66" s="26">
        <v>0</v>
      </c>
      <c r="AG66" s="26">
        <v>204628</v>
      </c>
      <c r="AH66" s="26">
        <v>0</v>
      </c>
      <c r="AI66" s="26">
        <v>0</v>
      </c>
      <c r="AJ66" s="26">
        <v>113992</v>
      </c>
      <c r="AK66" s="26">
        <v>1105</v>
      </c>
      <c r="AL66" s="26">
        <v>661</v>
      </c>
      <c r="AM66" s="26">
        <v>0</v>
      </c>
      <c r="AN66" s="26">
        <v>0</v>
      </c>
      <c r="AO66" s="26">
        <v>23560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0</v>
      </c>
      <c r="AW66" s="284">
        <v>0</v>
      </c>
      <c r="AX66" s="284">
        <v>0</v>
      </c>
      <c r="AY66" s="26">
        <v>18597</v>
      </c>
      <c r="AZ66" s="26">
        <v>0</v>
      </c>
      <c r="BA66" s="284">
        <v>6165</v>
      </c>
      <c r="BB66" s="284">
        <v>127</v>
      </c>
      <c r="BC66" s="284">
        <v>0</v>
      </c>
      <c r="BD66" s="284">
        <v>103737</v>
      </c>
      <c r="BE66" s="26">
        <v>281435</v>
      </c>
      <c r="BF66" s="284">
        <v>60</v>
      </c>
      <c r="BG66" s="284">
        <v>2699973</v>
      </c>
      <c r="BH66" s="284">
        <v>8911</v>
      </c>
      <c r="BI66" s="284">
        <v>0</v>
      </c>
      <c r="BJ66" s="284">
        <v>161807</v>
      </c>
      <c r="BK66" s="284">
        <v>136128</v>
      </c>
      <c r="BL66" s="284">
        <v>26052</v>
      </c>
      <c r="BM66" s="284">
        <v>0</v>
      </c>
      <c r="BN66" s="284">
        <v>174121</v>
      </c>
      <c r="BO66" s="284">
        <v>0</v>
      </c>
      <c r="BP66" s="284">
        <v>0</v>
      </c>
      <c r="BQ66" s="284">
        <v>0</v>
      </c>
      <c r="BR66" s="284">
        <v>151723</v>
      </c>
      <c r="BS66" s="284">
        <v>0</v>
      </c>
      <c r="BT66" s="284">
        <v>0</v>
      </c>
      <c r="BU66" s="284">
        <v>0</v>
      </c>
      <c r="BV66" s="284">
        <v>75706</v>
      </c>
      <c r="BW66" s="284">
        <v>0</v>
      </c>
      <c r="BX66" s="284">
        <v>0</v>
      </c>
      <c r="BY66" s="284">
        <v>9086</v>
      </c>
      <c r="BZ66" s="284">
        <v>0</v>
      </c>
      <c r="CA66" s="284">
        <v>43381</v>
      </c>
      <c r="CB66" s="284">
        <v>0</v>
      </c>
      <c r="CC66" s="284">
        <v>0</v>
      </c>
      <c r="CD66" s="25" t="s">
        <v>248</v>
      </c>
      <c r="CE66" s="28">
        <f t="shared" si="6"/>
        <v>6528911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562911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1799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920155</v>
      </c>
      <c r="O67" s="28">
        <f t="shared" si="10"/>
        <v>19080</v>
      </c>
      <c r="P67" s="28">
        <f t="shared" si="10"/>
        <v>168031</v>
      </c>
      <c r="Q67" s="28">
        <f t="shared" si="10"/>
        <v>0</v>
      </c>
      <c r="R67" s="28">
        <f t="shared" si="10"/>
        <v>1631</v>
      </c>
      <c r="S67" s="28">
        <f t="shared" si="10"/>
        <v>271</v>
      </c>
      <c r="T67" s="28">
        <f t="shared" si="10"/>
        <v>0</v>
      </c>
      <c r="U67" s="28">
        <f t="shared" si="10"/>
        <v>68894</v>
      </c>
      <c r="V67" s="28">
        <f t="shared" si="10"/>
        <v>435</v>
      </c>
      <c r="W67" s="28">
        <f t="shared" si="10"/>
        <v>0</v>
      </c>
      <c r="X67" s="28">
        <f t="shared" si="10"/>
        <v>0</v>
      </c>
      <c r="Y67" s="28">
        <f t="shared" si="10"/>
        <v>173173</v>
      </c>
      <c r="Z67" s="28">
        <f t="shared" si="10"/>
        <v>0</v>
      </c>
      <c r="AA67" s="28">
        <f t="shared" si="10"/>
        <v>0</v>
      </c>
      <c r="AB67" s="28">
        <f t="shared" si="10"/>
        <v>583</v>
      </c>
      <c r="AC67" s="28">
        <f t="shared" si="10"/>
        <v>0</v>
      </c>
      <c r="AD67" s="28">
        <f t="shared" si="10"/>
        <v>0</v>
      </c>
      <c r="AE67" s="28">
        <f t="shared" si="10"/>
        <v>8359</v>
      </c>
      <c r="AF67" s="28">
        <f t="shared" si="10"/>
        <v>0</v>
      </c>
      <c r="AG67" s="28">
        <f t="shared" si="10"/>
        <v>36381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368785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2744</v>
      </c>
      <c r="AZ67" s="28">
        <f t="shared" si="11"/>
        <v>0</v>
      </c>
      <c r="BA67" s="28">
        <f t="shared" si="11"/>
        <v>2114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169935</v>
      </c>
      <c r="BF67" s="28">
        <f t="shared" si="11"/>
        <v>1147</v>
      </c>
      <c r="BG67" s="28">
        <f t="shared" si="11"/>
        <v>56767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4748</v>
      </c>
      <c r="BL67" s="28">
        <f t="shared" si="11"/>
        <v>3730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2968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2574641</v>
      </c>
    </row>
    <row r="68" spans="1:83">
      <c r="A68" s="35" t="s">
        <v>268</v>
      </c>
      <c r="B68" s="28"/>
      <c r="C68" s="20">
        <v>0</v>
      </c>
      <c r="D68" s="20">
        <v>0</v>
      </c>
      <c r="E68" s="20">
        <v>1796</v>
      </c>
      <c r="F68" s="20">
        <v>0</v>
      </c>
      <c r="G68" s="20">
        <v>0</v>
      </c>
      <c r="H68" s="20">
        <v>0</v>
      </c>
      <c r="I68" s="20">
        <v>0</v>
      </c>
      <c r="J68" s="20">
        <v>102</v>
      </c>
      <c r="K68" s="20">
        <v>0</v>
      </c>
      <c r="L68" s="20">
        <v>504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4">
        <v>0</v>
      </c>
      <c r="T68" s="284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5">
        <v>47629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1410</v>
      </c>
      <c r="AK68" s="26">
        <v>0</v>
      </c>
      <c r="AL68" s="26">
        <v>0</v>
      </c>
      <c r="AM68" s="26">
        <v>0</v>
      </c>
      <c r="AN68" s="26">
        <v>0</v>
      </c>
      <c r="AO68" s="26">
        <v>363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4453</v>
      </c>
      <c r="AZ68" s="26">
        <v>0</v>
      </c>
      <c r="BA68" s="284">
        <v>0</v>
      </c>
      <c r="BB68" s="284">
        <v>0</v>
      </c>
      <c r="BC68" s="284">
        <v>0</v>
      </c>
      <c r="BD68" s="284">
        <v>0</v>
      </c>
      <c r="BE68" s="26">
        <v>28240</v>
      </c>
      <c r="BF68" s="284"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2990</v>
      </c>
      <c r="BL68" s="284">
        <v>0</v>
      </c>
      <c r="BM68" s="284">
        <v>0</v>
      </c>
      <c r="BN68" s="284">
        <v>3484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 t="shared" si="6"/>
        <v>90971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36988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2111</v>
      </c>
      <c r="K69" s="28">
        <f t="shared" si="13"/>
        <v>0</v>
      </c>
      <c r="L69" s="28">
        <f t="shared" si="13"/>
        <v>10386</v>
      </c>
      <c r="M69" s="28">
        <f t="shared" si="13"/>
        <v>0</v>
      </c>
      <c r="N69" s="28">
        <f t="shared" si="13"/>
        <v>1698</v>
      </c>
      <c r="O69" s="28">
        <f t="shared" si="13"/>
        <v>1575</v>
      </c>
      <c r="P69" s="28">
        <f t="shared" si="13"/>
        <v>1963</v>
      </c>
      <c r="Q69" s="28">
        <f t="shared" si="13"/>
        <v>0</v>
      </c>
      <c r="R69" s="28">
        <f t="shared" si="13"/>
        <v>9591</v>
      </c>
      <c r="S69" s="28">
        <f t="shared" si="13"/>
        <v>95970</v>
      </c>
      <c r="T69" s="28">
        <f t="shared" si="13"/>
        <v>0</v>
      </c>
      <c r="U69" s="28">
        <f t="shared" si="13"/>
        <v>24883</v>
      </c>
      <c r="V69" s="28">
        <f t="shared" si="13"/>
        <v>167</v>
      </c>
      <c r="W69" s="28">
        <f t="shared" si="13"/>
        <v>635</v>
      </c>
      <c r="X69" s="28">
        <f t="shared" si="13"/>
        <v>1643</v>
      </c>
      <c r="Y69" s="28">
        <f t="shared" si="13"/>
        <v>1784</v>
      </c>
      <c r="Z69" s="28">
        <f t="shared" si="13"/>
        <v>0</v>
      </c>
      <c r="AA69" s="28">
        <f t="shared" si="13"/>
        <v>0</v>
      </c>
      <c r="AB69" s="28">
        <f t="shared" si="13"/>
        <v>45252</v>
      </c>
      <c r="AC69" s="28">
        <f t="shared" si="13"/>
        <v>0</v>
      </c>
      <c r="AD69" s="28">
        <f t="shared" si="13"/>
        <v>0</v>
      </c>
      <c r="AE69" s="28">
        <f t="shared" si="13"/>
        <v>3580</v>
      </c>
      <c r="AF69" s="28">
        <f t="shared" si="13"/>
        <v>0</v>
      </c>
      <c r="AG69" s="28">
        <f t="shared" si="13"/>
        <v>4481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45056</v>
      </c>
      <c r="AK69" s="28">
        <f t="shared" si="14"/>
        <v>186</v>
      </c>
      <c r="AL69" s="28">
        <f t="shared" si="14"/>
        <v>111</v>
      </c>
      <c r="AM69" s="28">
        <f t="shared" si="14"/>
        <v>0</v>
      </c>
      <c r="AN69" s="28">
        <f t="shared" si="14"/>
        <v>0</v>
      </c>
      <c r="AO69" s="28">
        <f t="shared" si="14"/>
        <v>7484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433</v>
      </c>
      <c r="AZ69" s="28">
        <f t="shared" si="14"/>
        <v>0</v>
      </c>
      <c r="BA69" s="28">
        <f t="shared" si="14"/>
        <v>118</v>
      </c>
      <c r="BB69" s="28">
        <f t="shared" si="14"/>
        <v>856</v>
      </c>
      <c r="BC69" s="28">
        <f t="shared" si="14"/>
        <v>0</v>
      </c>
      <c r="BD69" s="28">
        <f t="shared" si="14"/>
        <v>2605</v>
      </c>
      <c r="BE69" s="28">
        <f t="shared" si="14"/>
        <v>245</v>
      </c>
      <c r="BF69" s="28">
        <f t="shared" si="14"/>
        <v>1133</v>
      </c>
      <c r="BG69" s="28">
        <f t="shared" si="14"/>
        <v>1700</v>
      </c>
      <c r="BH69" s="28">
        <f t="shared" si="14"/>
        <v>0</v>
      </c>
      <c r="BI69" s="28">
        <f t="shared" si="14"/>
        <v>0</v>
      </c>
      <c r="BJ69" s="28">
        <f t="shared" si="14"/>
        <v>-722</v>
      </c>
      <c r="BK69" s="28">
        <f t="shared" si="14"/>
        <v>21798</v>
      </c>
      <c r="BL69" s="28">
        <f t="shared" si="14"/>
        <v>561</v>
      </c>
      <c r="BM69" s="28">
        <f t="shared" si="14"/>
        <v>0</v>
      </c>
      <c r="BN69" s="28">
        <f t="shared" si="14"/>
        <v>162498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44984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7198</v>
      </c>
      <c r="BW69" s="28">
        <f t="shared" si="15"/>
        <v>0</v>
      </c>
      <c r="BX69" s="28">
        <f t="shared" si="15"/>
        <v>0</v>
      </c>
      <c r="BY69" s="28">
        <f t="shared" si="15"/>
        <v>159008</v>
      </c>
      <c r="BZ69" s="28">
        <f t="shared" si="15"/>
        <v>0</v>
      </c>
      <c r="CA69" s="28">
        <f t="shared" si="15"/>
        <v>37800</v>
      </c>
      <c r="CB69" s="28">
        <f t="shared" si="15"/>
        <v>0</v>
      </c>
      <c r="CC69" s="28">
        <f t="shared" si="15"/>
        <v>0</v>
      </c>
      <c r="CD69" s="28">
        <f t="shared" si="15"/>
        <v>974848</v>
      </c>
      <c r="CE69" s="28">
        <f>SUM(CE70:CE84)</f>
        <v>1710607</v>
      </c>
    </row>
    <row r="70" spans="1:83">
      <c r="A70" s="29" t="s">
        <v>270</v>
      </c>
      <c r="B70" s="30"/>
      <c r="C70" s="242">
        <v>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42">
        <v>0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242">
        <v>0</v>
      </c>
      <c r="AI70" s="242">
        <v>0</v>
      </c>
      <c r="AJ70" s="242">
        <v>0</v>
      </c>
      <c r="AK70" s="242">
        <v>0</v>
      </c>
      <c r="AL70" s="242">
        <v>0</v>
      </c>
      <c r="AM70" s="242">
        <v>0</v>
      </c>
      <c r="AN70" s="242">
        <v>0</v>
      </c>
      <c r="AO70" s="242">
        <v>0</v>
      </c>
      <c r="AP70" s="242">
        <v>0</v>
      </c>
      <c r="AQ70" s="242">
        <v>0</v>
      </c>
      <c r="AR70" s="242">
        <v>0</v>
      </c>
      <c r="AS70" s="242">
        <v>0</v>
      </c>
      <c r="AT70" s="242">
        <v>0</v>
      </c>
      <c r="AU70" s="242">
        <v>0</v>
      </c>
      <c r="AV70" s="242">
        <v>0</v>
      </c>
      <c r="AW70" s="242">
        <v>0</v>
      </c>
      <c r="AX70" s="242">
        <v>0</v>
      </c>
      <c r="AY70" s="242">
        <v>0</v>
      </c>
      <c r="AZ70" s="242">
        <v>0</v>
      </c>
      <c r="BA70" s="242">
        <v>0</v>
      </c>
      <c r="BB70" s="242">
        <v>0</v>
      </c>
      <c r="BC70" s="242">
        <v>0</v>
      </c>
      <c r="BD70" s="242">
        <v>0</v>
      </c>
      <c r="BE70" s="242">
        <v>0</v>
      </c>
      <c r="BF70" s="242">
        <v>0</v>
      </c>
      <c r="BG70" s="242">
        <v>0</v>
      </c>
      <c r="BH70" s="242">
        <v>0</v>
      </c>
      <c r="BI70" s="242">
        <v>0</v>
      </c>
      <c r="BJ70" s="242">
        <v>0</v>
      </c>
      <c r="BK70" s="242">
        <v>0</v>
      </c>
      <c r="BL70" s="242">
        <v>0</v>
      </c>
      <c r="BM70" s="242">
        <v>0</v>
      </c>
      <c r="BN70" s="242">
        <v>0</v>
      </c>
      <c r="BO70" s="242">
        <v>0</v>
      </c>
      <c r="BP70" s="242">
        <v>0</v>
      </c>
      <c r="BQ70" s="242">
        <v>0</v>
      </c>
      <c r="BR70" s="242">
        <v>0</v>
      </c>
      <c r="BS70" s="242">
        <v>0</v>
      </c>
      <c r="BT70" s="242">
        <v>0</v>
      </c>
      <c r="BU70" s="242">
        <v>0</v>
      </c>
      <c r="BV70" s="242">
        <v>0</v>
      </c>
      <c r="BW70" s="242">
        <v>0</v>
      </c>
      <c r="BX70" s="242">
        <v>0</v>
      </c>
      <c r="BY70" s="242">
        <v>0</v>
      </c>
      <c r="BZ70" s="242">
        <v>0</v>
      </c>
      <c r="CA70" s="242">
        <v>0</v>
      </c>
      <c r="CB70" s="242">
        <v>0</v>
      </c>
      <c r="CC70" s="242">
        <v>0</v>
      </c>
      <c r="CD70" s="242">
        <v>0</v>
      </c>
      <c r="CE70" s="28">
        <f t="shared" ref="CE70:CE85" si="16">SUM(C70:CD70)</f>
        <v>0</v>
      </c>
    </row>
    <row r="71" spans="1:83">
      <c r="A71" s="29" t="s">
        <v>271</v>
      </c>
      <c r="B71" s="30"/>
      <c r="C71" s="242">
        <v>0</v>
      </c>
      <c r="D71" s="242">
        <v>0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2">
        <v>0</v>
      </c>
      <c r="AH71" s="242">
        <v>0</v>
      </c>
      <c r="AI71" s="242">
        <v>0</v>
      </c>
      <c r="AJ71" s="242">
        <v>0</v>
      </c>
      <c r="AK71" s="242">
        <v>0</v>
      </c>
      <c r="AL71" s="242">
        <v>0</v>
      </c>
      <c r="AM71" s="242">
        <v>0</v>
      </c>
      <c r="AN71" s="242">
        <v>0</v>
      </c>
      <c r="AO71" s="242">
        <v>0</v>
      </c>
      <c r="AP71" s="242">
        <v>0</v>
      </c>
      <c r="AQ71" s="242">
        <v>0</v>
      </c>
      <c r="AR71" s="242">
        <v>0</v>
      </c>
      <c r="AS71" s="242">
        <v>0</v>
      </c>
      <c r="AT71" s="242">
        <v>0</v>
      </c>
      <c r="AU71" s="242">
        <v>0</v>
      </c>
      <c r="AV71" s="242">
        <v>0</v>
      </c>
      <c r="AW71" s="242">
        <v>0</v>
      </c>
      <c r="AX71" s="242">
        <v>0</v>
      </c>
      <c r="AY71" s="242">
        <v>0</v>
      </c>
      <c r="AZ71" s="242">
        <v>0</v>
      </c>
      <c r="BA71" s="242">
        <v>0</v>
      </c>
      <c r="BB71" s="242">
        <v>0</v>
      </c>
      <c r="BC71" s="242">
        <v>0</v>
      </c>
      <c r="BD71" s="242">
        <v>0</v>
      </c>
      <c r="BE71" s="242">
        <v>0</v>
      </c>
      <c r="BF71" s="242">
        <v>0</v>
      </c>
      <c r="BG71" s="242">
        <v>0</v>
      </c>
      <c r="BH71" s="242">
        <v>0</v>
      </c>
      <c r="BI71" s="242">
        <v>0</v>
      </c>
      <c r="BJ71" s="242">
        <v>0</v>
      </c>
      <c r="BK71" s="242">
        <v>0</v>
      </c>
      <c r="BL71" s="242">
        <v>0</v>
      </c>
      <c r="BM71" s="242">
        <v>0</v>
      </c>
      <c r="BN71" s="242">
        <v>0</v>
      </c>
      <c r="BO71" s="242">
        <v>0</v>
      </c>
      <c r="BP71" s="242">
        <v>0</v>
      </c>
      <c r="BQ71" s="242">
        <v>0</v>
      </c>
      <c r="BR71" s="242">
        <v>0</v>
      </c>
      <c r="BS71" s="242">
        <v>0</v>
      </c>
      <c r="BT71" s="242">
        <v>0</v>
      </c>
      <c r="BU71" s="242">
        <v>0</v>
      </c>
      <c r="BV71" s="242">
        <v>0</v>
      </c>
      <c r="BW71" s="242">
        <v>0</v>
      </c>
      <c r="BX71" s="242">
        <v>0</v>
      </c>
      <c r="BY71" s="242">
        <v>0</v>
      </c>
      <c r="BZ71" s="242">
        <v>0</v>
      </c>
      <c r="CA71" s="242">
        <v>0</v>
      </c>
      <c r="CB71" s="242">
        <v>0</v>
      </c>
      <c r="CC71" s="242">
        <v>0</v>
      </c>
      <c r="CD71" s="242">
        <v>0</v>
      </c>
      <c r="CE71" s="28">
        <f t="shared" si="16"/>
        <v>0</v>
      </c>
    </row>
    <row r="72" spans="1:83">
      <c r="A72" s="29" t="s">
        <v>272</v>
      </c>
      <c r="B72" s="30"/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0</v>
      </c>
      <c r="X72" s="242">
        <v>0</v>
      </c>
      <c r="Y72" s="242">
        <v>0</v>
      </c>
      <c r="Z72" s="242">
        <v>0</v>
      </c>
      <c r="AA72" s="242">
        <v>0</v>
      </c>
      <c r="AB72" s="242">
        <v>0</v>
      </c>
      <c r="AC72" s="242">
        <v>0</v>
      </c>
      <c r="AD72" s="242">
        <v>0</v>
      </c>
      <c r="AE72" s="242">
        <v>0</v>
      </c>
      <c r="AF72" s="242">
        <v>0</v>
      </c>
      <c r="AG72" s="242">
        <v>0</v>
      </c>
      <c r="AH72" s="242">
        <v>0</v>
      </c>
      <c r="AI72" s="242">
        <v>0</v>
      </c>
      <c r="AJ72" s="242">
        <v>0</v>
      </c>
      <c r="AK72" s="242">
        <v>0</v>
      </c>
      <c r="AL72" s="242">
        <v>0</v>
      </c>
      <c r="AM72" s="242">
        <v>0</v>
      </c>
      <c r="AN72" s="242">
        <v>0</v>
      </c>
      <c r="AO72" s="242">
        <v>0</v>
      </c>
      <c r="AP72" s="242">
        <v>0</v>
      </c>
      <c r="AQ72" s="242">
        <v>0</v>
      </c>
      <c r="AR72" s="242">
        <v>0</v>
      </c>
      <c r="AS72" s="242">
        <v>0</v>
      </c>
      <c r="AT72" s="242">
        <v>0</v>
      </c>
      <c r="AU72" s="242">
        <v>0</v>
      </c>
      <c r="AV72" s="242">
        <v>0</v>
      </c>
      <c r="AW72" s="242">
        <v>0</v>
      </c>
      <c r="AX72" s="242">
        <v>0</v>
      </c>
      <c r="AY72" s="242">
        <v>0</v>
      </c>
      <c r="AZ72" s="242">
        <v>0</v>
      </c>
      <c r="BA72" s="242">
        <v>0</v>
      </c>
      <c r="BB72" s="242">
        <v>0</v>
      </c>
      <c r="BC72" s="242">
        <v>0</v>
      </c>
      <c r="BD72" s="242">
        <v>0</v>
      </c>
      <c r="BE72" s="242">
        <v>0</v>
      </c>
      <c r="BF72" s="242">
        <v>0</v>
      </c>
      <c r="BG72" s="242">
        <v>0</v>
      </c>
      <c r="BH72" s="242">
        <v>0</v>
      </c>
      <c r="BI72" s="242">
        <v>0</v>
      </c>
      <c r="BJ72" s="242">
        <v>0</v>
      </c>
      <c r="BK72" s="242">
        <v>0</v>
      </c>
      <c r="BL72" s="242">
        <v>0</v>
      </c>
      <c r="BM72" s="242">
        <v>0</v>
      </c>
      <c r="BN72" s="242">
        <v>0</v>
      </c>
      <c r="BO72" s="242">
        <v>0</v>
      </c>
      <c r="BP72" s="242">
        <v>0</v>
      </c>
      <c r="BQ72" s="242">
        <v>0</v>
      </c>
      <c r="BR72" s="242">
        <v>0</v>
      </c>
      <c r="BS72" s="242">
        <v>0</v>
      </c>
      <c r="BT72" s="242">
        <v>0</v>
      </c>
      <c r="BU72" s="242">
        <v>0</v>
      </c>
      <c r="BV72" s="242">
        <v>0</v>
      </c>
      <c r="BW72" s="242">
        <v>0</v>
      </c>
      <c r="BX72" s="242">
        <v>0</v>
      </c>
      <c r="BY72" s="242">
        <v>0</v>
      </c>
      <c r="BZ72" s="242">
        <v>0</v>
      </c>
      <c r="CA72" s="242">
        <v>0</v>
      </c>
      <c r="CB72" s="242">
        <v>0</v>
      </c>
      <c r="CC72" s="242">
        <v>0</v>
      </c>
      <c r="CD72" s="242">
        <v>0</v>
      </c>
      <c r="CE72" s="28">
        <f t="shared" si="16"/>
        <v>0</v>
      </c>
    </row>
    <row r="73" spans="1:83">
      <c r="A73" s="29" t="s">
        <v>273</v>
      </c>
      <c r="B73" s="30"/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0</v>
      </c>
      <c r="X73" s="242">
        <v>0</v>
      </c>
      <c r="Y73" s="242">
        <v>0</v>
      </c>
      <c r="Z73" s="242">
        <v>0</v>
      </c>
      <c r="AA73" s="242">
        <v>0</v>
      </c>
      <c r="AB73" s="242">
        <v>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242">
        <v>0</v>
      </c>
      <c r="AI73" s="242">
        <v>0</v>
      </c>
      <c r="AJ73" s="242">
        <v>0</v>
      </c>
      <c r="AK73" s="242">
        <v>0</v>
      </c>
      <c r="AL73" s="242">
        <v>0</v>
      </c>
      <c r="AM73" s="242">
        <v>0</v>
      </c>
      <c r="AN73" s="242">
        <v>0</v>
      </c>
      <c r="AO73" s="242">
        <v>0</v>
      </c>
      <c r="AP73" s="242">
        <v>0</v>
      </c>
      <c r="AQ73" s="242">
        <v>0</v>
      </c>
      <c r="AR73" s="242">
        <v>0</v>
      </c>
      <c r="AS73" s="242">
        <v>0</v>
      </c>
      <c r="AT73" s="242">
        <v>0</v>
      </c>
      <c r="AU73" s="242">
        <v>0</v>
      </c>
      <c r="AV73" s="242">
        <v>0</v>
      </c>
      <c r="AW73" s="242">
        <v>0</v>
      </c>
      <c r="AX73" s="242">
        <v>0</v>
      </c>
      <c r="AY73" s="242">
        <v>0</v>
      </c>
      <c r="AZ73" s="242">
        <v>0</v>
      </c>
      <c r="BA73" s="242">
        <v>0</v>
      </c>
      <c r="BB73" s="242">
        <v>0</v>
      </c>
      <c r="BC73" s="242">
        <v>0</v>
      </c>
      <c r="BD73" s="242">
        <v>0</v>
      </c>
      <c r="BE73" s="242">
        <v>0</v>
      </c>
      <c r="BF73" s="242">
        <v>0</v>
      </c>
      <c r="BG73" s="242">
        <v>0</v>
      </c>
      <c r="BH73" s="242">
        <v>0</v>
      </c>
      <c r="BI73" s="242">
        <v>0</v>
      </c>
      <c r="BJ73" s="242">
        <v>0</v>
      </c>
      <c r="BK73" s="242">
        <v>0</v>
      </c>
      <c r="BL73" s="242">
        <v>0</v>
      </c>
      <c r="BM73" s="242">
        <v>0</v>
      </c>
      <c r="BN73" s="242">
        <v>0</v>
      </c>
      <c r="BO73" s="242">
        <v>0</v>
      </c>
      <c r="BP73" s="242">
        <v>0</v>
      </c>
      <c r="BQ73" s="242">
        <v>0</v>
      </c>
      <c r="BR73" s="242">
        <v>0</v>
      </c>
      <c r="BS73" s="242">
        <v>0</v>
      </c>
      <c r="BT73" s="242">
        <v>0</v>
      </c>
      <c r="BU73" s="242">
        <v>0</v>
      </c>
      <c r="BV73" s="242">
        <v>0</v>
      </c>
      <c r="BW73" s="242">
        <v>0</v>
      </c>
      <c r="BX73" s="242">
        <v>0</v>
      </c>
      <c r="BY73" s="242">
        <v>0</v>
      </c>
      <c r="BZ73" s="242">
        <v>0</v>
      </c>
      <c r="CA73" s="242">
        <v>0</v>
      </c>
      <c r="CB73" s="242">
        <v>0</v>
      </c>
      <c r="CC73" s="242">
        <v>0</v>
      </c>
      <c r="CD73" s="242">
        <v>0</v>
      </c>
      <c r="CE73" s="28">
        <f t="shared" si="16"/>
        <v>0</v>
      </c>
    </row>
    <row r="74" spans="1:83">
      <c r="A74" s="29" t="s">
        <v>274</v>
      </c>
      <c r="B74" s="30"/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2">
        <v>0</v>
      </c>
      <c r="BP74" s="242">
        <v>0</v>
      </c>
      <c r="BQ74" s="242">
        <v>0</v>
      </c>
      <c r="BR74" s="242">
        <v>0</v>
      </c>
      <c r="BS74" s="242">
        <v>0</v>
      </c>
      <c r="BT74" s="242">
        <v>0</v>
      </c>
      <c r="BU74" s="242">
        <v>0</v>
      </c>
      <c r="BV74" s="242">
        <v>0</v>
      </c>
      <c r="BW74" s="242">
        <v>0</v>
      </c>
      <c r="BX74" s="242">
        <v>0</v>
      </c>
      <c r="BY74" s="242">
        <v>0</v>
      </c>
      <c r="BZ74" s="242">
        <v>0</v>
      </c>
      <c r="CA74" s="242">
        <v>0</v>
      </c>
      <c r="CB74" s="242">
        <v>0</v>
      </c>
      <c r="CC74" s="242">
        <v>0</v>
      </c>
      <c r="CD74" s="242">
        <v>0</v>
      </c>
      <c r="CE74" s="28">
        <f t="shared" si="16"/>
        <v>0</v>
      </c>
    </row>
    <row r="75" spans="1:83">
      <c r="A75" s="29" t="s">
        <v>275</v>
      </c>
      <c r="B75" s="30"/>
      <c r="C75" s="242">
        <v>0</v>
      </c>
      <c r="D75" s="242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  <c r="Z75" s="242">
        <v>0</v>
      </c>
      <c r="AA75" s="242">
        <v>0</v>
      </c>
      <c r="AB75" s="242">
        <v>0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242">
        <v>0</v>
      </c>
      <c r="AI75" s="242">
        <v>0</v>
      </c>
      <c r="AJ75" s="242">
        <v>0</v>
      </c>
      <c r="AK75" s="242">
        <v>0</v>
      </c>
      <c r="AL75" s="242">
        <v>0</v>
      </c>
      <c r="AM75" s="242">
        <v>0</v>
      </c>
      <c r="AN75" s="242">
        <v>0</v>
      </c>
      <c r="AO75" s="242">
        <v>0</v>
      </c>
      <c r="AP75" s="242">
        <v>0</v>
      </c>
      <c r="AQ75" s="242">
        <v>0</v>
      </c>
      <c r="AR75" s="242">
        <v>0</v>
      </c>
      <c r="AS75" s="242">
        <v>0</v>
      </c>
      <c r="AT75" s="242">
        <v>0</v>
      </c>
      <c r="AU75" s="242">
        <v>0</v>
      </c>
      <c r="AV75" s="242">
        <v>0</v>
      </c>
      <c r="AW75" s="242">
        <v>0</v>
      </c>
      <c r="AX75" s="242">
        <v>0</v>
      </c>
      <c r="AY75" s="242">
        <v>0</v>
      </c>
      <c r="AZ75" s="242">
        <v>0</v>
      </c>
      <c r="BA75" s="242">
        <v>0</v>
      </c>
      <c r="BB75" s="242">
        <v>0</v>
      </c>
      <c r="BC75" s="242">
        <v>0</v>
      </c>
      <c r="BD75" s="242">
        <v>0</v>
      </c>
      <c r="BE75" s="242">
        <v>0</v>
      </c>
      <c r="BF75" s="242">
        <v>0</v>
      </c>
      <c r="BG75" s="242">
        <v>0</v>
      </c>
      <c r="BH75" s="242">
        <v>0</v>
      </c>
      <c r="BI75" s="242">
        <v>0</v>
      </c>
      <c r="BJ75" s="242">
        <v>0</v>
      </c>
      <c r="BK75" s="242">
        <v>0</v>
      </c>
      <c r="BL75" s="242">
        <v>0</v>
      </c>
      <c r="BM75" s="242">
        <v>0</v>
      </c>
      <c r="BN75" s="242">
        <v>0</v>
      </c>
      <c r="BO75" s="242">
        <v>0</v>
      </c>
      <c r="BP75" s="242">
        <v>0</v>
      </c>
      <c r="BQ75" s="242">
        <v>0</v>
      </c>
      <c r="BR75" s="242">
        <v>0</v>
      </c>
      <c r="BS75" s="242">
        <v>0</v>
      </c>
      <c r="BT75" s="242">
        <v>0</v>
      </c>
      <c r="BU75" s="242">
        <v>0</v>
      </c>
      <c r="BV75" s="242">
        <v>0</v>
      </c>
      <c r="BW75" s="242">
        <v>0</v>
      </c>
      <c r="BX75" s="242">
        <v>0</v>
      </c>
      <c r="BY75" s="242">
        <v>0</v>
      </c>
      <c r="BZ75" s="242">
        <v>0</v>
      </c>
      <c r="CA75" s="242">
        <v>0</v>
      </c>
      <c r="CB75" s="242">
        <v>0</v>
      </c>
      <c r="CC75" s="242">
        <v>0</v>
      </c>
      <c r="CD75" s="242">
        <v>0</v>
      </c>
      <c r="CE75" s="28">
        <f t="shared" si="16"/>
        <v>0</v>
      </c>
    </row>
    <row r="76" spans="1:83">
      <c r="A76" s="29" t="s">
        <v>276</v>
      </c>
      <c r="B76" s="213"/>
      <c r="C76" s="242">
        <v>0</v>
      </c>
      <c r="D76" s="242">
        <v>0</v>
      </c>
      <c r="E76" s="242">
        <v>0</v>
      </c>
      <c r="F76" s="242">
        <v>0</v>
      </c>
      <c r="G76" s="242">
        <v>0</v>
      </c>
      <c r="H76" s="242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>
        <v>0</v>
      </c>
      <c r="V76" s="242">
        <v>0</v>
      </c>
      <c r="W76" s="242">
        <v>0</v>
      </c>
      <c r="X76" s="242">
        <v>0</v>
      </c>
      <c r="Y76" s="242">
        <v>0</v>
      </c>
      <c r="Z76" s="242">
        <v>0</v>
      </c>
      <c r="AA76" s="242">
        <v>0</v>
      </c>
      <c r="AB76" s="242">
        <v>0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242">
        <v>0</v>
      </c>
      <c r="AI76" s="242">
        <v>0</v>
      </c>
      <c r="AJ76" s="242">
        <v>0</v>
      </c>
      <c r="AK76" s="242">
        <v>0</v>
      </c>
      <c r="AL76" s="242">
        <v>0</v>
      </c>
      <c r="AM76" s="242">
        <v>0</v>
      </c>
      <c r="AN76" s="242">
        <v>0</v>
      </c>
      <c r="AO76" s="242">
        <v>0</v>
      </c>
      <c r="AP76" s="242">
        <v>0</v>
      </c>
      <c r="AQ76" s="242">
        <v>0</v>
      </c>
      <c r="AR76" s="242">
        <v>0</v>
      </c>
      <c r="AS76" s="242">
        <v>0</v>
      </c>
      <c r="AT76" s="242">
        <v>0</v>
      </c>
      <c r="AU76" s="242">
        <v>0</v>
      </c>
      <c r="AV76" s="242">
        <v>0</v>
      </c>
      <c r="AW76" s="242">
        <v>0</v>
      </c>
      <c r="AX76" s="242">
        <v>0</v>
      </c>
      <c r="AY76" s="242">
        <v>0</v>
      </c>
      <c r="AZ76" s="242">
        <v>0</v>
      </c>
      <c r="BA76" s="242">
        <v>0</v>
      </c>
      <c r="BB76" s="242">
        <v>0</v>
      </c>
      <c r="BC76" s="242">
        <v>0</v>
      </c>
      <c r="BD76" s="242">
        <v>0</v>
      </c>
      <c r="BE76" s="242">
        <v>0</v>
      </c>
      <c r="BF76" s="242">
        <v>0</v>
      </c>
      <c r="BG76" s="242">
        <v>0</v>
      </c>
      <c r="BH76" s="242">
        <v>0</v>
      </c>
      <c r="BI76" s="242">
        <v>0</v>
      </c>
      <c r="BJ76" s="242">
        <v>0</v>
      </c>
      <c r="BK76" s="242">
        <v>0</v>
      </c>
      <c r="BL76" s="242">
        <v>0</v>
      </c>
      <c r="BM76" s="242">
        <v>0</v>
      </c>
      <c r="BN76" s="242">
        <v>0</v>
      </c>
      <c r="BO76" s="242">
        <v>0</v>
      </c>
      <c r="BP76" s="242">
        <v>0</v>
      </c>
      <c r="BQ76" s="242">
        <v>0</v>
      </c>
      <c r="BR76" s="242">
        <v>0</v>
      </c>
      <c r="BS76" s="242">
        <v>0</v>
      </c>
      <c r="BT76" s="242">
        <v>0</v>
      </c>
      <c r="BU76" s="242">
        <v>0</v>
      </c>
      <c r="BV76" s="242">
        <v>0</v>
      </c>
      <c r="BW76" s="242">
        <v>0</v>
      </c>
      <c r="BX76" s="242">
        <v>0</v>
      </c>
      <c r="BY76" s="242">
        <v>0</v>
      </c>
      <c r="BZ76" s="242">
        <v>0</v>
      </c>
      <c r="CA76" s="242">
        <v>0</v>
      </c>
      <c r="CB76" s="242">
        <v>0</v>
      </c>
      <c r="CC76" s="242">
        <v>0</v>
      </c>
      <c r="CD76" s="242">
        <v>0</v>
      </c>
      <c r="CE76" s="28">
        <f t="shared" si="16"/>
        <v>0</v>
      </c>
    </row>
    <row r="77" spans="1:83">
      <c r="A77" s="29" t="s">
        <v>277</v>
      </c>
      <c r="B77" s="30"/>
      <c r="C77" s="242">
        <v>0</v>
      </c>
      <c r="D77" s="242">
        <v>0</v>
      </c>
      <c r="E77" s="242">
        <v>0</v>
      </c>
      <c r="F77" s="242">
        <v>0</v>
      </c>
      <c r="G77" s="242">
        <v>0</v>
      </c>
      <c r="H77" s="242">
        <v>0</v>
      </c>
      <c r="I77" s="242">
        <v>0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</v>
      </c>
      <c r="Q77" s="242">
        <v>0</v>
      </c>
      <c r="R77" s="242">
        <v>0</v>
      </c>
      <c r="S77" s="242">
        <v>0</v>
      </c>
      <c r="T77" s="242">
        <v>0</v>
      </c>
      <c r="U77" s="242">
        <v>0</v>
      </c>
      <c r="V77" s="242">
        <v>0</v>
      </c>
      <c r="W77" s="242">
        <v>0</v>
      </c>
      <c r="X77" s="242">
        <v>0</v>
      </c>
      <c r="Y77" s="242">
        <v>0</v>
      </c>
      <c r="Z77" s="242">
        <v>0</v>
      </c>
      <c r="AA77" s="242">
        <v>0</v>
      </c>
      <c r="AB77" s="242">
        <v>0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242">
        <v>0</v>
      </c>
      <c r="AI77" s="242">
        <v>0</v>
      </c>
      <c r="AJ77" s="242">
        <v>0</v>
      </c>
      <c r="AK77" s="242">
        <v>0</v>
      </c>
      <c r="AL77" s="242">
        <v>0</v>
      </c>
      <c r="AM77" s="242">
        <v>0</v>
      </c>
      <c r="AN77" s="242">
        <v>0</v>
      </c>
      <c r="AO77" s="242">
        <v>0</v>
      </c>
      <c r="AP77" s="242">
        <v>0</v>
      </c>
      <c r="AQ77" s="242">
        <v>0</v>
      </c>
      <c r="AR77" s="242">
        <v>0</v>
      </c>
      <c r="AS77" s="242">
        <v>0</v>
      </c>
      <c r="AT77" s="242">
        <v>0</v>
      </c>
      <c r="AU77" s="242">
        <v>0</v>
      </c>
      <c r="AV77" s="242">
        <v>0</v>
      </c>
      <c r="AW77" s="242">
        <v>0</v>
      </c>
      <c r="AX77" s="242">
        <v>0</v>
      </c>
      <c r="AY77" s="242">
        <v>0</v>
      </c>
      <c r="AZ77" s="242">
        <v>0</v>
      </c>
      <c r="BA77" s="242">
        <v>0</v>
      </c>
      <c r="BB77" s="242">
        <v>0</v>
      </c>
      <c r="BC77" s="242">
        <v>0</v>
      </c>
      <c r="BD77" s="242">
        <v>0</v>
      </c>
      <c r="BE77" s="242">
        <v>0</v>
      </c>
      <c r="BF77" s="242">
        <v>0</v>
      </c>
      <c r="BG77" s="242">
        <v>0</v>
      </c>
      <c r="BH77" s="242">
        <v>0</v>
      </c>
      <c r="BI77" s="242">
        <v>0</v>
      </c>
      <c r="BJ77" s="242">
        <v>0</v>
      </c>
      <c r="BK77" s="242">
        <v>0</v>
      </c>
      <c r="BL77" s="242">
        <v>0</v>
      </c>
      <c r="BM77" s="242">
        <v>0</v>
      </c>
      <c r="BN77" s="242">
        <v>0</v>
      </c>
      <c r="BO77" s="242">
        <v>0</v>
      </c>
      <c r="BP77" s="242">
        <v>0</v>
      </c>
      <c r="BQ77" s="242">
        <v>0</v>
      </c>
      <c r="BR77" s="242">
        <v>0</v>
      </c>
      <c r="BS77" s="242">
        <v>0</v>
      </c>
      <c r="BT77" s="242">
        <v>0</v>
      </c>
      <c r="BU77" s="242">
        <v>0</v>
      </c>
      <c r="BV77" s="242">
        <v>0</v>
      </c>
      <c r="BW77" s="242">
        <v>0</v>
      </c>
      <c r="BX77" s="242">
        <v>0</v>
      </c>
      <c r="BY77" s="242">
        <v>0</v>
      </c>
      <c r="BZ77" s="242">
        <v>0</v>
      </c>
      <c r="CA77" s="242">
        <v>0</v>
      </c>
      <c r="CB77" s="242">
        <v>0</v>
      </c>
      <c r="CC77" s="242">
        <v>0</v>
      </c>
      <c r="CD77" s="242">
        <v>0</v>
      </c>
      <c r="CE77" s="28">
        <f t="shared" si="16"/>
        <v>0</v>
      </c>
    </row>
    <row r="78" spans="1:83">
      <c r="A78" s="29" t="s">
        <v>278</v>
      </c>
      <c r="B78" s="16"/>
      <c r="C78" s="242">
        <v>0</v>
      </c>
      <c r="D78" s="242">
        <v>0</v>
      </c>
      <c r="E78" s="242">
        <v>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2">
        <v>0</v>
      </c>
      <c r="T78" s="242">
        <v>0</v>
      </c>
      <c r="U78" s="242">
        <v>0</v>
      </c>
      <c r="V78" s="242">
        <v>0</v>
      </c>
      <c r="W78" s="242">
        <v>0</v>
      </c>
      <c r="X78" s="242">
        <v>0</v>
      </c>
      <c r="Y78" s="242">
        <v>0</v>
      </c>
      <c r="Z78" s="242">
        <v>0</v>
      </c>
      <c r="AA78" s="242">
        <v>0</v>
      </c>
      <c r="AB78" s="242">
        <v>0</v>
      </c>
      <c r="AC78" s="242">
        <v>0</v>
      </c>
      <c r="AD78" s="242">
        <v>0</v>
      </c>
      <c r="AE78" s="242">
        <v>0</v>
      </c>
      <c r="AF78" s="242">
        <v>0</v>
      </c>
      <c r="AG78" s="242">
        <v>0</v>
      </c>
      <c r="AH78" s="242">
        <v>0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242">
        <v>0</v>
      </c>
      <c r="AP78" s="242">
        <v>0</v>
      </c>
      <c r="AQ78" s="242">
        <v>0</v>
      </c>
      <c r="AR78" s="242">
        <v>0</v>
      </c>
      <c r="AS78" s="242">
        <v>0</v>
      </c>
      <c r="AT78" s="242">
        <v>0</v>
      </c>
      <c r="AU78" s="242">
        <v>0</v>
      </c>
      <c r="AV78" s="242">
        <v>0</v>
      </c>
      <c r="AW78" s="242">
        <v>0</v>
      </c>
      <c r="AX78" s="242">
        <v>0</v>
      </c>
      <c r="AY78" s="242">
        <v>0</v>
      </c>
      <c r="AZ78" s="242">
        <v>0</v>
      </c>
      <c r="BA78" s="242">
        <v>0</v>
      </c>
      <c r="BB78" s="242">
        <v>0</v>
      </c>
      <c r="BC78" s="242">
        <v>0</v>
      </c>
      <c r="BD78" s="242">
        <v>0</v>
      </c>
      <c r="BE78" s="242">
        <v>0</v>
      </c>
      <c r="BF78" s="242">
        <v>0</v>
      </c>
      <c r="BG78" s="242">
        <v>0</v>
      </c>
      <c r="BH78" s="242">
        <v>0</v>
      </c>
      <c r="BI78" s="242">
        <v>0</v>
      </c>
      <c r="BJ78" s="242">
        <v>0</v>
      </c>
      <c r="BK78" s="242">
        <v>0</v>
      </c>
      <c r="BL78" s="242">
        <v>0</v>
      </c>
      <c r="BM78" s="242">
        <v>0</v>
      </c>
      <c r="BN78" s="242">
        <v>0</v>
      </c>
      <c r="BO78" s="242">
        <v>0</v>
      </c>
      <c r="BP78" s="242">
        <v>0</v>
      </c>
      <c r="BQ78" s="242">
        <v>0</v>
      </c>
      <c r="BR78" s="242">
        <v>0</v>
      </c>
      <c r="BS78" s="242">
        <v>0</v>
      </c>
      <c r="BT78" s="242">
        <v>0</v>
      </c>
      <c r="BU78" s="242">
        <v>0</v>
      </c>
      <c r="BV78" s="242">
        <v>0</v>
      </c>
      <c r="BW78" s="242">
        <v>0</v>
      </c>
      <c r="BX78" s="242">
        <v>0</v>
      </c>
      <c r="BY78" s="242">
        <v>0</v>
      </c>
      <c r="BZ78" s="242">
        <v>0</v>
      </c>
      <c r="CA78" s="242">
        <v>0</v>
      </c>
      <c r="CB78" s="242">
        <v>0</v>
      </c>
      <c r="CC78" s="242">
        <v>0</v>
      </c>
      <c r="CD78" s="242">
        <v>0</v>
      </c>
      <c r="CE78" s="28">
        <f t="shared" si="16"/>
        <v>0</v>
      </c>
    </row>
    <row r="79" spans="1:83">
      <c r="A79" s="29" t="s">
        <v>279</v>
      </c>
      <c r="B79" s="16"/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  <c r="P79" s="242">
        <v>0</v>
      </c>
      <c r="Q79" s="242">
        <v>0</v>
      </c>
      <c r="R79" s="242">
        <v>0</v>
      </c>
      <c r="S79" s="242">
        <v>0</v>
      </c>
      <c r="T79" s="242">
        <v>0</v>
      </c>
      <c r="U79" s="242">
        <v>0</v>
      </c>
      <c r="V79" s="242">
        <v>0</v>
      </c>
      <c r="W79" s="242">
        <v>0</v>
      </c>
      <c r="X79" s="242">
        <v>0</v>
      </c>
      <c r="Y79" s="242">
        <v>0</v>
      </c>
      <c r="Z79" s="242">
        <v>0</v>
      </c>
      <c r="AA79" s="242">
        <v>0</v>
      </c>
      <c r="AB79" s="242">
        <v>0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242">
        <v>0</v>
      </c>
      <c r="AI79" s="242">
        <v>0</v>
      </c>
      <c r="AJ79" s="242">
        <v>0</v>
      </c>
      <c r="AK79" s="242">
        <v>0</v>
      </c>
      <c r="AL79" s="242">
        <v>0</v>
      </c>
      <c r="AM79" s="242">
        <v>0</v>
      </c>
      <c r="AN79" s="242">
        <v>0</v>
      </c>
      <c r="AO79" s="242">
        <v>0</v>
      </c>
      <c r="AP79" s="242">
        <v>0</v>
      </c>
      <c r="AQ79" s="242">
        <v>0</v>
      </c>
      <c r="AR79" s="242">
        <v>0</v>
      </c>
      <c r="AS79" s="242">
        <v>0</v>
      </c>
      <c r="AT79" s="242">
        <v>0</v>
      </c>
      <c r="AU79" s="242">
        <v>0</v>
      </c>
      <c r="AV79" s="242">
        <v>0</v>
      </c>
      <c r="AW79" s="242">
        <v>0</v>
      </c>
      <c r="AX79" s="242">
        <v>0</v>
      </c>
      <c r="AY79" s="242">
        <v>0</v>
      </c>
      <c r="AZ79" s="242">
        <v>0</v>
      </c>
      <c r="BA79" s="242">
        <v>0</v>
      </c>
      <c r="BB79" s="242">
        <v>0</v>
      </c>
      <c r="BC79" s="242">
        <v>0</v>
      </c>
      <c r="BD79" s="242">
        <v>0</v>
      </c>
      <c r="BE79" s="242">
        <v>0</v>
      </c>
      <c r="BF79" s="242">
        <v>0</v>
      </c>
      <c r="BG79" s="242">
        <v>0</v>
      </c>
      <c r="BH79" s="242">
        <v>0</v>
      </c>
      <c r="BI79" s="242">
        <v>0</v>
      </c>
      <c r="BJ79" s="242">
        <v>0</v>
      </c>
      <c r="BK79" s="242">
        <v>0</v>
      </c>
      <c r="BL79" s="242">
        <v>0</v>
      </c>
      <c r="BM79" s="242">
        <v>0</v>
      </c>
      <c r="BN79" s="242">
        <v>0</v>
      </c>
      <c r="BO79" s="242">
        <v>0</v>
      </c>
      <c r="BP79" s="242">
        <v>0</v>
      </c>
      <c r="BQ79" s="242">
        <v>0</v>
      </c>
      <c r="BR79" s="242">
        <v>0</v>
      </c>
      <c r="BS79" s="242">
        <v>0</v>
      </c>
      <c r="BT79" s="242">
        <v>0</v>
      </c>
      <c r="BU79" s="242">
        <v>0</v>
      </c>
      <c r="BV79" s="242">
        <v>0</v>
      </c>
      <c r="BW79" s="242">
        <v>0</v>
      </c>
      <c r="BX79" s="242">
        <v>0</v>
      </c>
      <c r="BY79" s="242">
        <v>0</v>
      </c>
      <c r="BZ79" s="242">
        <v>0</v>
      </c>
      <c r="CA79" s="242">
        <v>0</v>
      </c>
      <c r="CB79" s="242">
        <v>0</v>
      </c>
      <c r="CC79" s="242">
        <v>0</v>
      </c>
      <c r="CD79" s="242">
        <v>0</v>
      </c>
      <c r="CE79" s="28">
        <f t="shared" si="16"/>
        <v>0</v>
      </c>
    </row>
    <row r="80" spans="1:83">
      <c r="A80" s="29" t="s">
        <v>280</v>
      </c>
      <c r="B80" s="16"/>
      <c r="C80" s="242">
        <v>0</v>
      </c>
      <c r="D80" s="242">
        <v>0</v>
      </c>
      <c r="E80" s="242">
        <v>0</v>
      </c>
      <c r="F80" s="242">
        <v>0</v>
      </c>
      <c r="G80" s="242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0</v>
      </c>
      <c r="O80" s="242">
        <v>0</v>
      </c>
      <c r="P80" s="242">
        <v>0</v>
      </c>
      <c r="Q80" s="242">
        <v>0</v>
      </c>
      <c r="R80" s="242">
        <v>0</v>
      </c>
      <c r="S80" s="242">
        <v>0</v>
      </c>
      <c r="T80" s="242">
        <v>0</v>
      </c>
      <c r="U80" s="242">
        <v>0</v>
      </c>
      <c r="V80" s="242">
        <v>0</v>
      </c>
      <c r="W80" s="242">
        <v>0</v>
      </c>
      <c r="X80" s="242">
        <v>0</v>
      </c>
      <c r="Y80" s="242">
        <v>0</v>
      </c>
      <c r="Z80" s="242">
        <v>0</v>
      </c>
      <c r="AA80" s="242">
        <v>0</v>
      </c>
      <c r="AB80" s="242">
        <v>0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242">
        <v>0</v>
      </c>
      <c r="AI80" s="242">
        <v>0</v>
      </c>
      <c r="AJ80" s="242">
        <v>0</v>
      </c>
      <c r="AK80" s="242">
        <v>0</v>
      </c>
      <c r="AL80" s="242">
        <v>0</v>
      </c>
      <c r="AM80" s="242">
        <v>0</v>
      </c>
      <c r="AN80" s="242">
        <v>0</v>
      </c>
      <c r="AO80" s="242">
        <v>0</v>
      </c>
      <c r="AP80" s="242">
        <v>0</v>
      </c>
      <c r="AQ80" s="242">
        <v>0</v>
      </c>
      <c r="AR80" s="242">
        <v>0</v>
      </c>
      <c r="AS80" s="242">
        <v>0</v>
      </c>
      <c r="AT80" s="242">
        <v>0</v>
      </c>
      <c r="AU80" s="242">
        <v>0</v>
      </c>
      <c r="AV80" s="242">
        <v>0</v>
      </c>
      <c r="AW80" s="242">
        <v>0</v>
      </c>
      <c r="AX80" s="242">
        <v>0</v>
      </c>
      <c r="AY80" s="242">
        <v>0</v>
      </c>
      <c r="AZ80" s="242">
        <v>0</v>
      </c>
      <c r="BA80" s="242">
        <v>0</v>
      </c>
      <c r="BB80" s="242">
        <v>0</v>
      </c>
      <c r="BC80" s="242">
        <v>0</v>
      </c>
      <c r="BD80" s="242">
        <v>0</v>
      </c>
      <c r="BE80" s="242">
        <v>0</v>
      </c>
      <c r="BF80" s="242">
        <v>0</v>
      </c>
      <c r="BG80" s="242">
        <v>0</v>
      </c>
      <c r="BH80" s="242">
        <v>0</v>
      </c>
      <c r="BI80" s="242">
        <v>0</v>
      </c>
      <c r="BJ80" s="242">
        <v>0</v>
      </c>
      <c r="BK80" s="242">
        <v>0</v>
      </c>
      <c r="BL80" s="242">
        <v>0</v>
      </c>
      <c r="BM80" s="242">
        <v>0</v>
      </c>
      <c r="BN80" s="242">
        <v>0</v>
      </c>
      <c r="BO80" s="242">
        <v>0</v>
      </c>
      <c r="BP80" s="242">
        <v>0</v>
      </c>
      <c r="BQ80" s="242">
        <v>0</v>
      </c>
      <c r="BR80" s="242">
        <v>0</v>
      </c>
      <c r="BS80" s="242">
        <v>0</v>
      </c>
      <c r="BT80" s="242">
        <v>0</v>
      </c>
      <c r="BU80" s="242">
        <v>0</v>
      </c>
      <c r="BV80" s="242">
        <v>0</v>
      </c>
      <c r="BW80" s="242">
        <v>0</v>
      </c>
      <c r="BX80" s="242">
        <v>0</v>
      </c>
      <c r="BY80" s="242">
        <v>0</v>
      </c>
      <c r="BZ80" s="242">
        <v>0</v>
      </c>
      <c r="CA80" s="242">
        <v>0</v>
      </c>
      <c r="CB80" s="242">
        <v>0</v>
      </c>
      <c r="CC80" s="242">
        <v>0</v>
      </c>
      <c r="CD80" s="242">
        <v>0</v>
      </c>
      <c r="CE80" s="28">
        <f t="shared" si="16"/>
        <v>0</v>
      </c>
    </row>
    <row r="81" spans="1:84">
      <c r="A81" s="29" t="s">
        <v>281</v>
      </c>
      <c r="B81" s="16"/>
      <c r="C81" s="242">
        <v>0</v>
      </c>
      <c r="D81" s="242">
        <v>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42">
        <v>0</v>
      </c>
      <c r="O81" s="242">
        <v>0</v>
      </c>
      <c r="P81" s="242">
        <v>0</v>
      </c>
      <c r="Q81" s="242">
        <v>0</v>
      </c>
      <c r="R81" s="242">
        <v>0</v>
      </c>
      <c r="S81" s="242">
        <v>0</v>
      </c>
      <c r="T81" s="242">
        <v>0</v>
      </c>
      <c r="U81" s="242">
        <v>0</v>
      </c>
      <c r="V81" s="242">
        <v>0</v>
      </c>
      <c r="W81" s="242">
        <v>0</v>
      </c>
      <c r="X81" s="242">
        <v>0</v>
      </c>
      <c r="Y81" s="242">
        <v>0</v>
      </c>
      <c r="Z81" s="242">
        <v>0</v>
      </c>
      <c r="AA81" s="242">
        <v>0</v>
      </c>
      <c r="AB81" s="242">
        <v>0</v>
      </c>
      <c r="AC81" s="242">
        <v>0</v>
      </c>
      <c r="AD81" s="242">
        <v>0</v>
      </c>
      <c r="AE81" s="242">
        <v>0</v>
      </c>
      <c r="AF81" s="242">
        <v>0</v>
      </c>
      <c r="AG81" s="242">
        <v>0</v>
      </c>
      <c r="AH81" s="242">
        <v>0</v>
      </c>
      <c r="AI81" s="242">
        <v>0</v>
      </c>
      <c r="AJ81" s="242">
        <v>0</v>
      </c>
      <c r="AK81" s="242">
        <v>0</v>
      </c>
      <c r="AL81" s="242">
        <v>0</v>
      </c>
      <c r="AM81" s="242">
        <v>0</v>
      </c>
      <c r="AN81" s="242">
        <v>0</v>
      </c>
      <c r="AO81" s="242">
        <v>0</v>
      </c>
      <c r="AP81" s="242">
        <v>0</v>
      </c>
      <c r="AQ81" s="242">
        <v>0</v>
      </c>
      <c r="AR81" s="242">
        <v>0</v>
      </c>
      <c r="AS81" s="242">
        <v>0</v>
      </c>
      <c r="AT81" s="242">
        <v>0</v>
      </c>
      <c r="AU81" s="242">
        <v>0</v>
      </c>
      <c r="AV81" s="242">
        <v>0</v>
      </c>
      <c r="AW81" s="242">
        <v>0</v>
      </c>
      <c r="AX81" s="242">
        <v>0</v>
      </c>
      <c r="AY81" s="242">
        <v>0</v>
      </c>
      <c r="AZ81" s="242">
        <v>0</v>
      </c>
      <c r="BA81" s="242">
        <v>0</v>
      </c>
      <c r="BB81" s="242">
        <v>0</v>
      </c>
      <c r="BC81" s="242">
        <v>0</v>
      </c>
      <c r="BD81" s="242">
        <v>0</v>
      </c>
      <c r="BE81" s="242">
        <v>0</v>
      </c>
      <c r="BF81" s="242">
        <v>0</v>
      </c>
      <c r="BG81" s="242">
        <v>0</v>
      </c>
      <c r="BH81" s="242">
        <v>0</v>
      </c>
      <c r="BI81" s="242">
        <v>0</v>
      </c>
      <c r="BJ81" s="242">
        <v>0</v>
      </c>
      <c r="BK81" s="242">
        <v>0</v>
      </c>
      <c r="BL81" s="242">
        <v>0</v>
      </c>
      <c r="BM81" s="242">
        <v>0</v>
      </c>
      <c r="BN81" s="242">
        <v>0</v>
      </c>
      <c r="BO81" s="242">
        <v>0</v>
      </c>
      <c r="BP81" s="242">
        <v>0</v>
      </c>
      <c r="BQ81" s="242">
        <v>0</v>
      </c>
      <c r="BR81" s="242">
        <v>0</v>
      </c>
      <c r="BS81" s="242">
        <v>0</v>
      </c>
      <c r="BT81" s="242">
        <v>0</v>
      </c>
      <c r="BU81" s="242">
        <v>0</v>
      </c>
      <c r="BV81" s="242">
        <v>0</v>
      </c>
      <c r="BW81" s="242">
        <v>0</v>
      </c>
      <c r="BX81" s="242">
        <v>0</v>
      </c>
      <c r="BY81" s="242">
        <v>0</v>
      </c>
      <c r="BZ81" s="242">
        <v>0</v>
      </c>
      <c r="CA81" s="242">
        <v>0</v>
      </c>
      <c r="CB81" s="242">
        <v>0</v>
      </c>
      <c r="CC81" s="242">
        <v>0</v>
      </c>
      <c r="CD81" s="242">
        <v>0</v>
      </c>
      <c r="CE81" s="28">
        <f t="shared" si="16"/>
        <v>0</v>
      </c>
    </row>
    <row r="82" spans="1:84">
      <c r="A82" s="29" t="s">
        <v>282</v>
      </c>
      <c r="B82" s="16"/>
      <c r="C82" s="242">
        <v>0</v>
      </c>
      <c r="D82" s="242">
        <v>0</v>
      </c>
      <c r="E82" s="242">
        <v>0</v>
      </c>
      <c r="F82" s="242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  <c r="S82" s="242">
        <v>0</v>
      </c>
      <c r="T82" s="242">
        <v>0</v>
      </c>
      <c r="U82" s="242">
        <v>0</v>
      </c>
      <c r="V82" s="242">
        <v>0</v>
      </c>
      <c r="W82" s="242">
        <v>0</v>
      </c>
      <c r="X82" s="242">
        <v>0</v>
      </c>
      <c r="Y82" s="242">
        <v>0</v>
      </c>
      <c r="Z82" s="242">
        <v>0</v>
      </c>
      <c r="AA82" s="242">
        <v>0</v>
      </c>
      <c r="AB82" s="242">
        <v>0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242">
        <v>0</v>
      </c>
      <c r="AI82" s="242">
        <v>0</v>
      </c>
      <c r="AJ82" s="242">
        <v>0</v>
      </c>
      <c r="AK82" s="242">
        <v>0</v>
      </c>
      <c r="AL82" s="242">
        <v>0</v>
      </c>
      <c r="AM82" s="242">
        <v>0</v>
      </c>
      <c r="AN82" s="242">
        <v>0</v>
      </c>
      <c r="AO82" s="242">
        <v>0</v>
      </c>
      <c r="AP82" s="242">
        <v>0</v>
      </c>
      <c r="AQ82" s="242">
        <v>0</v>
      </c>
      <c r="AR82" s="242">
        <v>0</v>
      </c>
      <c r="AS82" s="242">
        <v>0</v>
      </c>
      <c r="AT82" s="242">
        <v>0</v>
      </c>
      <c r="AU82" s="242">
        <v>0</v>
      </c>
      <c r="AV82" s="242">
        <v>0</v>
      </c>
      <c r="AW82" s="242">
        <v>0</v>
      </c>
      <c r="AX82" s="242">
        <v>0</v>
      </c>
      <c r="AY82" s="242">
        <v>0</v>
      </c>
      <c r="AZ82" s="242">
        <v>0</v>
      </c>
      <c r="BA82" s="242">
        <v>0</v>
      </c>
      <c r="BB82" s="242">
        <v>0</v>
      </c>
      <c r="BC82" s="242">
        <v>0</v>
      </c>
      <c r="BD82" s="242">
        <v>0</v>
      </c>
      <c r="BE82" s="242">
        <v>0</v>
      </c>
      <c r="BF82" s="242">
        <v>0</v>
      </c>
      <c r="BG82" s="242">
        <v>0</v>
      </c>
      <c r="BH82" s="242">
        <v>0</v>
      </c>
      <c r="BI82" s="242">
        <v>0</v>
      </c>
      <c r="BJ82" s="242">
        <v>0</v>
      </c>
      <c r="BK82" s="242">
        <v>0</v>
      </c>
      <c r="BL82" s="242">
        <v>0</v>
      </c>
      <c r="BM82" s="242">
        <v>0</v>
      </c>
      <c r="BN82" s="242">
        <v>0</v>
      </c>
      <c r="BO82" s="242">
        <v>0</v>
      </c>
      <c r="BP82" s="242">
        <v>0</v>
      </c>
      <c r="BQ82" s="242">
        <v>0</v>
      </c>
      <c r="BR82" s="242">
        <v>0</v>
      </c>
      <c r="BS82" s="242">
        <v>0</v>
      </c>
      <c r="BT82" s="242">
        <v>0</v>
      </c>
      <c r="BU82" s="242">
        <v>0</v>
      </c>
      <c r="BV82" s="242">
        <v>0</v>
      </c>
      <c r="BW82" s="242">
        <v>0</v>
      </c>
      <c r="BX82" s="242">
        <v>0</v>
      </c>
      <c r="BY82" s="242">
        <v>0</v>
      </c>
      <c r="BZ82" s="242">
        <v>0</v>
      </c>
      <c r="CA82" s="242">
        <v>0</v>
      </c>
      <c r="CB82" s="242">
        <v>0</v>
      </c>
      <c r="CC82" s="242">
        <v>0</v>
      </c>
      <c r="CD82" s="242">
        <v>0</v>
      </c>
      <c r="CE82" s="28">
        <f t="shared" si="16"/>
        <v>0</v>
      </c>
    </row>
    <row r="83" spans="1:84">
      <c r="A83" s="29" t="s">
        <v>283</v>
      </c>
      <c r="B83" s="16"/>
      <c r="C83" s="20">
        <v>0</v>
      </c>
      <c r="D83" s="20">
        <v>0</v>
      </c>
      <c r="E83" s="26">
        <v>36988</v>
      </c>
      <c r="F83" s="26">
        <v>0</v>
      </c>
      <c r="G83" s="20">
        <v>0</v>
      </c>
      <c r="H83" s="20">
        <v>0</v>
      </c>
      <c r="I83" s="26">
        <v>0</v>
      </c>
      <c r="J83" s="26">
        <v>2111</v>
      </c>
      <c r="K83" s="26">
        <v>0</v>
      </c>
      <c r="L83" s="26">
        <v>10386</v>
      </c>
      <c r="M83" s="20">
        <v>0</v>
      </c>
      <c r="N83" s="20">
        <v>1698</v>
      </c>
      <c r="O83" s="20">
        <v>1575</v>
      </c>
      <c r="P83" s="26">
        <v>1963</v>
      </c>
      <c r="Q83" s="26">
        <v>0</v>
      </c>
      <c r="R83" s="27">
        <v>9591</v>
      </c>
      <c r="S83" s="26">
        <v>95970</v>
      </c>
      <c r="T83" s="20">
        <v>0</v>
      </c>
      <c r="U83" s="26">
        <v>24883</v>
      </c>
      <c r="V83" s="26">
        <v>167</v>
      </c>
      <c r="W83" s="20">
        <v>635</v>
      </c>
      <c r="X83" s="26">
        <v>1643</v>
      </c>
      <c r="Y83" s="26">
        <v>1784</v>
      </c>
      <c r="Z83" s="26">
        <v>0</v>
      </c>
      <c r="AA83" s="26">
        <v>0</v>
      </c>
      <c r="AB83" s="26">
        <v>45252</v>
      </c>
      <c r="AC83" s="26">
        <v>0</v>
      </c>
      <c r="AD83" s="26">
        <v>0</v>
      </c>
      <c r="AE83" s="26">
        <v>3580</v>
      </c>
      <c r="AF83" s="26">
        <v>0</v>
      </c>
      <c r="AG83" s="26">
        <v>4481</v>
      </c>
      <c r="AH83" s="26">
        <v>0</v>
      </c>
      <c r="AI83" s="26">
        <v>0</v>
      </c>
      <c r="AJ83" s="26">
        <v>45056</v>
      </c>
      <c r="AK83" s="26">
        <v>186</v>
      </c>
      <c r="AL83" s="26">
        <v>111</v>
      </c>
      <c r="AM83" s="26">
        <v>0</v>
      </c>
      <c r="AN83" s="26">
        <v>0</v>
      </c>
      <c r="AO83" s="20">
        <v>7484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433</v>
      </c>
      <c r="AZ83" s="26">
        <v>0</v>
      </c>
      <c r="BA83" s="26">
        <v>118</v>
      </c>
      <c r="BB83" s="26">
        <v>856</v>
      </c>
      <c r="BC83" s="26">
        <v>0</v>
      </c>
      <c r="BD83" s="26">
        <v>2605</v>
      </c>
      <c r="BE83" s="26">
        <v>245</v>
      </c>
      <c r="BF83" s="26">
        <v>1133</v>
      </c>
      <c r="BG83" s="26">
        <v>1700</v>
      </c>
      <c r="BH83" s="27">
        <v>0</v>
      </c>
      <c r="BI83" s="26">
        <v>0</v>
      </c>
      <c r="BJ83" s="26">
        <v>-722</v>
      </c>
      <c r="BK83" s="26">
        <v>21798</v>
      </c>
      <c r="BL83" s="26">
        <v>561</v>
      </c>
      <c r="BM83" s="26">
        <v>0</v>
      </c>
      <c r="BN83" s="26">
        <v>162498</v>
      </c>
      <c r="BO83" s="26">
        <v>0</v>
      </c>
      <c r="BP83" s="26">
        <v>0</v>
      </c>
      <c r="BQ83" s="26">
        <v>0</v>
      </c>
      <c r="BR83" s="26">
        <v>44984</v>
      </c>
      <c r="BS83" s="26">
        <v>0</v>
      </c>
      <c r="BT83" s="26">
        <v>0</v>
      </c>
      <c r="BU83" s="26">
        <v>0</v>
      </c>
      <c r="BV83" s="26">
        <v>7198</v>
      </c>
      <c r="BW83" s="26">
        <v>0</v>
      </c>
      <c r="BX83" s="26">
        <v>0</v>
      </c>
      <c r="BY83" s="26">
        <v>159008</v>
      </c>
      <c r="BZ83" s="26">
        <v>0</v>
      </c>
      <c r="CA83" s="26">
        <v>37800</v>
      </c>
      <c r="CB83" s="26">
        <v>0</v>
      </c>
      <c r="CC83" s="26">
        <v>0</v>
      </c>
      <c r="CD83" s="31">
        <v>974848</v>
      </c>
      <c r="CE83" s="28">
        <f t="shared" si="16"/>
        <v>1710607</v>
      </c>
    </row>
    <row r="84" spans="1: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2906217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135528</v>
      </c>
      <c r="K85" s="28">
        <f t="shared" si="17"/>
        <v>0</v>
      </c>
      <c r="L85" s="28">
        <f t="shared" si="17"/>
        <v>73522</v>
      </c>
      <c r="M85" s="28">
        <f t="shared" si="17"/>
        <v>0</v>
      </c>
      <c r="N85" s="28">
        <f t="shared" si="17"/>
        <v>4650167</v>
      </c>
      <c r="O85" s="28">
        <f t="shared" si="17"/>
        <v>564854</v>
      </c>
      <c r="P85" s="28">
        <f t="shared" si="17"/>
        <v>1589108</v>
      </c>
      <c r="Q85" s="28">
        <f t="shared" si="17"/>
        <v>0</v>
      </c>
      <c r="R85" s="28">
        <f t="shared" si="17"/>
        <v>624010</v>
      </c>
      <c r="S85" s="28">
        <f t="shared" si="17"/>
        <v>826269</v>
      </c>
      <c r="T85" s="28">
        <f t="shared" si="17"/>
        <v>0</v>
      </c>
      <c r="U85" s="28">
        <f t="shared" si="17"/>
        <v>2406712</v>
      </c>
      <c r="V85" s="28">
        <f t="shared" si="17"/>
        <v>51223</v>
      </c>
      <c r="W85" s="28">
        <f t="shared" si="17"/>
        <v>443539</v>
      </c>
      <c r="X85" s="28">
        <f t="shared" si="17"/>
        <v>522986</v>
      </c>
      <c r="Y85" s="28">
        <f t="shared" si="17"/>
        <v>776076</v>
      </c>
      <c r="Z85" s="28">
        <f t="shared" si="17"/>
        <v>0</v>
      </c>
      <c r="AA85" s="28">
        <f t="shared" si="17"/>
        <v>0</v>
      </c>
      <c r="AB85" s="28">
        <f t="shared" si="17"/>
        <v>3401951</v>
      </c>
      <c r="AC85" s="28">
        <f t="shared" si="17"/>
        <v>0</v>
      </c>
      <c r="AD85" s="28">
        <f t="shared" si="17"/>
        <v>0</v>
      </c>
      <c r="AE85" s="28">
        <f t="shared" si="17"/>
        <v>1071254</v>
      </c>
      <c r="AF85" s="28">
        <f t="shared" si="17"/>
        <v>0</v>
      </c>
      <c r="AG85" s="28">
        <f t="shared" si="17"/>
        <v>4065919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6675431</v>
      </c>
      <c r="AK85" s="28">
        <f t="shared" si="18"/>
        <v>53063</v>
      </c>
      <c r="AL85" s="28">
        <f t="shared" si="18"/>
        <v>48692</v>
      </c>
      <c r="AM85" s="28">
        <f t="shared" si="18"/>
        <v>0</v>
      </c>
      <c r="AN85" s="28">
        <f t="shared" si="18"/>
        <v>0</v>
      </c>
      <c r="AO85" s="28">
        <f t="shared" si="18"/>
        <v>474132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1702443</v>
      </c>
      <c r="AZ85" s="28">
        <f t="shared" si="18"/>
        <v>0</v>
      </c>
      <c r="BA85" s="28">
        <f t="shared" si="18"/>
        <v>146015</v>
      </c>
      <c r="BB85" s="28">
        <f t="shared" si="18"/>
        <v>775713</v>
      </c>
      <c r="BC85" s="28">
        <f t="shared" si="18"/>
        <v>0</v>
      </c>
      <c r="BD85" s="28">
        <f t="shared" si="18"/>
        <v>358323</v>
      </c>
      <c r="BE85" s="28">
        <f t="shared" si="18"/>
        <v>1649653</v>
      </c>
      <c r="BF85" s="28">
        <f t="shared" si="18"/>
        <v>930535</v>
      </c>
      <c r="BG85" s="28">
        <f t="shared" si="18"/>
        <v>3273358</v>
      </c>
      <c r="BH85" s="28">
        <f t="shared" si="18"/>
        <v>238633</v>
      </c>
      <c r="BI85" s="28">
        <f t="shared" si="18"/>
        <v>0</v>
      </c>
      <c r="BJ85" s="28">
        <f t="shared" si="18"/>
        <v>1050838</v>
      </c>
      <c r="BK85" s="28">
        <f t="shared" si="18"/>
        <v>958022</v>
      </c>
      <c r="BL85" s="28">
        <f t="shared" si="18"/>
        <v>541419</v>
      </c>
      <c r="BM85" s="28">
        <f t="shared" si="18"/>
        <v>0</v>
      </c>
      <c r="BN85" s="28">
        <f t="shared" si="18"/>
        <v>1410797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819194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482675</v>
      </c>
      <c r="BW85" s="28">
        <f t="shared" si="19"/>
        <v>0</v>
      </c>
      <c r="BX85" s="28">
        <f t="shared" si="19"/>
        <v>2968</v>
      </c>
      <c r="BY85" s="28">
        <f t="shared" si="19"/>
        <v>859290</v>
      </c>
      <c r="BZ85" s="28">
        <f t="shared" si="19"/>
        <v>0</v>
      </c>
      <c r="CA85" s="28">
        <f t="shared" si="19"/>
        <v>190295</v>
      </c>
      <c r="CB85" s="28">
        <f t="shared" si="19"/>
        <v>0</v>
      </c>
      <c r="CC85" s="28">
        <f t="shared" si="19"/>
        <v>0</v>
      </c>
      <c r="CD85" s="28">
        <f t="shared" si="19"/>
        <v>974848</v>
      </c>
      <c r="CE85" s="28">
        <f t="shared" si="16"/>
        <v>47725672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1217763</v>
      </c>
    </row>
    <row r="87" spans="1:84">
      <c r="A87" s="35" t="s">
        <v>287</v>
      </c>
      <c r="B87" s="16"/>
      <c r="C87" s="20">
        <v>0</v>
      </c>
      <c r="D87" s="20">
        <v>0</v>
      </c>
      <c r="E87" s="20">
        <v>5192329</v>
      </c>
      <c r="F87" s="20">
        <v>0</v>
      </c>
      <c r="G87" s="20">
        <v>0</v>
      </c>
      <c r="H87" s="20">
        <v>0</v>
      </c>
      <c r="I87" s="20">
        <v>0</v>
      </c>
      <c r="J87" s="20">
        <v>218106</v>
      </c>
      <c r="K87" s="20">
        <v>0</v>
      </c>
      <c r="L87" s="20">
        <v>546200</v>
      </c>
      <c r="M87" s="20">
        <v>0</v>
      </c>
      <c r="N87" s="20">
        <v>4428194</v>
      </c>
      <c r="O87" s="20">
        <v>545360</v>
      </c>
      <c r="P87" s="20">
        <v>233209</v>
      </c>
      <c r="Q87" s="20">
        <v>0</v>
      </c>
      <c r="R87" s="20">
        <v>115083</v>
      </c>
      <c r="S87" s="20">
        <v>186854</v>
      </c>
      <c r="T87" s="20">
        <v>0</v>
      </c>
      <c r="U87" s="20">
        <v>637797</v>
      </c>
      <c r="V87" s="20">
        <v>13600</v>
      </c>
      <c r="W87" s="20">
        <v>17608</v>
      </c>
      <c r="X87" s="20">
        <v>184335</v>
      </c>
      <c r="Y87" s="20">
        <v>76614</v>
      </c>
      <c r="Z87" s="20">
        <v>0</v>
      </c>
      <c r="AA87" s="20">
        <v>0</v>
      </c>
      <c r="AB87" s="20">
        <v>1486409</v>
      </c>
      <c r="AC87" s="20">
        <v>0</v>
      </c>
      <c r="AD87" s="20">
        <v>0</v>
      </c>
      <c r="AE87" s="20">
        <v>254327</v>
      </c>
      <c r="AF87" s="20">
        <v>0</v>
      </c>
      <c r="AG87" s="20">
        <v>408709</v>
      </c>
      <c r="AH87" s="20">
        <v>0</v>
      </c>
      <c r="AI87" s="20">
        <v>0</v>
      </c>
      <c r="AJ87" s="20">
        <v>661097</v>
      </c>
      <c r="AK87" s="20">
        <v>36672</v>
      </c>
      <c r="AL87" s="20">
        <v>4695</v>
      </c>
      <c r="AM87" s="20">
        <v>0</v>
      </c>
      <c r="AN87" s="20">
        <v>0</v>
      </c>
      <c r="AO87" s="20">
        <v>4340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15251538</v>
      </c>
    </row>
    <row r="88" spans="1:84">
      <c r="A88" s="35" t="s">
        <v>288</v>
      </c>
      <c r="B88" s="16"/>
      <c r="C88" s="20">
        <v>0</v>
      </c>
      <c r="D88" s="20">
        <v>0</v>
      </c>
      <c r="E88" s="20">
        <v>1230497</v>
      </c>
      <c r="F88" s="20">
        <v>0</v>
      </c>
      <c r="G88" s="20">
        <v>0</v>
      </c>
      <c r="H88" s="20">
        <v>0</v>
      </c>
      <c r="I88" s="20">
        <v>0</v>
      </c>
      <c r="J88" s="20">
        <v>726</v>
      </c>
      <c r="K88" s="20">
        <v>0</v>
      </c>
      <c r="L88" s="20">
        <v>0</v>
      </c>
      <c r="M88" s="20">
        <v>0</v>
      </c>
      <c r="N88" s="20">
        <v>0</v>
      </c>
      <c r="O88" s="20">
        <v>104980</v>
      </c>
      <c r="P88" s="20">
        <v>3466080</v>
      </c>
      <c r="Q88" s="20">
        <v>0</v>
      </c>
      <c r="R88" s="20">
        <v>1217821</v>
      </c>
      <c r="S88" s="20">
        <v>2012284</v>
      </c>
      <c r="T88" s="20">
        <v>0</v>
      </c>
      <c r="U88" s="20">
        <v>6648180</v>
      </c>
      <c r="V88" s="20">
        <v>312242</v>
      </c>
      <c r="W88" s="20">
        <v>1220248</v>
      </c>
      <c r="X88" s="20">
        <v>3017389</v>
      </c>
      <c r="Y88" s="20">
        <v>3397410</v>
      </c>
      <c r="Z88" s="20">
        <v>0</v>
      </c>
      <c r="AA88" s="20">
        <v>0</v>
      </c>
      <c r="AB88" s="20">
        <v>5840221</v>
      </c>
      <c r="AC88" s="20">
        <v>0</v>
      </c>
      <c r="AD88" s="20">
        <v>0</v>
      </c>
      <c r="AE88" s="20">
        <v>2711555</v>
      </c>
      <c r="AF88" s="20">
        <v>0</v>
      </c>
      <c r="AG88" s="20">
        <v>10640075</v>
      </c>
      <c r="AH88" s="20">
        <v>0</v>
      </c>
      <c r="AI88" s="20">
        <v>0</v>
      </c>
      <c r="AJ88" s="20">
        <v>7221435</v>
      </c>
      <c r="AK88" s="20">
        <v>117585</v>
      </c>
      <c r="AL88" s="20">
        <v>87576</v>
      </c>
      <c r="AM88" s="20">
        <v>0</v>
      </c>
      <c r="AN88" s="20">
        <v>0</v>
      </c>
      <c r="AO88" s="20">
        <v>90206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49336510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6422826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218832</v>
      </c>
      <c r="K89" s="28">
        <f t="shared" si="21"/>
        <v>0</v>
      </c>
      <c r="L89" s="28">
        <f t="shared" si="21"/>
        <v>546200</v>
      </c>
      <c r="M89" s="28">
        <f t="shared" si="21"/>
        <v>0</v>
      </c>
      <c r="N89" s="28">
        <f t="shared" si="21"/>
        <v>4428194</v>
      </c>
      <c r="O89" s="28">
        <f t="shared" si="21"/>
        <v>650340</v>
      </c>
      <c r="P89" s="28">
        <f t="shared" si="21"/>
        <v>3699289</v>
      </c>
      <c r="Q89" s="28">
        <f t="shared" si="21"/>
        <v>0</v>
      </c>
      <c r="R89" s="28">
        <f t="shared" si="21"/>
        <v>1332904</v>
      </c>
      <c r="S89" s="28">
        <f t="shared" si="21"/>
        <v>2199138</v>
      </c>
      <c r="T89" s="28">
        <f t="shared" si="21"/>
        <v>0</v>
      </c>
      <c r="U89" s="28">
        <f t="shared" si="21"/>
        <v>7285977</v>
      </c>
      <c r="V89" s="28">
        <f t="shared" si="21"/>
        <v>325842</v>
      </c>
      <c r="W89" s="28">
        <f t="shared" si="21"/>
        <v>1237856</v>
      </c>
      <c r="X89" s="28">
        <f t="shared" si="21"/>
        <v>3201724</v>
      </c>
      <c r="Y89" s="28">
        <f t="shared" si="21"/>
        <v>3474024</v>
      </c>
      <c r="Z89" s="28">
        <f t="shared" si="21"/>
        <v>0</v>
      </c>
      <c r="AA89" s="28">
        <f t="shared" si="21"/>
        <v>0</v>
      </c>
      <c r="AB89" s="28">
        <f t="shared" si="21"/>
        <v>7326630</v>
      </c>
      <c r="AC89" s="28">
        <f t="shared" si="21"/>
        <v>0</v>
      </c>
      <c r="AD89" s="28">
        <f t="shared" si="21"/>
        <v>0</v>
      </c>
      <c r="AE89" s="28">
        <f t="shared" si="21"/>
        <v>2965882</v>
      </c>
      <c r="AF89" s="28">
        <f t="shared" si="21"/>
        <v>0</v>
      </c>
      <c r="AG89" s="28">
        <f t="shared" si="21"/>
        <v>11048784</v>
      </c>
      <c r="AH89" s="28">
        <f t="shared" si="21"/>
        <v>0</v>
      </c>
      <c r="AI89" s="28">
        <f t="shared" si="21"/>
        <v>0</v>
      </c>
      <c r="AJ89" s="28">
        <f t="shared" si="21"/>
        <v>7882532</v>
      </c>
      <c r="AK89" s="28">
        <f t="shared" si="21"/>
        <v>154257</v>
      </c>
      <c r="AL89" s="28">
        <f t="shared" si="21"/>
        <v>92271</v>
      </c>
      <c r="AM89" s="28">
        <f t="shared" si="21"/>
        <v>0</v>
      </c>
      <c r="AN89" s="28">
        <f t="shared" si="21"/>
        <v>0</v>
      </c>
      <c r="AO89" s="28">
        <f t="shared" si="21"/>
        <v>94546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64588048</v>
      </c>
    </row>
    <row r="90" spans="1:84">
      <c r="A90" s="35" t="s">
        <v>290</v>
      </c>
      <c r="B90" s="28"/>
      <c r="C90" s="20">
        <v>0</v>
      </c>
      <c r="D90" s="20">
        <v>0</v>
      </c>
      <c r="E90" s="20">
        <v>4204</v>
      </c>
      <c r="F90" s="20">
        <v>0</v>
      </c>
      <c r="G90" s="20">
        <v>0</v>
      </c>
      <c r="H90" s="20">
        <v>0</v>
      </c>
      <c r="I90" s="20">
        <v>0</v>
      </c>
      <c r="J90" s="20">
        <v>240</v>
      </c>
      <c r="K90" s="20">
        <v>0</v>
      </c>
      <c r="L90" s="20">
        <v>1181</v>
      </c>
      <c r="M90" s="20">
        <v>0</v>
      </c>
      <c r="N90" s="20">
        <v>0</v>
      </c>
      <c r="O90" s="20">
        <v>1132</v>
      </c>
      <c r="P90" s="20">
        <v>4746</v>
      </c>
      <c r="Q90" s="20">
        <v>0</v>
      </c>
      <c r="R90" s="20">
        <v>460</v>
      </c>
      <c r="S90" s="20">
        <v>542</v>
      </c>
      <c r="T90" s="20">
        <v>0</v>
      </c>
      <c r="U90" s="20">
        <v>1661</v>
      </c>
      <c r="V90" s="20">
        <v>107</v>
      </c>
      <c r="W90" s="20">
        <v>406</v>
      </c>
      <c r="X90" s="20">
        <v>1051</v>
      </c>
      <c r="Y90" s="20">
        <v>1141</v>
      </c>
      <c r="Z90" s="20">
        <v>0</v>
      </c>
      <c r="AA90" s="20">
        <v>0</v>
      </c>
      <c r="AB90" s="20">
        <v>330</v>
      </c>
      <c r="AC90" s="20">
        <v>0</v>
      </c>
      <c r="AD90" s="20">
        <v>0</v>
      </c>
      <c r="AE90" s="20">
        <v>4256</v>
      </c>
      <c r="AF90" s="20">
        <v>0</v>
      </c>
      <c r="AG90" s="20">
        <v>2445</v>
      </c>
      <c r="AH90" s="20">
        <v>0</v>
      </c>
      <c r="AI90" s="20">
        <v>0</v>
      </c>
      <c r="AJ90" s="20">
        <v>18202</v>
      </c>
      <c r="AK90" s="20">
        <v>221</v>
      </c>
      <c r="AL90" s="20">
        <v>132</v>
      </c>
      <c r="AM90" s="20">
        <v>0</v>
      </c>
      <c r="AN90" s="20">
        <v>0</v>
      </c>
      <c r="AO90" s="20">
        <v>851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1472</v>
      </c>
      <c r="AZ90" s="20">
        <v>1263</v>
      </c>
      <c r="BA90" s="20">
        <v>695</v>
      </c>
      <c r="BB90" s="20">
        <v>14</v>
      </c>
      <c r="BC90" s="20">
        <v>0</v>
      </c>
      <c r="BD90" s="20">
        <v>1186</v>
      </c>
      <c r="BE90" s="20">
        <v>20395</v>
      </c>
      <c r="BF90" s="20">
        <v>535</v>
      </c>
      <c r="BG90" s="20">
        <v>944</v>
      </c>
      <c r="BH90" s="20">
        <v>0</v>
      </c>
      <c r="BI90" s="20">
        <v>0</v>
      </c>
      <c r="BJ90" s="20">
        <v>0</v>
      </c>
      <c r="BK90" s="20">
        <v>3396</v>
      </c>
      <c r="BL90" s="20">
        <v>1586</v>
      </c>
      <c r="BM90" s="20">
        <v>0</v>
      </c>
      <c r="BN90" s="20">
        <v>5548</v>
      </c>
      <c r="BO90" s="20">
        <v>0</v>
      </c>
      <c r="BP90" s="20">
        <v>0</v>
      </c>
      <c r="BQ90" s="20">
        <v>0</v>
      </c>
      <c r="BR90" s="20">
        <v>3375</v>
      </c>
      <c r="BS90" s="20">
        <v>0</v>
      </c>
      <c r="BT90" s="20">
        <v>0</v>
      </c>
      <c r="BU90" s="20">
        <v>0</v>
      </c>
      <c r="BV90" s="20">
        <v>1949</v>
      </c>
      <c r="BW90" s="20">
        <v>0</v>
      </c>
      <c r="BX90" s="20">
        <v>0</v>
      </c>
      <c r="BY90" s="20">
        <v>1341</v>
      </c>
      <c r="BZ90" s="20">
        <v>0</v>
      </c>
      <c r="CA90" s="20">
        <v>927</v>
      </c>
      <c r="CB90" s="20">
        <v>0</v>
      </c>
      <c r="CC90" s="20">
        <v>0</v>
      </c>
      <c r="CD90" s="236" t="s">
        <v>248</v>
      </c>
      <c r="CE90" s="28">
        <f t="shared" si="20"/>
        <v>87934</v>
      </c>
      <c r="CF90" s="28">
        <f>BE59-CE90</f>
        <v>0</v>
      </c>
    </row>
    <row r="91" spans="1:84">
      <c r="A91" s="22" t="s">
        <v>291</v>
      </c>
      <c r="B91" s="16"/>
      <c r="C91" s="20">
        <v>0</v>
      </c>
      <c r="D91" s="20">
        <v>0</v>
      </c>
      <c r="E91" s="20">
        <v>4389</v>
      </c>
      <c r="F91" s="20">
        <v>0</v>
      </c>
      <c r="G91" s="20">
        <v>0</v>
      </c>
      <c r="H91" s="20">
        <v>0</v>
      </c>
      <c r="I91" s="20">
        <v>0</v>
      </c>
      <c r="J91" s="20">
        <v>251</v>
      </c>
      <c r="K91" s="20">
        <v>0</v>
      </c>
      <c r="L91" s="20">
        <v>1233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888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6761</v>
      </c>
      <c r="CF91" s="28">
        <f>AY59-CE91</f>
        <v>24859</v>
      </c>
    </row>
    <row r="92" spans="1:84">
      <c r="A92" s="22" t="s">
        <v>292</v>
      </c>
      <c r="B92" s="16"/>
      <c r="C92" s="20">
        <v>0</v>
      </c>
      <c r="D92" s="20">
        <v>0</v>
      </c>
      <c r="E92" s="20">
        <v>17252</v>
      </c>
      <c r="F92" s="20">
        <v>0</v>
      </c>
      <c r="G92" s="20">
        <v>0</v>
      </c>
      <c r="H92" s="20">
        <v>0</v>
      </c>
      <c r="I92" s="20">
        <v>0</v>
      </c>
      <c r="J92" s="20">
        <v>985</v>
      </c>
      <c r="K92" s="20">
        <v>0</v>
      </c>
      <c r="L92" s="20">
        <v>4845</v>
      </c>
      <c r="M92" s="20">
        <v>0</v>
      </c>
      <c r="N92" s="20">
        <v>101282</v>
      </c>
      <c r="O92" s="20">
        <v>3188</v>
      </c>
      <c r="P92" s="20">
        <v>18832</v>
      </c>
      <c r="Q92" s="20">
        <v>0</v>
      </c>
      <c r="R92" s="20">
        <v>0</v>
      </c>
      <c r="S92" s="20">
        <v>0</v>
      </c>
      <c r="T92" s="20">
        <v>0</v>
      </c>
      <c r="U92" s="20">
        <v>6094</v>
      </c>
      <c r="V92" s="20">
        <v>271</v>
      </c>
      <c r="W92" s="20">
        <v>1029</v>
      </c>
      <c r="X92" s="20">
        <v>2661</v>
      </c>
      <c r="Y92" s="20">
        <v>2886</v>
      </c>
      <c r="Z92" s="20">
        <v>0</v>
      </c>
      <c r="AA92" s="20">
        <v>0</v>
      </c>
      <c r="AB92" s="20">
        <v>811</v>
      </c>
      <c r="AC92" s="20">
        <v>0</v>
      </c>
      <c r="AD92" s="20">
        <v>0</v>
      </c>
      <c r="AE92" s="20">
        <v>5396</v>
      </c>
      <c r="AF92" s="20">
        <v>0</v>
      </c>
      <c r="AG92" s="20">
        <v>16529</v>
      </c>
      <c r="AH92" s="20">
        <v>0</v>
      </c>
      <c r="AI92" s="20">
        <v>0</v>
      </c>
      <c r="AJ92" s="20">
        <v>35613</v>
      </c>
      <c r="AK92" s="20">
        <v>281</v>
      </c>
      <c r="AL92" s="20">
        <v>168</v>
      </c>
      <c r="AM92" s="20">
        <v>0</v>
      </c>
      <c r="AN92" s="20">
        <v>0</v>
      </c>
      <c r="AO92" s="20">
        <v>3491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549</v>
      </c>
      <c r="BW92" s="20">
        <v>0</v>
      </c>
      <c r="BX92" s="20">
        <v>0</v>
      </c>
      <c r="BY92" s="20">
        <v>102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222265</v>
      </c>
      <c r="CF92" s="16"/>
    </row>
    <row r="93" spans="1:84">
      <c r="A93" s="22" t="s">
        <v>293</v>
      </c>
      <c r="B93" s="16"/>
      <c r="C93" s="20">
        <v>0</v>
      </c>
      <c r="D93" s="20">
        <v>0</v>
      </c>
      <c r="E93" s="20">
        <v>4777</v>
      </c>
      <c r="F93" s="20">
        <v>0</v>
      </c>
      <c r="G93" s="20">
        <v>0</v>
      </c>
      <c r="H93" s="20">
        <v>0</v>
      </c>
      <c r="I93" s="20">
        <v>0</v>
      </c>
      <c r="J93" s="20">
        <v>273</v>
      </c>
      <c r="K93" s="20">
        <v>0</v>
      </c>
      <c r="L93" s="20">
        <v>1341</v>
      </c>
      <c r="M93" s="20">
        <v>0</v>
      </c>
      <c r="N93" s="20">
        <v>9229</v>
      </c>
      <c r="O93" s="20">
        <v>462</v>
      </c>
      <c r="P93" s="20">
        <v>2760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69</v>
      </c>
      <c r="W93" s="20">
        <v>262</v>
      </c>
      <c r="X93" s="20">
        <v>678</v>
      </c>
      <c r="Y93" s="20">
        <v>735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1642</v>
      </c>
      <c r="AF93" s="20">
        <v>0</v>
      </c>
      <c r="AG93" s="20">
        <v>4656</v>
      </c>
      <c r="AH93" s="20">
        <v>0</v>
      </c>
      <c r="AI93" s="20">
        <v>0</v>
      </c>
      <c r="AJ93" s="20">
        <v>257</v>
      </c>
      <c r="AK93" s="20">
        <v>1642</v>
      </c>
      <c r="AL93" s="20">
        <v>0</v>
      </c>
      <c r="AM93" s="20">
        <v>0</v>
      </c>
      <c r="AN93" s="20">
        <v>0</v>
      </c>
      <c r="AO93" s="20">
        <v>967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29750</v>
      </c>
      <c r="CF93" s="28">
        <f>BA59</f>
        <v>0</v>
      </c>
    </row>
    <row r="94" spans="1:84">
      <c r="A94" s="22" t="s">
        <v>294</v>
      </c>
      <c r="B94" s="16"/>
      <c r="C94" s="280">
        <v>0</v>
      </c>
      <c r="D94" s="280">
        <v>0</v>
      </c>
      <c r="E94" s="280">
        <v>13.47</v>
      </c>
      <c r="F94" s="280">
        <v>0</v>
      </c>
      <c r="G94" s="280">
        <v>0</v>
      </c>
      <c r="H94" s="280">
        <v>0</v>
      </c>
      <c r="I94" s="280">
        <v>0</v>
      </c>
      <c r="J94" s="280">
        <v>0.77</v>
      </c>
      <c r="K94" s="280">
        <v>0</v>
      </c>
      <c r="L94" s="280">
        <v>3.78</v>
      </c>
      <c r="M94" s="280">
        <v>0</v>
      </c>
      <c r="N94" s="280">
        <v>37.840000000000003</v>
      </c>
      <c r="O94" s="280">
        <v>2.36</v>
      </c>
      <c r="P94" s="281">
        <v>4.4800000000000004</v>
      </c>
      <c r="Q94" s="281">
        <v>0</v>
      </c>
      <c r="R94" s="281">
        <v>0</v>
      </c>
      <c r="S94" s="282">
        <v>0</v>
      </c>
      <c r="T94" s="282">
        <v>0</v>
      </c>
      <c r="U94" s="283">
        <v>0</v>
      </c>
      <c r="V94" s="281">
        <v>0</v>
      </c>
      <c r="W94" s="281">
        <v>0</v>
      </c>
      <c r="X94" s="281">
        <v>0</v>
      </c>
      <c r="Y94" s="281">
        <v>0</v>
      </c>
      <c r="Z94" s="281">
        <v>0</v>
      </c>
      <c r="AA94" s="281">
        <v>0</v>
      </c>
      <c r="AB94" s="282">
        <v>1.19</v>
      </c>
      <c r="AC94" s="281">
        <v>0</v>
      </c>
      <c r="AD94" s="281">
        <v>0</v>
      </c>
      <c r="AE94" s="281">
        <v>0</v>
      </c>
      <c r="AF94" s="281">
        <v>0</v>
      </c>
      <c r="AG94" s="281">
        <v>12.42</v>
      </c>
      <c r="AH94" s="281">
        <v>0</v>
      </c>
      <c r="AI94" s="281">
        <v>0</v>
      </c>
      <c r="AJ94" s="281">
        <v>12.71</v>
      </c>
      <c r="AK94" s="281">
        <v>0</v>
      </c>
      <c r="AL94" s="281">
        <v>0</v>
      </c>
      <c r="AM94" s="281">
        <v>0</v>
      </c>
      <c r="AN94" s="281">
        <v>0</v>
      </c>
      <c r="AO94" s="281">
        <v>2.73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91.750000000000014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288" t="s">
        <v>1364</v>
      </c>
      <c r="D96" s="38"/>
      <c r="E96" s="39"/>
      <c r="F96" s="12"/>
    </row>
    <row r="97" spans="1:6">
      <c r="A97" s="28" t="s">
        <v>297</v>
      </c>
      <c r="B97" s="36" t="s">
        <v>298</v>
      </c>
      <c r="C97" s="289" t="s">
        <v>1350</v>
      </c>
      <c r="D97" s="38"/>
      <c r="E97" s="39"/>
      <c r="F97" s="12"/>
    </row>
    <row r="98" spans="1:6">
      <c r="A98" s="28" t="s">
        <v>299</v>
      </c>
      <c r="B98" s="36" t="s">
        <v>298</v>
      </c>
      <c r="C98" s="37" t="s">
        <v>1351</v>
      </c>
      <c r="D98" s="38"/>
      <c r="E98" s="39"/>
      <c r="F98" s="12"/>
    </row>
    <row r="99" spans="1:6">
      <c r="A99" s="28" t="s">
        <v>300</v>
      </c>
      <c r="B99" s="36" t="s">
        <v>298</v>
      </c>
      <c r="C99" s="295" t="s">
        <v>1352</v>
      </c>
      <c r="D99" s="38"/>
      <c r="E99" s="39"/>
      <c r="F99" s="12"/>
    </row>
    <row r="100" spans="1:6">
      <c r="A100" s="28" t="s">
        <v>301</v>
      </c>
      <c r="B100" s="36" t="s">
        <v>298</v>
      </c>
      <c r="C100" s="37" t="s">
        <v>1353</v>
      </c>
      <c r="D100" s="38"/>
      <c r="E100" s="39"/>
      <c r="F100" s="12"/>
    </row>
    <row r="101" spans="1:6">
      <c r="A101" s="28" t="s">
        <v>302</v>
      </c>
      <c r="B101" s="36" t="s">
        <v>298</v>
      </c>
      <c r="C101" s="37" t="s">
        <v>1354</v>
      </c>
      <c r="D101" s="38"/>
      <c r="E101" s="39"/>
      <c r="F101" s="12"/>
    </row>
    <row r="102" spans="1:6">
      <c r="A102" s="28" t="s">
        <v>303</v>
      </c>
      <c r="B102" s="36" t="s">
        <v>298</v>
      </c>
      <c r="C102" s="290">
        <v>99156</v>
      </c>
      <c r="D102" s="38"/>
      <c r="E102" s="39"/>
      <c r="F102" s="12"/>
    </row>
    <row r="103" spans="1:6">
      <c r="A103" s="28" t="s">
        <v>304</v>
      </c>
      <c r="B103" s="36" t="s">
        <v>298</v>
      </c>
      <c r="C103" s="37" t="s">
        <v>1355</v>
      </c>
      <c r="D103" s="38"/>
      <c r="E103" s="39"/>
      <c r="F103" s="12"/>
    </row>
    <row r="104" spans="1:6">
      <c r="A104" s="28" t="s">
        <v>305</v>
      </c>
      <c r="B104" s="36" t="s">
        <v>298</v>
      </c>
      <c r="C104" s="291" t="s">
        <v>1356</v>
      </c>
      <c r="D104" s="38"/>
      <c r="E104" s="39"/>
      <c r="F104" s="12"/>
    </row>
    <row r="105" spans="1:6">
      <c r="A105" s="28" t="s">
        <v>306</v>
      </c>
      <c r="B105" s="36" t="s">
        <v>298</v>
      </c>
      <c r="C105" s="291" t="s">
        <v>1357</v>
      </c>
      <c r="D105" s="38"/>
      <c r="E105" s="39"/>
      <c r="F105" s="12"/>
    </row>
    <row r="106" spans="1:6">
      <c r="A106" s="28" t="s">
        <v>307</v>
      </c>
      <c r="B106" s="36" t="s">
        <v>298</v>
      </c>
      <c r="C106" s="37" t="s">
        <v>1365</v>
      </c>
      <c r="D106" s="38"/>
      <c r="E106" s="39"/>
      <c r="F106" s="12"/>
    </row>
    <row r="107" spans="1:6">
      <c r="A107" s="28" t="s">
        <v>308</v>
      </c>
      <c r="B107" s="36" t="s">
        <v>298</v>
      </c>
      <c r="C107" s="294" t="s">
        <v>1359</v>
      </c>
      <c r="D107" s="38"/>
      <c r="E107" s="39"/>
      <c r="F107" s="12"/>
    </row>
    <row r="108" spans="1:6">
      <c r="A108" s="28" t="s">
        <v>309</v>
      </c>
      <c r="B108" s="36" t="s">
        <v>298</v>
      </c>
      <c r="C108" s="294" t="s">
        <v>1360</v>
      </c>
      <c r="D108" s="38"/>
      <c r="E108" s="39"/>
      <c r="F108" s="12"/>
    </row>
    <row r="109" spans="1:6">
      <c r="A109" s="40" t="s">
        <v>310</v>
      </c>
      <c r="B109" s="36" t="s">
        <v>298</v>
      </c>
      <c r="C109" s="37" t="s">
        <v>1366</v>
      </c>
      <c r="D109" s="38"/>
      <c r="E109" s="39"/>
      <c r="F109" s="12"/>
    </row>
    <row r="110" spans="1:6">
      <c r="A110" s="40" t="s">
        <v>311</v>
      </c>
      <c r="B110" s="36" t="s">
        <v>298</v>
      </c>
      <c r="C110" s="37" t="s">
        <v>1367</v>
      </c>
      <c r="D110" s="38"/>
      <c r="E110" s="39"/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43"/>
      <c r="D113" s="16"/>
      <c r="E113" s="16"/>
    </row>
    <row r="114" spans="1:5">
      <c r="A114" s="16" t="s">
        <v>304</v>
      </c>
      <c r="B114" s="42" t="s">
        <v>298</v>
      </c>
      <c r="C114" s="43"/>
      <c r="D114" s="16"/>
      <c r="E114" s="16"/>
    </row>
    <row r="115" spans="1:5">
      <c r="A115" s="16" t="s">
        <v>314</v>
      </c>
      <c r="B115" s="42" t="s">
        <v>298</v>
      </c>
      <c r="C115" s="43">
        <v>1</v>
      </c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43"/>
      <c r="D117" s="16"/>
      <c r="E117" s="16"/>
    </row>
    <row r="118" spans="1:5">
      <c r="A118" s="16" t="s">
        <v>159</v>
      </c>
      <c r="B118" s="42" t="s">
        <v>298</v>
      </c>
      <c r="C118" s="214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43"/>
      <c r="D120" s="16"/>
      <c r="E120" s="16"/>
    </row>
    <row r="121" spans="1:5">
      <c r="A121" s="16" t="s">
        <v>319</v>
      </c>
      <c r="B121" s="42" t="s">
        <v>298</v>
      </c>
      <c r="C121" s="43"/>
      <c r="D121" s="16"/>
      <c r="E121" s="16"/>
    </row>
    <row r="122" spans="1:5">
      <c r="A122" s="16" t="s">
        <v>320</v>
      </c>
      <c r="B122" s="42" t="s">
        <v>298</v>
      </c>
      <c r="C122" s="43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215">
        <v>410</v>
      </c>
      <c r="D127" s="46">
        <v>1542</v>
      </c>
      <c r="E127" s="16"/>
    </row>
    <row r="128" spans="1:5">
      <c r="A128" s="16" t="s">
        <v>325</v>
      </c>
      <c r="B128" s="42" t="s">
        <v>298</v>
      </c>
      <c r="C128" s="215">
        <v>33</v>
      </c>
      <c r="D128" s="46">
        <v>433</v>
      </c>
      <c r="E128" s="16"/>
    </row>
    <row r="129" spans="1:5">
      <c r="A129" s="16" t="s">
        <v>326</v>
      </c>
      <c r="B129" s="42" t="s">
        <v>298</v>
      </c>
      <c r="C129" s="43">
        <v>0</v>
      </c>
      <c r="D129" s="46">
        <v>0</v>
      </c>
      <c r="E129" s="16"/>
    </row>
    <row r="130" spans="1:5">
      <c r="A130" s="16" t="s">
        <v>327</v>
      </c>
      <c r="B130" s="42" t="s">
        <v>298</v>
      </c>
      <c r="C130" s="43">
        <v>62</v>
      </c>
      <c r="D130" s="46">
        <v>88</v>
      </c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43">
        <v>0</v>
      </c>
      <c r="D132" s="16"/>
      <c r="E132" s="16"/>
    </row>
    <row r="133" spans="1:5">
      <c r="A133" s="16" t="s">
        <v>330</v>
      </c>
      <c r="B133" s="42" t="s">
        <v>298</v>
      </c>
      <c r="C133" s="43">
        <v>0</v>
      </c>
      <c r="D133" s="16"/>
      <c r="E133" s="16"/>
    </row>
    <row r="134" spans="1:5">
      <c r="A134" s="16" t="s">
        <v>331</v>
      </c>
      <c r="B134" s="42" t="s">
        <v>298</v>
      </c>
      <c r="C134" s="207">
        <v>24</v>
      </c>
      <c r="D134" s="16"/>
      <c r="E134" s="16"/>
    </row>
    <row r="135" spans="1:5">
      <c r="A135" s="16" t="s">
        <v>332</v>
      </c>
      <c r="B135" s="42" t="s">
        <v>298</v>
      </c>
      <c r="C135" s="43">
        <v>0</v>
      </c>
      <c r="D135" s="16"/>
      <c r="E135" s="16"/>
    </row>
    <row r="136" spans="1:5">
      <c r="A136" s="16" t="s">
        <v>333</v>
      </c>
      <c r="B136" s="42" t="s">
        <v>298</v>
      </c>
      <c r="C136" s="43">
        <v>0</v>
      </c>
      <c r="D136" s="16"/>
      <c r="E136" s="16"/>
    </row>
    <row r="137" spans="1:5">
      <c r="A137" s="16" t="s">
        <v>334</v>
      </c>
      <c r="B137" s="42" t="s">
        <v>298</v>
      </c>
      <c r="C137" s="43">
        <v>0</v>
      </c>
      <c r="D137" s="16"/>
      <c r="E137" s="16"/>
    </row>
    <row r="138" spans="1:5">
      <c r="A138" s="16" t="s">
        <v>123</v>
      </c>
      <c r="B138" s="42" t="s">
        <v>298</v>
      </c>
      <c r="C138" s="43">
        <v>0</v>
      </c>
      <c r="D138" s="16"/>
      <c r="E138" s="16"/>
    </row>
    <row r="139" spans="1:5">
      <c r="A139" s="16" t="s">
        <v>335</v>
      </c>
      <c r="B139" s="42" t="s">
        <v>298</v>
      </c>
      <c r="C139" s="215">
        <v>0</v>
      </c>
      <c r="D139" s="16"/>
      <c r="E139" s="16"/>
    </row>
    <row r="140" spans="1:5">
      <c r="A140" s="16" t="s">
        <v>336</v>
      </c>
      <c r="B140" s="42"/>
      <c r="C140" s="43">
        <v>0</v>
      </c>
      <c r="D140" s="16"/>
      <c r="E140" s="16"/>
    </row>
    <row r="141" spans="1:5">
      <c r="A141" s="16" t="s">
        <v>326</v>
      </c>
      <c r="B141" s="42" t="s">
        <v>298</v>
      </c>
      <c r="C141" s="43">
        <v>0</v>
      </c>
      <c r="D141" s="16"/>
      <c r="E141" s="16"/>
    </row>
    <row r="142" spans="1:5">
      <c r="A142" s="16" t="s">
        <v>337</v>
      </c>
      <c r="B142" s="42" t="s">
        <v>298</v>
      </c>
      <c r="C142" s="43">
        <v>0</v>
      </c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24</v>
      </c>
    </row>
    <row r="144" spans="1:5">
      <c r="A144" s="16" t="s">
        <v>339</v>
      </c>
      <c r="B144" s="42" t="s">
        <v>298</v>
      </c>
      <c r="C144" s="215">
        <v>0</v>
      </c>
      <c r="D144" s="16"/>
      <c r="E144" s="16"/>
    </row>
    <row r="145" spans="1:6">
      <c r="A145" s="16" t="s">
        <v>340</v>
      </c>
      <c r="B145" s="42" t="s">
        <v>298</v>
      </c>
      <c r="C145" s="43">
        <v>0</v>
      </c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215">
        <v>0</v>
      </c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46">
        <v>241</v>
      </c>
      <c r="C154" s="46">
        <v>51</v>
      </c>
      <c r="D154" s="46">
        <v>180</v>
      </c>
      <c r="E154" s="28">
        <f>SUM(B154:D154)</f>
        <v>472</v>
      </c>
    </row>
    <row r="155" spans="1:6">
      <c r="A155" s="16" t="s">
        <v>242</v>
      </c>
      <c r="B155" s="46">
        <v>1058</v>
      </c>
      <c r="C155" s="46">
        <v>125</v>
      </c>
      <c r="D155" s="46">
        <v>447</v>
      </c>
      <c r="E155" s="28">
        <f>SUM(B155:D155)</f>
        <v>1630</v>
      </c>
    </row>
    <row r="156" spans="1:6">
      <c r="A156" s="16" t="s">
        <v>346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>
      <c r="A157" s="16" t="s">
        <v>287</v>
      </c>
      <c r="B157" s="46">
        <v>5605157.4400000013</v>
      </c>
      <c r="C157" s="46">
        <v>5372256</v>
      </c>
      <c r="D157" s="46">
        <v>3436389</v>
      </c>
      <c r="E157" s="28">
        <f>SUM(B157:D157)</f>
        <v>14413802.440000001</v>
      </c>
      <c r="F157" s="14"/>
    </row>
    <row r="158" spans="1:6">
      <c r="A158" s="16" t="s">
        <v>288</v>
      </c>
      <c r="B158" s="46">
        <v>22178656.120000005</v>
      </c>
      <c r="C158" s="46">
        <v>10218240</v>
      </c>
      <c r="D158" s="46">
        <v>16939614</v>
      </c>
      <c r="E158" s="28">
        <f>SUM(B158:D158)</f>
        <v>49336510.120000005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278">
        <v>31</v>
      </c>
      <c r="C160" s="278">
        <v>1</v>
      </c>
      <c r="D160" s="278">
        <v>1</v>
      </c>
      <c r="E160" s="28">
        <f>SUM(B160:D160)</f>
        <v>33</v>
      </c>
    </row>
    <row r="161" spans="1:5">
      <c r="A161" s="16" t="s">
        <v>242</v>
      </c>
      <c r="B161" s="278">
        <v>373</v>
      </c>
      <c r="C161" s="278">
        <v>43</v>
      </c>
      <c r="D161" s="278">
        <v>17</v>
      </c>
      <c r="E161" s="28">
        <f>SUM(B161:D161)</f>
        <v>433</v>
      </c>
    </row>
    <row r="162" spans="1:5">
      <c r="A162" s="16" t="s">
        <v>346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>
      <c r="A163" s="16" t="s">
        <v>287</v>
      </c>
      <c r="B163" s="278">
        <v>721652</v>
      </c>
      <c r="C163" s="278">
        <v>83193</v>
      </c>
      <c r="D163" s="278">
        <v>32890</v>
      </c>
      <c r="E163" s="28">
        <f>SUM(B163:D163)</f>
        <v>837735</v>
      </c>
    </row>
    <row r="164" spans="1: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>
      <c r="A168" s="16" t="s">
        <v>346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278">
        <v>2483258</v>
      </c>
      <c r="C173" s="278">
        <v>786738</v>
      </c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43">
        <v>1710298</v>
      </c>
      <c r="D181" s="16"/>
      <c r="E181" s="16"/>
    </row>
    <row r="182" spans="1:5">
      <c r="A182" s="16" t="s">
        <v>356</v>
      </c>
      <c r="B182" s="42" t="s">
        <v>298</v>
      </c>
      <c r="C182" s="43">
        <v>50864</v>
      </c>
      <c r="D182" s="16"/>
      <c r="E182" s="16"/>
    </row>
    <row r="183" spans="1:5">
      <c r="A183" s="21" t="s">
        <v>357</v>
      </c>
      <c r="B183" s="42" t="s">
        <v>298</v>
      </c>
      <c r="C183" s="43">
        <v>303280</v>
      </c>
      <c r="D183" s="16"/>
      <c r="E183" s="16"/>
    </row>
    <row r="184" spans="1:5">
      <c r="A184" s="16" t="s">
        <v>358</v>
      </c>
      <c r="B184" s="42" t="s">
        <v>298</v>
      </c>
      <c r="C184" s="43">
        <v>2884736</v>
      </c>
      <c r="D184" s="16"/>
      <c r="E184" s="16"/>
    </row>
    <row r="185" spans="1:5">
      <c r="A185" s="16" t="s">
        <v>359</v>
      </c>
      <c r="B185" s="42" t="s">
        <v>298</v>
      </c>
      <c r="C185" s="43">
        <v>0</v>
      </c>
      <c r="D185" s="16"/>
      <c r="E185" s="16"/>
    </row>
    <row r="186" spans="1:5">
      <c r="A186" s="16" t="s">
        <v>360</v>
      </c>
      <c r="B186" s="42" t="s">
        <v>298</v>
      </c>
      <c r="C186" s="43">
        <v>1005778</v>
      </c>
      <c r="D186" s="16"/>
      <c r="E186" s="16"/>
    </row>
    <row r="187" spans="1:5">
      <c r="A187" s="16" t="s">
        <v>361</v>
      </c>
      <c r="B187" s="42" t="s">
        <v>298</v>
      </c>
      <c r="C187" s="43">
        <v>69748</v>
      </c>
      <c r="D187" s="16"/>
      <c r="E187" s="16"/>
    </row>
    <row r="188" spans="1:5">
      <c r="A188" s="16" t="s">
        <v>361</v>
      </c>
      <c r="B188" s="42" t="s">
        <v>298</v>
      </c>
      <c r="C188" s="43">
        <v>0</v>
      </c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6024704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43">
        <v>0</v>
      </c>
      <c r="D191" s="16"/>
      <c r="E191" s="16"/>
    </row>
    <row r="192" spans="1:5">
      <c r="A192" s="16" t="s">
        <v>364</v>
      </c>
      <c r="B192" s="42" t="s">
        <v>298</v>
      </c>
      <c r="C192" s="43">
        <v>90971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90971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43">
        <v>229498</v>
      </c>
      <c r="D195" s="16"/>
      <c r="E195" s="16"/>
    </row>
    <row r="196" spans="1:5">
      <c r="A196" s="16" t="s">
        <v>367</v>
      </c>
      <c r="B196" s="42" t="s">
        <v>298</v>
      </c>
      <c r="C196" s="43">
        <v>147710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377208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43">
        <v>205400</v>
      </c>
      <c r="D199" s="16"/>
      <c r="E199" s="16"/>
    </row>
    <row r="200" spans="1:5">
      <c r="A200" s="16" t="s">
        <v>370</v>
      </c>
      <c r="B200" s="42" t="s">
        <v>298</v>
      </c>
      <c r="C200" s="43">
        <v>0</v>
      </c>
      <c r="D200" s="16"/>
      <c r="E200" s="16"/>
    </row>
    <row r="201" spans="1:5">
      <c r="A201" s="16" t="s">
        <v>159</v>
      </c>
      <c r="B201" s="42" t="s">
        <v>298</v>
      </c>
      <c r="C201" s="43">
        <v>0</v>
      </c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205400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43">
        <v>0</v>
      </c>
      <c r="D204" s="16"/>
      <c r="E204" s="16"/>
    </row>
    <row r="205" spans="1:5">
      <c r="A205" s="16" t="s">
        <v>373</v>
      </c>
      <c r="B205" s="42" t="s">
        <v>298</v>
      </c>
      <c r="C205" s="43">
        <v>409123</v>
      </c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409123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43">
        <v>826321</v>
      </c>
      <c r="C211" s="43">
        <v>8078</v>
      </c>
      <c r="D211" s="46">
        <v>0</v>
      </c>
      <c r="E211" s="28">
        <f t="shared" ref="E211:E219" si="22">SUM(B211:C211)-D211</f>
        <v>834399</v>
      </c>
    </row>
    <row r="212" spans="1:5">
      <c r="A212" s="16" t="s">
        <v>381</v>
      </c>
      <c r="B212" s="43">
        <v>2485123</v>
      </c>
      <c r="C212" s="43">
        <v>0</v>
      </c>
      <c r="D212" s="46">
        <v>0</v>
      </c>
      <c r="E212" s="28">
        <f t="shared" si="22"/>
        <v>2485123</v>
      </c>
    </row>
    <row r="213" spans="1:5">
      <c r="A213" s="16" t="s">
        <v>382</v>
      </c>
      <c r="B213" s="43">
        <v>24285248</v>
      </c>
      <c r="C213" s="43">
        <v>238207</v>
      </c>
      <c r="D213" s="46">
        <v>0</v>
      </c>
      <c r="E213" s="28">
        <f t="shared" si="22"/>
        <v>24523455</v>
      </c>
    </row>
    <row r="214" spans="1:5">
      <c r="A214" s="16" t="s">
        <v>383</v>
      </c>
      <c r="B214" s="43">
        <v>7422588</v>
      </c>
      <c r="C214" s="43">
        <v>31149</v>
      </c>
      <c r="D214" s="46">
        <v>0</v>
      </c>
      <c r="E214" s="28">
        <f t="shared" si="22"/>
        <v>7453737</v>
      </c>
    </row>
    <row r="215" spans="1:5">
      <c r="A215" s="16" t="s">
        <v>384</v>
      </c>
      <c r="B215" s="43">
        <v>0</v>
      </c>
      <c r="C215" s="43">
        <v>0</v>
      </c>
      <c r="D215" s="46">
        <v>0</v>
      </c>
      <c r="E215" s="28">
        <f t="shared" si="22"/>
        <v>0</v>
      </c>
    </row>
    <row r="216" spans="1:5">
      <c r="A216" s="16" t="s">
        <v>385</v>
      </c>
      <c r="B216" s="43">
        <v>11458402</v>
      </c>
      <c r="C216" s="43">
        <v>567223</v>
      </c>
      <c r="D216" s="46">
        <v>405248</v>
      </c>
      <c r="E216" s="28">
        <f t="shared" si="22"/>
        <v>11620377</v>
      </c>
    </row>
    <row r="217" spans="1:5">
      <c r="A217" s="16" t="s">
        <v>386</v>
      </c>
      <c r="B217" s="43">
        <v>0</v>
      </c>
      <c r="C217" s="43">
        <v>0</v>
      </c>
      <c r="D217" s="46">
        <v>0</v>
      </c>
      <c r="E217" s="28">
        <f t="shared" si="22"/>
        <v>0</v>
      </c>
    </row>
    <row r="218" spans="1:5">
      <c r="A218" s="16" t="s">
        <v>387</v>
      </c>
      <c r="B218" s="43">
        <v>0</v>
      </c>
      <c r="C218" s="43">
        <v>0</v>
      </c>
      <c r="D218" s="46">
        <v>0</v>
      </c>
      <c r="E218" s="28">
        <f t="shared" si="22"/>
        <v>0</v>
      </c>
    </row>
    <row r="219" spans="1:5">
      <c r="A219" s="16" t="s">
        <v>388</v>
      </c>
      <c r="B219" s="43">
        <v>49522</v>
      </c>
      <c r="C219" s="43">
        <v>8516318</v>
      </c>
      <c r="D219" s="46">
        <v>2783220</v>
      </c>
      <c r="E219" s="28">
        <f t="shared" si="22"/>
        <v>5782620</v>
      </c>
    </row>
    <row r="220" spans="1:5">
      <c r="A220" s="16" t="s">
        <v>230</v>
      </c>
      <c r="B220" s="28">
        <f>SUM(B211:B219)</f>
        <v>46527204</v>
      </c>
      <c r="C220" s="237">
        <f>SUM(C211:C219)</f>
        <v>9360975</v>
      </c>
      <c r="D220" s="28">
        <f>SUM(D211:D219)</f>
        <v>3188468</v>
      </c>
      <c r="E220" s="28">
        <f>SUM(E211:E219)</f>
        <v>52699711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43">
        <v>855784</v>
      </c>
      <c r="C225" s="43">
        <v>172626</v>
      </c>
      <c r="D225" s="46">
        <v>0</v>
      </c>
      <c r="E225" s="28">
        <f t="shared" ref="E225:E232" si="23">SUM(B225:C225)-D225</f>
        <v>1028410</v>
      </c>
    </row>
    <row r="226" spans="1:6">
      <c r="A226" s="16" t="s">
        <v>382</v>
      </c>
      <c r="B226" s="43">
        <v>13849597</v>
      </c>
      <c r="C226" s="43">
        <v>976010</v>
      </c>
      <c r="D226" s="46">
        <v>0</v>
      </c>
      <c r="E226" s="28">
        <f t="shared" si="23"/>
        <v>14825607</v>
      </c>
    </row>
    <row r="227" spans="1:6">
      <c r="A227" s="16" t="s">
        <v>383</v>
      </c>
      <c r="B227" s="43">
        <v>1578499</v>
      </c>
      <c r="C227" s="43">
        <v>487803</v>
      </c>
      <c r="D227" s="46">
        <v>0</v>
      </c>
      <c r="E227" s="28">
        <f t="shared" si="23"/>
        <v>2066302</v>
      </c>
    </row>
    <row r="228" spans="1:6">
      <c r="A228" s="16" t="s">
        <v>384</v>
      </c>
      <c r="B228" s="43">
        <v>0</v>
      </c>
      <c r="C228" s="43">
        <v>0</v>
      </c>
      <c r="D228" s="46">
        <v>0</v>
      </c>
      <c r="E228" s="28">
        <f t="shared" si="23"/>
        <v>0</v>
      </c>
    </row>
    <row r="229" spans="1:6">
      <c r="A229" s="16" t="s">
        <v>385</v>
      </c>
      <c r="B229" s="43">
        <v>8240786</v>
      </c>
      <c r="C229" s="43">
        <v>878549</v>
      </c>
      <c r="D229" s="46">
        <v>387450</v>
      </c>
      <c r="E229" s="28">
        <f t="shared" si="23"/>
        <v>8731885</v>
      </c>
    </row>
    <row r="230" spans="1:6">
      <c r="A230" s="16" t="s">
        <v>386</v>
      </c>
      <c r="B230" s="43">
        <v>0</v>
      </c>
      <c r="C230" s="43">
        <v>0</v>
      </c>
      <c r="D230" s="46">
        <v>0</v>
      </c>
      <c r="E230" s="28">
        <f t="shared" si="23"/>
        <v>0</v>
      </c>
    </row>
    <row r="231" spans="1:6">
      <c r="A231" s="16" t="s">
        <v>387</v>
      </c>
      <c r="B231" s="43">
        <v>0</v>
      </c>
      <c r="C231" s="43">
        <v>0</v>
      </c>
      <c r="D231" s="46">
        <v>0</v>
      </c>
      <c r="E231" s="28">
        <f t="shared" si="23"/>
        <v>0</v>
      </c>
    </row>
    <row r="232" spans="1:6">
      <c r="A232" s="16" t="s">
        <v>388</v>
      </c>
      <c r="B232" s="43">
        <v>0</v>
      </c>
      <c r="C232" s="43">
        <v>0</v>
      </c>
      <c r="D232" s="46">
        <v>0</v>
      </c>
      <c r="E232" s="28">
        <f t="shared" si="23"/>
        <v>0</v>
      </c>
    </row>
    <row r="233" spans="1:6">
      <c r="A233" s="16" t="s">
        <v>230</v>
      </c>
      <c r="B233" s="28">
        <f>SUM(B224:B232)</f>
        <v>24524666</v>
      </c>
      <c r="C233" s="237">
        <f>SUM(C224:C232)</f>
        <v>2514988</v>
      </c>
      <c r="D233" s="28">
        <f>SUM(D224:D232)</f>
        <v>387450</v>
      </c>
      <c r="E233" s="28">
        <f>SUM(E224:E232)</f>
        <v>26652204</v>
      </c>
    </row>
    <row r="234" spans="1:6">
      <c r="A234" s="16"/>
      <c r="B234" s="16"/>
      <c r="C234" s="23"/>
      <c r="D234" s="16"/>
      <c r="E234" s="16"/>
      <c r="F234" s="11">
        <f>E220-E233</f>
        <v>26047507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43">
        <v>492503</v>
      </c>
      <c r="D237" s="36">
        <f>C237</f>
        <v>492503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43">
        <v>10070781</v>
      </c>
      <c r="D239" s="16"/>
      <c r="E239" s="16"/>
    </row>
    <row r="240" spans="1:6">
      <c r="A240" s="16" t="s">
        <v>394</v>
      </c>
      <c r="B240" s="42" t="s">
        <v>298</v>
      </c>
      <c r="C240" s="43">
        <v>6591524</v>
      </c>
      <c r="D240" s="16"/>
      <c r="E240" s="16"/>
    </row>
    <row r="241" spans="1:5">
      <c r="A241" s="16" t="s">
        <v>395</v>
      </c>
      <c r="B241" s="42" t="s">
        <v>298</v>
      </c>
      <c r="C241" s="43">
        <v>300136</v>
      </c>
      <c r="D241" s="16"/>
      <c r="E241" s="16"/>
    </row>
    <row r="242" spans="1:5">
      <c r="A242" s="16" t="s">
        <v>396</v>
      </c>
      <c r="B242" s="42" t="s">
        <v>298</v>
      </c>
      <c r="C242" s="43">
        <v>0</v>
      </c>
      <c r="D242" s="16"/>
      <c r="E242" s="16"/>
    </row>
    <row r="243" spans="1:5">
      <c r="A243" s="16" t="s">
        <v>397</v>
      </c>
      <c r="B243" s="42" t="s">
        <v>298</v>
      </c>
      <c r="C243" s="43">
        <v>0</v>
      </c>
      <c r="D243" s="16"/>
      <c r="E243" s="16"/>
    </row>
    <row r="244" spans="1:5">
      <c r="A244" s="16" t="s">
        <v>398</v>
      </c>
      <c r="B244" s="42" t="s">
        <v>298</v>
      </c>
      <c r="C244" s="43">
        <v>4671214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21633655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215">
        <v>451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43">
        <v>18432</v>
      </c>
      <c r="D249" s="16"/>
      <c r="E249" s="16"/>
    </row>
    <row r="250" spans="1:5">
      <c r="A250" s="22" t="s">
        <v>403</v>
      </c>
      <c r="B250" s="42" t="s">
        <v>298</v>
      </c>
      <c r="C250" s="43">
        <v>160564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178996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43">
        <v>0</v>
      </c>
      <c r="D254" s="16"/>
      <c r="E254" s="16"/>
    </row>
    <row r="255" spans="1:5">
      <c r="A255" s="16" t="s">
        <v>405</v>
      </c>
      <c r="B255" s="42" t="s">
        <v>298</v>
      </c>
      <c r="C255" s="43">
        <v>-91449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-91449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22213705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43">
        <v>17801510</v>
      </c>
      <c r="D266" s="16"/>
      <c r="E266" s="16"/>
    </row>
    <row r="267" spans="1:5">
      <c r="A267" s="16" t="s">
        <v>412</v>
      </c>
      <c r="B267" s="42" t="s">
        <v>298</v>
      </c>
      <c r="C267" s="43">
        <v>0</v>
      </c>
      <c r="D267" s="16"/>
      <c r="E267" s="16"/>
    </row>
    <row r="268" spans="1:5">
      <c r="A268" s="16" t="s">
        <v>413</v>
      </c>
      <c r="B268" s="42" t="s">
        <v>298</v>
      </c>
      <c r="C268" s="43">
        <v>9974760</v>
      </c>
      <c r="D268" s="16"/>
      <c r="E268" s="16"/>
    </row>
    <row r="269" spans="1:5">
      <c r="A269" s="16" t="s">
        <v>414</v>
      </c>
      <c r="B269" s="42" t="s">
        <v>298</v>
      </c>
      <c r="C269" s="43">
        <v>3152277</v>
      </c>
      <c r="D269" s="16"/>
      <c r="E269" s="16"/>
    </row>
    <row r="270" spans="1:5">
      <c r="A270" s="16" t="s">
        <v>415</v>
      </c>
      <c r="B270" s="42" t="s">
        <v>298</v>
      </c>
      <c r="C270" s="43">
        <v>1529457</v>
      </c>
      <c r="D270" s="16"/>
      <c r="E270" s="16"/>
    </row>
    <row r="271" spans="1:5">
      <c r="A271" s="16" t="s">
        <v>416</v>
      </c>
      <c r="B271" s="42" t="s">
        <v>298</v>
      </c>
      <c r="C271" s="43">
        <v>159127</v>
      </c>
      <c r="D271" s="16"/>
      <c r="E271" s="16"/>
    </row>
    <row r="272" spans="1:5">
      <c r="A272" s="16" t="s">
        <v>417</v>
      </c>
      <c r="B272" s="42" t="s">
        <v>298</v>
      </c>
      <c r="C272" s="43">
        <v>0</v>
      </c>
      <c r="D272" s="16"/>
      <c r="E272" s="16"/>
    </row>
    <row r="273" spans="1:5">
      <c r="A273" s="16" t="s">
        <v>418</v>
      </c>
      <c r="B273" s="42" t="s">
        <v>298</v>
      </c>
      <c r="C273" s="43">
        <v>833398</v>
      </c>
      <c r="D273" s="16"/>
      <c r="E273" s="16"/>
    </row>
    <row r="274" spans="1:5">
      <c r="A274" s="16" t="s">
        <v>419</v>
      </c>
      <c r="B274" s="42" t="s">
        <v>298</v>
      </c>
      <c r="C274" s="43">
        <v>504719</v>
      </c>
      <c r="D274" s="16"/>
      <c r="E274" s="16"/>
    </row>
    <row r="275" spans="1:5">
      <c r="A275" s="16" t="s">
        <v>420</v>
      </c>
      <c r="B275" s="42" t="s">
        <v>298</v>
      </c>
      <c r="C275" s="43">
        <v>0</v>
      </c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27650694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43">
        <v>2906712</v>
      </c>
      <c r="D278" s="16"/>
      <c r="E278" s="16"/>
    </row>
    <row r="279" spans="1:5">
      <c r="A279" s="16" t="s">
        <v>412</v>
      </c>
      <c r="B279" s="42" t="s">
        <v>298</v>
      </c>
      <c r="C279" s="43">
        <v>2236407</v>
      </c>
      <c r="D279" s="16"/>
      <c r="E279" s="16"/>
    </row>
    <row r="280" spans="1:5">
      <c r="A280" s="16" t="s">
        <v>423</v>
      </c>
      <c r="B280" s="42" t="s">
        <v>298</v>
      </c>
      <c r="C280" s="43">
        <v>0</v>
      </c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5143119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43">
        <v>834399</v>
      </c>
      <c r="D283" s="16"/>
      <c r="E283" s="16"/>
    </row>
    <row r="284" spans="1:5">
      <c r="A284" s="16" t="s">
        <v>381</v>
      </c>
      <c r="B284" s="42" t="s">
        <v>298</v>
      </c>
      <c r="C284" s="43">
        <v>2485123</v>
      </c>
      <c r="D284" s="16"/>
      <c r="E284" s="16"/>
    </row>
    <row r="285" spans="1:5">
      <c r="A285" s="16" t="s">
        <v>382</v>
      </c>
      <c r="B285" s="42" t="s">
        <v>298</v>
      </c>
      <c r="C285" s="43">
        <v>24311032</v>
      </c>
      <c r="D285" s="16"/>
      <c r="E285" s="16"/>
    </row>
    <row r="286" spans="1:5">
      <c r="A286" s="16" t="s">
        <v>426</v>
      </c>
      <c r="B286" s="42" t="s">
        <v>298</v>
      </c>
      <c r="C286" s="43">
        <v>7453737</v>
      </c>
      <c r="D286" s="16"/>
      <c r="E286" s="16"/>
    </row>
    <row r="287" spans="1:5">
      <c r="A287" s="16" t="s">
        <v>427</v>
      </c>
      <c r="B287" s="42" t="s">
        <v>298</v>
      </c>
      <c r="C287" s="43">
        <v>0</v>
      </c>
      <c r="D287" s="16"/>
      <c r="E287" s="16"/>
    </row>
    <row r="288" spans="1:5">
      <c r="A288" s="16" t="s">
        <v>428</v>
      </c>
      <c r="B288" s="42" t="s">
        <v>298</v>
      </c>
      <c r="C288" s="43">
        <v>11620377</v>
      </c>
      <c r="D288" s="16"/>
      <c r="E288" s="16"/>
    </row>
    <row r="289" spans="1:5">
      <c r="A289" s="16" t="s">
        <v>387</v>
      </c>
      <c r="B289" s="42" t="s">
        <v>298</v>
      </c>
      <c r="C289" s="43">
        <v>0</v>
      </c>
      <c r="D289" s="16"/>
      <c r="E289" s="16"/>
    </row>
    <row r="290" spans="1:5">
      <c r="A290" s="16" t="s">
        <v>388</v>
      </c>
      <c r="B290" s="42" t="s">
        <v>298</v>
      </c>
      <c r="C290" s="43">
        <v>5782620</v>
      </c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52487288</v>
      </c>
      <c r="E291" s="16"/>
    </row>
    <row r="292" spans="1:5">
      <c r="A292" s="16" t="s">
        <v>430</v>
      </c>
      <c r="B292" s="42" t="s">
        <v>298</v>
      </c>
      <c r="C292" s="43">
        <v>26652204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25835084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43">
        <v>0</v>
      </c>
      <c r="D295" s="16"/>
      <c r="E295" s="16"/>
    </row>
    <row r="296" spans="1:5">
      <c r="A296" s="16" t="s">
        <v>434</v>
      </c>
      <c r="B296" s="42" t="s">
        <v>298</v>
      </c>
      <c r="C296" s="43">
        <v>0</v>
      </c>
      <c r="D296" s="16"/>
      <c r="E296" s="16"/>
    </row>
    <row r="297" spans="1:5">
      <c r="A297" s="16" t="s">
        <v>435</v>
      </c>
      <c r="B297" s="42" t="s">
        <v>298</v>
      </c>
      <c r="C297" s="43">
        <v>0</v>
      </c>
      <c r="D297" s="16"/>
      <c r="E297" s="16"/>
    </row>
    <row r="298" spans="1:5">
      <c r="A298" s="16" t="s">
        <v>423</v>
      </c>
      <c r="B298" s="42" t="s">
        <v>298</v>
      </c>
      <c r="C298" s="43">
        <v>0</v>
      </c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0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43">
        <v>0</v>
      </c>
      <c r="D302" s="16"/>
      <c r="E302" s="16"/>
    </row>
    <row r="303" spans="1:5">
      <c r="A303" s="16" t="s">
        <v>439</v>
      </c>
      <c r="B303" s="42" t="s">
        <v>298</v>
      </c>
      <c r="C303" s="43">
        <v>0</v>
      </c>
      <c r="D303" s="16"/>
      <c r="E303" s="16"/>
    </row>
    <row r="304" spans="1:5">
      <c r="A304" s="16" t="s">
        <v>440</v>
      </c>
      <c r="B304" s="42" t="s">
        <v>298</v>
      </c>
      <c r="C304" s="43">
        <v>1203364</v>
      </c>
      <c r="D304" s="16"/>
      <c r="E304" s="16"/>
    </row>
    <row r="305" spans="1:6">
      <c r="A305" s="16" t="s">
        <v>441</v>
      </c>
      <c r="B305" s="42" t="s">
        <v>298</v>
      </c>
      <c r="C305" s="43">
        <v>0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1203364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59832261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59832261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43">
        <v>0</v>
      </c>
      <c r="D314" s="16"/>
      <c r="E314" s="16"/>
    </row>
    <row r="315" spans="1:6">
      <c r="A315" s="16" t="s">
        <v>447</v>
      </c>
      <c r="B315" s="42" t="s">
        <v>298</v>
      </c>
      <c r="C315" s="43">
        <v>1646489</v>
      </c>
      <c r="D315" s="16"/>
      <c r="E315" s="16"/>
    </row>
    <row r="316" spans="1:6">
      <c r="A316" s="16" t="s">
        <v>448</v>
      </c>
      <c r="B316" s="42" t="s">
        <v>298</v>
      </c>
      <c r="C316" s="43">
        <v>1407984</v>
      </c>
      <c r="D316" s="16"/>
      <c r="E316" s="16"/>
    </row>
    <row r="317" spans="1:6">
      <c r="A317" s="16" t="s">
        <v>449</v>
      </c>
      <c r="B317" s="42" t="s">
        <v>298</v>
      </c>
      <c r="C317" s="43">
        <v>3597034</v>
      </c>
      <c r="D317" s="16"/>
      <c r="E317" s="16"/>
    </row>
    <row r="318" spans="1:6">
      <c r="A318" s="16" t="s">
        <v>450</v>
      </c>
      <c r="B318" s="42" t="s">
        <v>298</v>
      </c>
      <c r="C318" s="43">
        <v>0</v>
      </c>
      <c r="D318" s="16"/>
      <c r="E318" s="16"/>
    </row>
    <row r="319" spans="1:6">
      <c r="A319" s="16" t="s">
        <v>451</v>
      </c>
      <c r="B319" s="42" t="s">
        <v>298</v>
      </c>
      <c r="C319" s="43">
        <v>344669</v>
      </c>
      <c r="D319" s="16"/>
      <c r="E319" s="16"/>
    </row>
    <row r="320" spans="1:6">
      <c r="A320" s="16" t="s">
        <v>452</v>
      </c>
      <c r="B320" s="42" t="s">
        <v>298</v>
      </c>
      <c r="C320" s="43">
        <v>0</v>
      </c>
      <c r="D320" s="16"/>
      <c r="E320" s="16"/>
    </row>
    <row r="321" spans="1:5">
      <c r="A321" s="16" t="s">
        <v>453</v>
      </c>
      <c r="B321" s="42" t="s">
        <v>298</v>
      </c>
      <c r="C321" s="43">
        <v>0</v>
      </c>
      <c r="D321" s="16"/>
      <c r="E321" s="16"/>
    </row>
    <row r="322" spans="1:5">
      <c r="A322" s="16" t="s">
        <v>454</v>
      </c>
      <c r="B322" s="42" t="s">
        <v>298</v>
      </c>
      <c r="C322" s="43">
        <v>489471</v>
      </c>
      <c r="D322" s="16"/>
      <c r="E322" s="16"/>
    </row>
    <row r="323" spans="1:5">
      <c r="A323" s="16" t="s">
        <v>455</v>
      </c>
      <c r="B323" s="42" t="s">
        <v>298</v>
      </c>
      <c r="C323" s="43">
        <v>785219</v>
      </c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8270866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43">
        <v>0</v>
      </c>
      <c r="D326" s="16"/>
      <c r="E326" s="16"/>
    </row>
    <row r="327" spans="1:5">
      <c r="A327" s="16" t="s">
        <v>459</v>
      </c>
      <c r="B327" s="42" t="s">
        <v>298</v>
      </c>
      <c r="C327" s="43">
        <v>0</v>
      </c>
      <c r="D327" s="16"/>
      <c r="E327" s="16"/>
    </row>
    <row r="328" spans="1:5">
      <c r="A328" s="16" t="s">
        <v>460</v>
      </c>
      <c r="B328" s="42" t="s">
        <v>298</v>
      </c>
      <c r="C328" s="43">
        <v>0</v>
      </c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43">
        <v>0</v>
      </c>
      <c r="D331" s="16"/>
      <c r="E331" s="16"/>
    </row>
    <row r="332" spans="1:5">
      <c r="A332" s="16" t="s">
        <v>464</v>
      </c>
      <c r="B332" s="42" t="s">
        <v>298</v>
      </c>
      <c r="C332" s="43">
        <v>0</v>
      </c>
      <c r="D332" s="16"/>
      <c r="E332" s="16"/>
    </row>
    <row r="333" spans="1:5">
      <c r="A333" s="16" t="s">
        <v>465</v>
      </c>
      <c r="B333" s="42" t="s">
        <v>298</v>
      </c>
      <c r="C333" s="43">
        <v>10551270</v>
      </c>
      <c r="D333" s="16"/>
      <c r="E333" s="16"/>
    </row>
    <row r="334" spans="1:5">
      <c r="A334" s="22" t="s">
        <v>466</v>
      </c>
      <c r="B334" s="42" t="s">
        <v>298</v>
      </c>
      <c r="C334" s="43">
        <v>4739090</v>
      </c>
      <c r="D334" s="16"/>
      <c r="E334" s="16"/>
    </row>
    <row r="335" spans="1:5">
      <c r="A335" s="16" t="s">
        <v>467</v>
      </c>
      <c r="B335" s="42" t="s">
        <v>298</v>
      </c>
      <c r="C335" s="43">
        <v>1244279</v>
      </c>
      <c r="D335" s="16"/>
      <c r="E335" s="16"/>
    </row>
    <row r="336" spans="1:5">
      <c r="A336" s="22" t="s">
        <v>468</v>
      </c>
      <c r="B336" s="42" t="s">
        <v>298</v>
      </c>
      <c r="C336" s="43">
        <v>0</v>
      </c>
      <c r="D336" s="16"/>
      <c r="E336" s="16"/>
    </row>
    <row r="337" spans="1:5">
      <c r="A337" s="22" t="s">
        <v>469</v>
      </c>
      <c r="B337" s="42" t="s">
        <v>298</v>
      </c>
      <c r="C337" s="240">
        <v>0</v>
      </c>
      <c r="D337" s="16"/>
      <c r="E337" s="16"/>
    </row>
    <row r="338" spans="1:5">
      <c r="A338" s="16" t="s">
        <v>470</v>
      </c>
      <c r="B338" s="42" t="s">
        <v>298</v>
      </c>
      <c r="C338" s="43">
        <v>1809689</v>
      </c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18344328</v>
      </c>
      <c r="E339" s="16"/>
    </row>
    <row r="340" spans="1:5">
      <c r="A340" s="16" t="s">
        <v>471</v>
      </c>
      <c r="B340" s="16"/>
      <c r="C340" s="23"/>
      <c r="D340" s="28">
        <f>C323</f>
        <v>785219</v>
      </c>
      <c r="E340" s="16"/>
    </row>
    <row r="341" spans="1:5">
      <c r="A341" s="16" t="s">
        <v>472</v>
      </c>
      <c r="B341" s="16"/>
      <c r="C341" s="23"/>
      <c r="D341" s="28">
        <f>D339-D340</f>
        <v>17559109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292">
        <v>24866210</v>
      </c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214">
        <v>0</v>
      </c>
      <c r="D345" s="16"/>
      <c r="E345" s="16"/>
    </row>
    <row r="346" spans="1:5">
      <c r="A346" s="16" t="s">
        <v>475</v>
      </c>
      <c r="B346" s="42" t="s">
        <v>298</v>
      </c>
      <c r="C346" s="214">
        <v>0</v>
      </c>
      <c r="D346" s="16"/>
      <c r="E346" s="16"/>
    </row>
    <row r="347" spans="1:5">
      <c r="A347" s="16" t="s">
        <v>476</v>
      </c>
      <c r="B347" s="42" t="s">
        <v>298</v>
      </c>
      <c r="C347" s="214">
        <v>0</v>
      </c>
      <c r="D347" s="16"/>
      <c r="E347" s="16"/>
    </row>
    <row r="348" spans="1:5">
      <c r="A348" s="16" t="s">
        <v>477</v>
      </c>
      <c r="B348" s="42" t="s">
        <v>298</v>
      </c>
      <c r="C348" s="214">
        <v>0</v>
      </c>
      <c r="D348" s="16"/>
      <c r="E348" s="16"/>
    </row>
    <row r="349" spans="1:5">
      <c r="A349" s="16" t="s">
        <v>478</v>
      </c>
      <c r="B349" s="42" t="s">
        <v>298</v>
      </c>
      <c r="C349" s="214">
        <v>0</v>
      </c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50696185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59832261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43">
        <v>15251538</v>
      </c>
      <c r="D358" s="16"/>
      <c r="E358" s="16"/>
    </row>
    <row r="359" spans="1:5">
      <c r="A359" s="16" t="s">
        <v>484</v>
      </c>
      <c r="B359" s="42" t="s">
        <v>298</v>
      </c>
      <c r="C359" s="43">
        <v>49336510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64588048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43">
        <v>492503</v>
      </c>
      <c r="D362" s="16"/>
      <c r="E362" s="41"/>
    </row>
    <row r="363" spans="1:5">
      <c r="A363" s="16" t="s">
        <v>487</v>
      </c>
      <c r="B363" s="42" t="s">
        <v>298</v>
      </c>
      <c r="C363" s="43">
        <v>21633655</v>
      </c>
      <c r="D363" s="16"/>
      <c r="E363" s="16"/>
    </row>
    <row r="364" spans="1:5">
      <c r="A364" s="16" t="s">
        <v>488</v>
      </c>
      <c r="B364" s="42" t="s">
        <v>298</v>
      </c>
      <c r="C364" s="43">
        <v>178996</v>
      </c>
      <c r="D364" s="16"/>
      <c r="E364" s="16"/>
    </row>
    <row r="365" spans="1:5">
      <c r="A365" s="16" t="s">
        <v>489</v>
      </c>
      <c r="B365" s="42" t="s">
        <v>298</v>
      </c>
      <c r="C365" s="43">
        <v>-91449</v>
      </c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22213705</v>
      </c>
      <c r="E366" s="16"/>
    </row>
    <row r="367" spans="1:5">
      <c r="A367" s="16" t="s">
        <v>490</v>
      </c>
      <c r="B367" s="16"/>
      <c r="C367" s="23"/>
      <c r="D367" s="28">
        <f>D360-D366</f>
        <v>42374343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241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241">
        <v>218529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241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241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241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241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241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241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241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241">
        <v>0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215">
        <v>381073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>
      <c r="A381" s="57" t="s">
        <v>504</v>
      </c>
      <c r="B381" s="42"/>
      <c r="C381" s="42"/>
      <c r="D381" s="28">
        <f>SUM(C370:C380)</f>
        <v>599602</v>
      </c>
      <c r="E381" s="28"/>
      <c r="F381" s="56"/>
    </row>
    <row r="382" spans="1:6">
      <c r="A382" s="52" t="s">
        <v>505</v>
      </c>
      <c r="B382" s="42" t="s">
        <v>298</v>
      </c>
      <c r="C382" s="43">
        <v>0</v>
      </c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599602</v>
      </c>
      <c r="E383" s="16"/>
    </row>
    <row r="384" spans="1:6">
      <c r="A384" s="16" t="s">
        <v>507</v>
      </c>
      <c r="B384" s="16"/>
      <c r="C384" s="23"/>
      <c r="D384" s="28">
        <f>D367+D383</f>
        <v>42973945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43">
        <v>23554539</v>
      </c>
      <c r="D389" s="16"/>
      <c r="E389" s="16"/>
    </row>
    <row r="390" spans="1:5">
      <c r="A390" s="16" t="s">
        <v>11</v>
      </c>
      <c r="B390" s="42" t="s">
        <v>298</v>
      </c>
      <c r="C390" s="43">
        <v>6024272</v>
      </c>
      <c r="D390" s="16"/>
      <c r="E390" s="16"/>
    </row>
    <row r="391" spans="1:5">
      <c r="A391" s="16" t="s">
        <v>264</v>
      </c>
      <c r="B391" s="42" t="s">
        <v>298</v>
      </c>
      <c r="C391" s="43">
        <v>1542916</v>
      </c>
      <c r="D391" s="16"/>
      <c r="E391" s="16"/>
    </row>
    <row r="392" spans="1:5">
      <c r="A392" s="16" t="s">
        <v>510</v>
      </c>
      <c r="B392" s="42" t="s">
        <v>298</v>
      </c>
      <c r="C392" s="43">
        <v>5435837</v>
      </c>
      <c r="D392" s="16"/>
      <c r="E392" s="16"/>
    </row>
    <row r="393" spans="1:5">
      <c r="A393" s="16" t="s">
        <v>511</v>
      </c>
      <c r="B393" s="42" t="s">
        <v>298</v>
      </c>
      <c r="C393" s="43">
        <v>726527</v>
      </c>
      <c r="D393" s="16"/>
      <c r="E393" s="16"/>
    </row>
    <row r="394" spans="1:5">
      <c r="A394" s="16" t="s">
        <v>512</v>
      </c>
      <c r="B394" s="42" t="s">
        <v>298</v>
      </c>
      <c r="C394" s="43">
        <v>6528911</v>
      </c>
      <c r="D394" s="16"/>
      <c r="E394" s="16"/>
    </row>
    <row r="395" spans="1:5">
      <c r="A395" s="16" t="s">
        <v>16</v>
      </c>
      <c r="B395" s="42" t="s">
        <v>298</v>
      </c>
      <c r="C395" s="43">
        <v>2514988</v>
      </c>
      <c r="D395" s="16"/>
      <c r="E395" s="16"/>
    </row>
    <row r="396" spans="1:5">
      <c r="A396" s="16" t="s">
        <v>513</v>
      </c>
      <c r="B396" s="42" t="s">
        <v>298</v>
      </c>
      <c r="C396" s="43">
        <v>90971</v>
      </c>
      <c r="D396" s="16"/>
      <c r="E396" s="16"/>
    </row>
    <row r="397" spans="1:5">
      <c r="A397" s="16" t="s">
        <v>514</v>
      </c>
      <c r="B397" s="42" t="s">
        <v>298</v>
      </c>
      <c r="C397" s="215">
        <v>377208</v>
      </c>
      <c r="D397" s="16"/>
      <c r="E397" s="16"/>
    </row>
    <row r="398" spans="1:5">
      <c r="A398" s="16" t="s">
        <v>515</v>
      </c>
      <c r="B398" s="42" t="s">
        <v>298</v>
      </c>
      <c r="C398" s="215">
        <v>188517</v>
      </c>
      <c r="D398" s="16"/>
      <c r="E398" s="16"/>
    </row>
    <row r="399" spans="1:5">
      <c r="A399" s="16" t="s">
        <v>516</v>
      </c>
      <c r="B399" s="42" t="s">
        <v>298</v>
      </c>
      <c r="C399" s="215">
        <v>409123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241">
        <v>0</v>
      </c>
      <c r="D401" s="28">
        <v>0</v>
      </c>
      <c r="E401" s="28"/>
    </row>
    <row r="402" spans="1:9">
      <c r="A402" s="29" t="s">
        <v>271</v>
      </c>
      <c r="B402" s="36" t="s">
        <v>298</v>
      </c>
      <c r="C402" s="241">
        <v>0</v>
      </c>
      <c r="D402" s="28">
        <v>0</v>
      </c>
      <c r="E402" s="28"/>
    </row>
    <row r="403" spans="1:9">
      <c r="A403" s="29" t="s">
        <v>518</v>
      </c>
      <c r="B403" s="36" t="s">
        <v>298</v>
      </c>
      <c r="C403" s="241">
        <v>0</v>
      </c>
      <c r="D403" s="28">
        <v>0</v>
      </c>
      <c r="E403" s="28"/>
    </row>
    <row r="404" spans="1:9">
      <c r="A404" s="29" t="s">
        <v>273</v>
      </c>
      <c r="B404" s="36" t="s">
        <v>298</v>
      </c>
      <c r="C404" s="241">
        <v>0</v>
      </c>
      <c r="D404" s="28">
        <v>0</v>
      </c>
      <c r="E404" s="28"/>
    </row>
    <row r="405" spans="1:9">
      <c r="A405" s="29" t="s">
        <v>274</v>
      </c>
      <c r="B405" s="36" t="s">
        <v>298</v>
      </c>
      <c r="C405" s="241">
        <v>0</v>
      </c>
      <c r="D405" s="28">
        <v>0</v>
      </c>
      <c r="E405" s="28"/>
    </row>
    <row r="406" spans="1:9">
      <c r="A406" s="29" t="s">
        <v>275</v>
      </c>
      <c r="B406" s="36" t="s">
        <v>298</v>
      </c>
      <c r="C406" s="241">
        <v>0</v>
      </c>
      <c r="D406" s="28">
        <v>0</v>
      </c>
      <c r="E406" s="28"/>
    </row>
    <row r="407" spans="1:9">
      <c r="A407" s="29" t="s">
        <v>276</v>
      </c>
      <c r="B407" s="36" t="s">
        <v>298</v>
      </c>
      <c r="C407" s="241">
        <v>0</v>
      </c>
      <c r="D407" s="28">
        <v>0</v>
      </c>
      <c r="E407" s="28"/>
    </row>
    <row r="408" spans="1:9">
      <c r="A408" s="29" t="s">
        <v>277</v>
      </c>
      <c r="B408" s="36" t="s">
        <v>298</v>
      </c>
      <c r="C408" s="241">
        <v>0</v>
      </c>
      <c r="D408" s="28">
        <v>0</v>
      </c>
      <c r="E408" s="28"/>
    </row>
    <row r="409" spans="1:9">
      <c r="A409" s="29" t="s">
        <v>278</v>
      </c>
      <c r="B409" s="36" t="s">
        <v>298</v>
      </c>
      <c r="C409" s="241">
        <v>0</v>
      </c>
      <c r="D409" s="28">
        <v>0</v>
      </c>
      <c r="E409" s="28"/>
    </row>
    <row r="410" spans="1:9">
      <c r="A410" s="29" t="s">
        <v>279</v>
      </c>
      <c r="B410" s="36" t="s">
        <v>298</v>
      </c>
      <c r="C410" s="241">
        <v>39938</v>
      </c>
      <c r="D410" s="28">
        <v>0</v>
      </c>
      <c r="E410" s="28"/>
    </row>
    <row r="411" spans="1:9">
      <c r="A411" s="29" t="s">
        <v>280</v>
      </c>
      <c r="B411" s="36" t="s">
        <v>298</v>
      </c>
      <c r="C411" s="241">
        <v>81304</v>
      </c>
      <c r="D411" s="28">
        <v>0</v>
      </c>
      <c r="E411" s="28"/>
    </row>
    <row r="412" spans="1:9">
      <c r="A412" s="29" t="s">
        <v>281</v>
      </c>
      <c r="B412" s="36" t="s">
        <v>298</v>
      </c>
      <c r="C412" s="241">
        <v>0</v>
      </c>
      <c r="D412" s="28">
        <v>0</v>
      </c>
      <c r="E412" s="28"/>
    </row>
    <row r="413" spans="1:9">
      <c r="A413" s="29" t="s">
        <v>282</v>
      </c>
      <c r="B413" s="36" t="s">
        <v>298</v>
      </c>
      <c r="C413" s="241">
        <v>0</v>
      </c>
      <c r="D413" s="28">
        <v>0</v>
      </c>
      <c r="E413" s="28"/>
    </row>
    <row r="414" spans="1:9">
      <c r="A414" s="29" t="s">
        <v>283</v>
      </c>
      <c r="B414" s="36" t="s">
        <v>298</v>
      </c>
      <c r="C414" s="215">
        <v>614517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735759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48129568</v>
      </c>
      <c r="E416" s="28"/>
    </row>
    <row r="417" spans="1:13">
      <c r="A417" s="28" t="s">
        <v>521</v>
      </c>
      <c r="B417" s="16"/>
      <c r="C417" s="23"/>
      <c r="D417" s="28">
        <f>D384-D416</f>
        <v>-5155623</v>
      </c>
      <c r="E417" s="28"/>
    </row>
    <row r="418" spans="1:13">
      <c r="A418" s="28" t="s">
        <v>522</v>
      </c>
      <c r="B418" s="16"/>
      <c r="C418" s="215">
        <v>1360444</v>
      </c>
      <c r="D418" s="28">
        <v>0</v>
      </c>
      <c r="E418" s="28"/>
    </row>
    <row r="419" spans="1:13">
      <c r="A419" s="55" t="s">
        <v>523</v>
      </c>
      <c r="B419" s="42" t="s">
        <v>298</v>
      </c>
      <c r="C419" s="241">
        <v>4926345</v>
      </c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6286789</v>
      </c>
      <c r="E420" s="28"/>
      <c r="F420" s="11">
        <f>D420-C399</f>
        <v>5877666</v>
      </c>
    </row>
    <row r="421" spans="1:13">
      <c r="A421" s="28" t="s">
        <v>525</v>
      </c>
      <c r="B421" s="16"/>
      <c r="C421" s="23"/>
      <c r="D421" s="28">
        <f>D417+D420</f>
        <v>1131166</v>
      </c>
      <c r="E421" s="28"/>
      <c r="F421" s="59"/>
    </row>
    <row r="422" spans="1:13">
      <c r="A422" s="28" t="s">
        <v>526</v>
      </c>
      <c r="B422" s="42" t="s">
        <v>298</v>
      </c>
      <c r="C422" s="43">
        <v>0</v>
      </c>
      <c r="D422" s="28">
        <v>0</v>
      </c>
      <c r="E422" s="16"/>
    </row>
    <row r="423" spans="1:13">
      <c r="A423" s="16" t="s">
        <v>527</v>
      </c>
      <c r="B423" s="42" t="s">
        <v>298</v>
      </c>
      <c r="C423" s="43">
        <v>0</v>
      </c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1131166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67539</v>
      </c>
      <c r="E612" s="231">
        <f>SUM(C624:D647)+SUM(C668:D713)</f>
        <v>41738406.083729401</v>
      </c>
      <c r="F612" s="231">
        <f>CE64-(AX64+BD64+BE64+BG64+BJ64+BN64+BP64+BQ64+CB64+CC64+CD64)</f>
        <v>5317340</v>
      </c>
      <c r="G612" s="229">
        <f>CE91-(AX91+AY91+BD91+BE91+BG91+BJ91+BN91+BP91+BQ91+CB91+CC91+CD91)</f>
        <v>6761</v>
      </c>
      <c r="H612" s="234">
        <f>CE60-(AX60+AY60+AZ60+BD60+BE60+BG60+BJ60+BN60+BO60+BP60+BQ60+BR60+CB60+CC60+CD60)</f>
        <v>219.37000000000006</v>
      </c>
      <c r="I612" s="229">
        <f>CE92-(AX92+AY92+AZ92+BD92+BE92+BF92+BG92+BJ92+BN92+BO92+BP92+BQ92+BR92+CB92+CC92+CD92)</f>
        <v>222265</v>
      </c>
      <c r="J612" s="229">
        <f>CE93-(AX93+AY93+AZ93+BA93+BD93+BE93+BF93+BG93+BJ93+BN93+BO93+BP93+BQ93+BR93+CB93+CC93+CD93)</f>
        <v>29750</v>
      </c>
      <c r="K612" s="229">
        <f>CE89-(AW89+AX89+AY89+AZ89+BA89+BB89+BC89+BD89+BE89+BF89+BG89+BH89+BI89+BJ89+BK89+BL89+BM89+BN89+BO89+BP89+BQ89+BR89+BS89+BT89+BU89+BV89+BW89+BX89+CB89+CC89+CD89)</f>
        <v>64588048</v>
      </c>
      <c r="L612" s="235">
        <f>CE94-(AW94+AX94+AY94+AZ94+BA94+BB94+BC94+BD94+BE94+BF94+BG94+BH94+BI94+BJ94+BK94+BL94+BM94+BN94+BO94+BP94+BQ94+BR94+BS94+BT94+BU94+BV94+BW94+BX94+BY94+BZ94+CA94+CB94+CC94+CD94)</f>
        <v>91.750000000000014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1649653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974848</v>
      </c>
      <c r="D615" s="229">
        <f>SUM(C614:C615)</f>
        <v>2624501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1050838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3273358</v>
      </c>
      <c r="D618" s="229">
        <f>(D615/D612)*BG90</f>
        <v>36682.937917351461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1410797</v>
      </c>
      <c r="D619" s="229">
        <f>(D615/D612)*BN90</f>
        <v>215589.97835324777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5987265.9162705997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358323</v>
      </c>
      <c r="D624" s="229">
        <f>(D615/D612)*BD90</f>
        <v>46086.82666311317</v>
      </c>
      <c r="E624" s="231">
        <f>(E623/E612)*SUM(C624:D624)</f>
        <v>58011.538977499229</v>
      </c>
      <c r="F624" s="231">
        <f>SUM(C624:E624)</f>
        <v>462421.36564061244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1702443</v>
      </c>
      <c r="D625" s="229">
        <f>(D615/D612)*AY90</f>
        <v>57200.513362649734</v>
      </c>
      <c r="E625" s="231">
        <f>(E623/E612)*SUM(C625:D625)</f>
        <v>252416.29043543682</v>
      </c>
      <c r="F625" s="231">
        <f>(F624/F612)*AY64</f>
        <v>46458.331036294083</v>
      </c>
      <c r="G625" s="229">
        <f>SUM(C625:F625)</f>
        <v>2058518.1348343808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819194</v>
      </c>
      <c r="D626" s="229">
        <f>(D615/D612)*BR90</f>
        <v>131149.27486341225</v>
      </c>
      <c r="E626" s="231">
        <f>(E623/E612)*SUM(C626:D626)</f>
        <v>136324.27378593088</v>
      </c>
      <c r="F626" s="231">
        <f>(F624/F612)*BR64</f>
        <v>698.4142423579757</v>
      </c>
      <c r="G626" s="229">
        <f>(G625/G612)*BR91</f>
        <v>0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>
        <f>(D615/D612)*AZ90</f>
        <v>49078.973082219163</v>
      </c>
      <c r="E628" s="231">
        <f>(E623/E612)*SUM(C628:D628)</f>
        <v>7040.2511814001</v>
      </c>
      <c r="F628" s="231">
        <f>(F624/F612)*AZ64</f>
        <v>0</v>
      </c>
      <c r="G628" s="229">
        <f>(G625/G612)*AZ91</f>
        <v>0</v>
      </c>
      <c r="H628" s="231">
        <f>SUM(C626:G628)</f>
        <v>1143485.1871553205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930535</v>
      </c>
      <c r="D629" s="229">
        <f>(D615/D612)*BF90</f>
        <v>20789.588756126093</v>
      </c>
      <c r="E629" s="231">
        <f>(E623/E612)*SUM(C629:D629)</f>
        <v>136465.04071438577</v>
      </c>
      <c r="F629" s="231">
        <f>(F624/F612)*BF64</f>
        <v>4458.0761182912347</v>
      </c>
      <c r="G629" s="229">
        <f>(G625/G612)*BF91</f>
        <v>0</v>
      </c>
      <c r="H629" s="231">
        <f>(H628/H612)*BF60</f>
        <v>76677.153225394373</v>
      </c>
      <c r="I629" s="229">
        <f>SUM(C629:H629)</f>
        <v>1168924.8588141974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146015</v>
      </c>
      <c r="D630" s="229">
        <f>(D615/D612)*BA90</f>
        <v>27007.035860761931</v>
      </c>
      <c r="E630" s="231">
        <f>(E623/E612)*SUM(C630:D630)</f>
        <v>24819.561532722702</v>
      </c>
      <c r="F630" s="231">
        <f>(F624/F612)*BA64</f>
        <v>1683.4644382475026</v>
      </c>
      <c r="G630" s="229">
        <f>(G625/G612)*BA91</f>
        <v>0</v>
      </c>
      <c r="H630" s="231">
        <f>(H628/H612)*BA60</f>
        <v>9226.278804143305</v>
      </c>
      <c r="I630" s="229">
        <f>(I629/I612)*BA92</f>
        <v>0</v>
      </c>
      <c r="J630" s="229">
        <f>SUM(C630:I630)</f>
        <v>208751.34063587544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775713</v>
      </c>
      <c r="D632" s="229">
        <f>(D615/D612)*BB90</f>
        <v>544.02662165563606</v>
      </c>
      <c r="E632" s="231">
        <f>(E623/E612)*SUM(C632:D632)</f>
        <v>111352.05375197984</v>
      </c>
      <c r="F632" s="231">
        <f>(F624/F612)*BB64</f>
        <v>544.57352579325664</v>
      </c>
      <c r="G632" s="229">
        <f>(G625/G612)*BB91</f>
        <v>0</v>
      </c>
      <c r="H632" s="231">
        <f>(H628/H612)*BB60</f>
        <v>26167.18621288101</v>
      </c>
      <c r="I632" s="229">
        <f>(I629/I612)*BB92</f>
        <v>0</v>
      </c>
      <c r="J632" s="229">
        <f>(J630/J612)*BB93</f>
        <v>0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958022</v>
      </c>
      <c r="D635" s="229">
        <f>(D615/D612)*BK90</f>
        <v>131965.31479589571</v>
      </c>
      <c r="E635" s="231">
        <f>(E623/E612)*SUM(C635:D635)</f>
        <v>156355.84851882455</v>
      </c>
      <c r="F635" s="231">
        <f>(F624/F612)*BK64</f>
        <v>1798.3449281186126</v>
      </c>
      <c r="G635" s="229">
        <f>(G625/G612)*BK91</f>
        <v>0</v>
      </c>
      <c r="H635" s="231">
        <f>(H628/H612)*BK60</f>
        <v>50822.722226213125</v>
      </c>
      <c r="I635" s="229">
        <f>(I629/I612)*BK92</f>
        <v>0</v>
      </c>
      <c r="J635" s="229">
        <f>(J630/J612)*BK93</f>
        <v>0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238633</v>
      </c>
      <c r="D636" s="229">
        <f>(D615/D612)*BH90</f>
        <v>0</v>
      </c>
      <c r="E636" s="231">
        <f>(E623/E612)*SUM(C636:D636)</f>
        <v>34231.283881115087</v>
      </c>
      <c r="F636" s="231">
        <f>(F624/F612)*BH64</f>
        <v>2487.019113803186</v>
      </c>
      <c r="G636" s="229">
        <f>(G625/G612)*BH91</f>
        <v>0</v>
      </c>
      <c r="H636" s="231">
        <f>(H628/H612)*BH60</f>
        <v>8131.6355561941</v>
      </c>
      <c r="I636" s="229">
        <f>(I629/I612)*BH92</f>
        <v>0</v>
      </c>
      <c r="J636" s="229">
        <f>(J630/J612)*BH93</f>
        <v>0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541419</v>
      </c>
      <c r="D637" s="229">
        <f>(D615/D612)*BL90</f>
        <v>61630.444424702771</v>
      </c>
      <c r="E637" s="231">
        <f>(E623/E612)*SUM(C637:D637)</f>
        <v>86505.876079380207</v>
      </c>
      <c r="F637" s="231">
        <f>(F624/F612)*BL64</f>
        <v>1259.2501842041449</v>
      </c>
      <c r="G637" s="229">
        <f>(G625/G612)*BL91</f>
        <v>0</v>
      </c>
      <c r="H637" s="231">
        <f>(H628/H612)*BL60</f>
        <v>40553.926043070576</v>
      </c>
      <c r="I637" s="229">
        <f>(I629/I612)*BL92</f>
        <v>0</v>
      </c>
      <c r="J637" s="229">
        <f>(J630/J612)*BL93</f>
        <v>0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482675</v>
      </c>
      <c r="D642" s="229">
        <f>(D615/D612)*BV90</f>
        <v>75736.277543345335</v>
      </c>
      <c r="E642" s="231">
        <f>(E623/E612)*SUM(C642:D642)</f>
        <v>80102.647010272674</v>
      </c>
      <c r="F642" s="231">
        <f>(F624/F612)*BV64</f>
        <v>190.01806992307021</v>
      </c>
      <c r="G642" s="229">
        <f>(G625/G612)*BV91</f>
        <v>0</v>
      </c>
      <c r="H642" s="231">
        <f>(H628/H612)*BV60</f>
        <v>23039.634075883281</v>
      </c>
      <c r="I642" s="229">
        <f>(I629/I612)*BV92</f>
        <v>2887.2730636357246</v>
      </c>
      <c r="J642" s="229">
        <f>(J630/J612)*BV93</f>
        <v>0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2968</v>
      </c>
      <c r="D644" s="229">
        <f>(D615/D612)*BX90</f>
        <v>0</v>
      </c>
      <c r="E644" s="231">
        <f>(E623/E612)*SUM(C644:D644)</f>
        <v>425.75188913163549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3896161.1075160233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859290</v>
      </c>
      <c r="D645" s="229">
        <f>(D615/D612)*BY90</f>
        <v>52109.978545729136</v>
      </c>
      <c r="E645" s="231">
        <f>(E623/E612)*SUM(C645:D645)</f>
        <v>130737.95910390036</v>
      </c>
      <c r="F645" s="231">
        <f>(F624/F612)*BY64</f>
        <v>1441.3544580800758</v>
      </c>
      <c r="G645" s="229">
        <f>(G625/G612)*BY91</f>
        <v>0</v>
      </c>
      <c r="H645" s="231">
        <f>(H628/H612)*BY60</f>
        <v>29034.109005128936</v>
      </c>
      <c r="I645" s="229">
        <f>(I629/I612)*BY92</f>
        <v>536.43324679570833</v>
      </c>
      <c r="J645" s="229">
        <f>(J630/J612)*BY93</f>
        <v>0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190295</v>
      </c>
      <c r="D647" s="229">
        <f>(D615/D612)*CA90</f>
        <v>36022.334162483901</v>
      </c>
      <c r="E647" s="231">
        <f>(E623/E612)*SUM(C647:D647)</f>
        <v>32464.633612841357</v>
      </c>
      <c r="F647" s="231">
        <f>(F624/F612)*CA64</f>
        <v>370.12215358928461</v>
      </c>
      <c r="G647" s="229">
        <f>(G625/G612)*CA91</f>
        <v>0</v>
      </c>
      <c r="H647" s="231">
        <f>(H628/H612)*CA60</f>
        <v>3805.188433347239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1336107.112721896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16365019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t="shared" ref="M668:M713" si="24">ROUND(SUM(D668:L668),0)</f>
        <v>0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24"/>
        <v>0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2906217</v>
      </c>
      <c r="D670" s="229">
        <f>(D615/D612)*E90</f>
        <v>163363.4226743067</v>
      </c>
      <c r="E670" s="231">
        <f>(E623/E612)*SUM(C670:D670)</f>
        <v>440323.33685817732</v>
      </c>
      <c r="F670" s="231">
        <f>(F624/F612)*E64</f>
        <v>9094.6909539976023</v>
      </c>
      <c r="G670" s="229">
        <f>(G625/G612)*E91</f>
        <v>1336316.5350965976</v>
      </c>
      <c r="H670" s="231">
        <f>(H628/H612)*E60</f>
        <v>81316.355561940989</v>
      </c>
      <c r="I670" s="229">
        <f>(I629/I612)*E92</f>
        <v>90730.846801172171</v>
      </c>
      <c r="J670" s="229">
        <f>(J630/J612)*E93</f>
        <v>33519.500982103425</v>
      </c>
      <c r="K670" s="229">
        <f>(K644/K612)*E89</f>
        <v>387445.75252595817</v>
      </c>
      <c r="L670" s="229">
        <f>(L647/L612)*E94</f>
        <v>196156.54287045164</v>
      </c>
      <c r="M670" s="212">
        <f t="shared" si="24"/>
        <v>2738267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24"/>
        <v>0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24"/>
        <v>0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24"/>
        <v>0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24"/>
        <v>0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135528</v>
      </c>
      <c r="D675" s="229">
        <f>(D615/D612)*J90</f>
        <v>9326.17065695376</v>
      </c>
      <c r="E675" s="231">
        <f>(E623/E612)*SUM(C675:D675)</f>
        <v>20778.95444939164</v>
      </c>
      <c r="F675" s="231">
        <f>(F624/F612)*J64</f>
        <v>519.00587702557573</v>
      </c>
      <c r="G675" s="229">
        <f>(G625/G612)*J91</f>
        <v>76421.838758087499</v>
      </c>
      <c r="H675" s="231">
        <f>(H628/H612)*J60</f>
        <v>4639.2023365466339</v>
      </c>
      <c r="I675" s="229">
        <f>(I629/I612)*J92</f>
        <v>5180.262236213458</v>
      </c>
      <c r="J675" s="229">
        <f>(J630/J612)*J93</f>
        <v>1915.6005375997981</v>
      </c>
      <c r="K675" s="229">
        <f>(K644/K612)*J89</f>
        <v>13200.657921724875</v>
      </c>
      <c r="L675" s="229">
        <f>(L647/L612)*J94</f>
        <v>11213.106014123814</v>
      </c>
      <c r="M675" s="212">
        <f t="shared" si="24"/>
        <v>143195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2">
        <f t="shared" si="24"/>
        <v>0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73522</v>
      </c>
      <c r="D677" s="229">
        <f>(D615/D612)*L90</f>
        <v>45892.531441093299</v>
      </c>
      <c r="E677" s="231">
        <f>(E623/E612)*SUM(C677:D677)</f>
        <v>17129.704296096548</v>
      </c>
      <c r="F677" s="231">
        <f>(F624/F612)*L64</f>
        <v>2553.8080738493727</v>
      </c>
      <c r="G677" s="229">
        <f>(G625/G612)*L91</f>
        <v>375410.8652937127</v>
      </c>
      <c r="H677" s="231">
        <f>(H628/H612)*L60</f>
        <v>22831.130600083434</v>
      </c>
      <c r="I677" s="229">
        <f>(I629/I612)*L92</f>
        <v>25480.579222796146</v>
      </c>
      <c r="J677" s="229">
        <f>(J630/J612)*L93</f>
        <v>9409.5982451330747</v>
      </c>
      <c r="K677" s="229">
        <f>(K644/K612)*L89</f>
        <v>32948.560342391087</v>
      </c>
      <c r="L677" s="229">
        <f>(L647/L612)*L94</f>
        <v>55046.156796607807</v>
      </c>
      <c r="M677" s="212">
        <f t="shared" si="24"/>
        <v>586703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24"/>
        <v>0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4650167</v>
      </c>
      <c r="D679" s="229">
        <f>(D615/D612)*N90</f>
        <v>0</v>
      </c>
      <c r="E679" s="231">
        <f>(E623/E612)*SUM(C679:D679)</f>
        <v>667054.37500929588</v>
      </c>
      <c r="F679" s="231">
        <f>(F624/F612)*N64</f>
        <v>12709.121627747096</v>
      </c>
      <c r="G679" s="229">
        <f>(G625/G612)*N91</f>
        <v>0</v>
      </c>
      <c r="H679" s="231">
        <f>(H628/H612)*N60</f>
        <v>226851.78167023542</v>
      </c>
      <c r="I679" s="229">
        <f>(I629/I612)*N92</f>
        <v>532657.17747022491</v>
      </c>
      <c r="J679" s="229">
        <f>(J630/J612)*N93</f>
        <v>64758.525133730902</v>
      </c>
      <c r="K679" s="229">
        <f>(K644/K612)*N89</f>
        <v>267123.06337754329</v>
      </c>
      <c r="L679" s="229">
        <f>(L647/L612)*N94</f>
        <v>551044.06697979884</v>
      </c>
      <c r="M679" s="212">
        <f t="shared" si="24"/>
        <v>2322198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564854</v>
      </c>
      <c r="D680" s="229">
        <f>(D615/D612)*O90</f>
        <v>43988.438265298573</v>
      </c>
      <c r="E680" s="231">
        <f>(E623/E612)*SUM(C680:D680)</f>
        <v>87336.865995607164</v>
      </c>
      <c r="F680" s="231">
        <f>(F624/F612)*O64</f>
        <v>3062.7260350346392</v>
      </c>
      <c r="G680" s="229">
        <f>(G625/G612)*O91</f>
        <v>0</v>
      </c>
      <c r="H680" s="231">
        <f>(H628/H612)*O60</f>
        <v>12301.705072191073</v>
      </c>
      <c r="I680" s="229">
        <f>(I629/I612)*O92</f>
        <v>16766.168537105081</v>
      </c>
      <c r="J680" s="229">
        <f>(J630/J612)*O93</f>
        <v>3241.7855251688893</v>
      </c>
      <c r="K680" s="229">
        <f>(K644/K612)*O89</f>
        <v>39230.62382473566</v>
      </c>
      <c r="L680" s="229">
        <f>(L647/L612)*O94</f>
        <v>34367.441809522337</v>
      </c>
      <c r="M680" s="212">
        <f t="shared" si="24"/>
        <v>240296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1589108</v>
      </c>
      <c r="D681" s="229">
        <f>(D615/D612)*P90</f>
        <v>184425.02474126063</v>
      </c>
      <c r="E681" s="231">
        <f>(E623/E612)*SUM(C681:D681)</f>
        <v>254408.70475772754</v>
      </c>
      <c r="F681" s="231">
        <f>(F624/F612)*P64</f>
        <v>31812.068672832393</v>
      </c>
      <c r="G681" s="229">
        <f>(G625/G612)*P91</f>
        <v>0</v>
      </c>
      <c r="H681" s="231">
        <f>(H628/H612)*P60</f>
        <v>40606.051912020535</v>
      </c>
      <c r="I681" s="229">
        <f>(I629/I612)*P92</f>
        <v>99040.302977027255</v>
      </c>
      <c r="J681" s="229">
        <f>(J630/J612)*P93</f>
        <v>19366.510929580378</v>
      </c>
      <c r="K681" s="229">
        <f>(K644/K612)*P89</f>
        <v>223153.14324504501</v>
      </c>
      <c r="L681" s="229">
        <f>(L647/L612)*P94</f>
        <v>65239.889536720373</v>
      </c>
      <c r="M681" s="212">
        <f t="shared" si="24"/>
        <v>918052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2">
        <f t="shared" si="24"/>
        <v>0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624010</v>
      </c>
      <c r="D683" s="229">
        <f>(D615/D612)*R90</f>
        <v>17875.160425828042</v>
      </c>
      <c r="E683" s="231">
        <f>(E623/E612)*SUM(C683:D683)</f>
        <v>92076.758644494344</v>
      </c>
      <c r="F683" s="231">
        <f>(F624/F612)*R64</f>
        <v>12.696859592113615</v>
      </c>
      <c r="G683" s="229">
        <f>(G625/G612)*R91</f>
        <v>0</v>
      </c>
      <c r="H683" s="231">
        <f>(H628/H612)*R60</f>
        <v>9643.2857557430034</v>
      </c>
      <c r="I683" s="229">
        <f>(I629/I612)*R92</f>
        <v>0</v>
      </c>
      <c r="J683" s="229">
        <f>(J630/J612)*R93</f>
        <v>0</v>
      </c>
      <c r="K683" s="229">
        <f>(K644/K612)*R89</f>
        <v>80405.104127818471</v>
      </c>
      <c r="L683" s="229">
        <f>(L647/L612)*R94</f>
        <v>0</v>
      </c>
      <c r="M683" s="212">
        <f t="shared" si="24"/>
        <v>200013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826269</v>
      </c>
      <c r="D684" s="229">
        <f>(D615/D612)*S90</f>
        <v>21061.60206695391</v>
      </c>
      <c r="E684" s="231">
        <f>(E623/E612)*SUM(C684:D684)</f>
        <v>121547.37350035436</v>
      </c>
      <c r="F684" s="231">
        <f>(F624/F612)*S64</f>
        <v>63486.732974736427</v>
      </c>
      <c r="G684" s="229">
        <f>(G625/G612)*S91</f>
        <v>0</v>
      </c>
      <c r="H684" s="231">
        <f>(H628/H612)*S60</f>
        <v>0</v>
      </c>
      <c r="I684" s="229">
        <f>(I629/I612)*S92</f>
        <v>0</v>
      </c>
      <c r="J684" s="229">
        <f>(J630/J612)*S93</f>
        <v>0</v>
      </c>
      <c r="K684" s="229">
        <f>(K644/K612)*S89</f>
        <v>132659.15615936514</v>
      </c>
      <c r="L684" s="229">
        <f>(L647/L612)*S94</f>
        <v>0</v>
      </c>
      <c r="M684" s="212">
        <f t="shared" si="24"/>
        <v>338755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24"/>
        <v>0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2406712</v>
      </c>
      <c r="D686" s="229">
        <f>(D615/D612)*U90</f>
        <v>64544.872755000819</v>
      </c>
      <c r="E686" s="231">
        <f>(E623/E612)*SUM(C686:D686)</f>
        <v>354495.37806771544</v>
      </c>
      <c r="F686" s="231">
        <f>(F624/F612)*U64</f>
        <v>61660.559313265236</v>
      </c>
      <c r="G686" s="229">
        <f>(G625/G612)*U91</f>
        <v>0</v>
      </c>
      <c r="H686" s="231">
        <f>(H628/H612)*U60</f>
        <v>59631.994078756732</v>
      </c>
      <c r="I686" s="229">
        <f>(I629/I612)*U92</f>
        <v>32049.256921304383</v>
      </c>
      <c r="J686" s="229">
        <f>(J630/J612)*U93</f>
        <v>0</v>
      </c>
      <c r="K686" s="229">
        <f>(K644/K612)*U89</f>
        <v>439513.8279710245</v>
      </c>
      <c r="L686" s="229">
        <f>(L647/L612)*U94</f>
        <v>0</v>
      </c>
      <c r="M686" s="212">
        <f t="shared" si="24"/>
        <v>1011896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51223</v>
      </c>
      <c r="D687" s="229">
        <f>(D615/D612)*V90</f>
        <v>4157.9177512252181</v>
      </c>
      <c r="E687" s="231">
        <f>(E623/E612)*SUM(C687:D687)</f>
        <v>7944.2487717075019</v>
      </c>
      <c r="F687" s="231">
        <f>(F624/F612)*V64</f>
        <v>214.71607077348298</v>
      </c>
      <c r="G687" s="229">
        <f>(G625/G612)*V91</f>
        <v>0</v>
      </c>
      <c r="H687" s="231">
        <f>(H628/H612)*V60</f>
        <v>1720.1536753487519</v>
      </c>
      <c r="I687" s="229">
        <f>(I629/I612)*V92</f>
        <v>1425.2295086434997</v>
      </c>
      <c r="J687" s="229">
        <f>(J630/J612)*V93</f>
        <v>484.16277323950942</v>
      </c>
      <c r="K687" s="229">
        <f>(K644/K612)*V89</f>
        <v>19655.849137834852</v>
      </c>
      <c r="L687" s="229">
        <f>(L647/L612)*V94</f>
        <v>0</v>
      </c>
      <c r="M687" s="212">
        <f t="shared" si="24"/>
        <v>35602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443539</v>
      </c>
      <c r="D688" s="229">
        <f>(D615/D612)*W90</f>
        <v>15776.772028013445</v>
      </c>
      <c r="E688" s="231">
        <f>(E623/E612)*SUM(C688:D688)</f>
        <v>65887.654194367366</v>
      </c>
      <c r="F688" s="231">
        <f>(F624/F612)*W64</f>
        <v>815.5558168139828</v>
      </c>
      <c r="G688" s="229">
        <f>(G625/G612)*W91</f>
        <v>0</v>
      </c>
      <c r="H688" s="231">
        <f>(H628/H612)*W60</f>
        <v>6515.733618745272</v>
      </c>
      <c r="I688" s="229">
        <f>(I629/I612)*W92</f>
        <v>5411.6648132625878</v>
      </c>
      <c r="J688" s="229">
        <f>(J630/J612)*W93</f>
        <v>1838.4151679529198</v>
      </c>
      <c r="K688" s="229">
        <f>(K644/K612)*W89</f>
        <v>74671.499654322339</v>
      </c>
      <c r="L688" s="229">
        <f>(L647/L612)*W94</f>
        <v>0</v>
      </c>
      <c r="M688" s="212">
        <f t="shared" si="24"/>
        <v>170917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522986</v>
      </c>
      <c r="D689" s="229">
        <f>(D615/D612)*X90</f>
        <v>40840.855668576674</v>
      </c>
      <c r="E689" s="231">
        <f>(E623/E612)*SUM(C689:D689)</f>
        <v>80879.497622657174</v>
      </c>
      <c r="F689" s="231">
        <f>(F624/F612)*X64</f>
        <v>2109.3310233336697</v>
      </c>
      <c r="G689" s="229">
        <f>(G625/G612)*X91</f>
        <v>0</v>
      </c>
      <c r="H689" s="231">
        <f>(H628/H612)*X60</f>
        <v>16888.781539787746</v>
      </c>
      <c r="I689" s="229">
        <f>(I629/I612)*X92</f>
        <v>13994.596761993922</v>
      </c>
      <c r="J689" s="229">
        <f>(J630/J612)*X93</f>
        <v>4757.4255109621363</v>
      </c>
      <c r="K689" s="229">
        <f>(K644/K612)*X89</f>
        <v>193138.40427257738</v>
      </c>
      <c r="L689" s="229">
        <f>(L647/L612)*X94</f>
        <v>0</v>
      </c>
      <c r="M689" s="212">
        <f t="shared" si="24"/>
        <v>352609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776076</v>
      </c>
      <c r="D690" s="229">
        <f>(D615/D612)*Y90</f>
        <v>44338.169664934336</v>
      </c>
      <c r="E690" s="231">
        <f>(E623/E612)*SUM(C690:D690)</f>
        <v>117686.28120121561</v>
      </c>
      <c r="F690" s="231">
        <f>(F624/F612)*Y64</f>
        <v>2288.7393886660693</v>
      </c>
      <c r="G690" s="229">
        <f>(G625/G612)*Y91</f>
        <v>0</v>
      </c>
      <c r="H690" s="231">
        <f>(H628/H612)*Y60</f>
        <v>18348.305870386688</v>
      </c>
      <c r="I690" s="229">
        <f>(I629/I612)*Y92</f>
        <v>15177.905394631514</v>
      </c>
      <c r="J690" s="229">
        <f>(J630/J612)*Y93</f>
        <v>5157.3860627686872</v>
      </c>
      <c r="K690" s="229">
        <f>(K644/K612)*Y89</f>
        <v>209564.42584202645</v>
      </c>
      <c r="L690" s="229">
        <f>(L647/L612)*Y94</f>
        <v>0</v>
      </c>
      <c r="M690" s="212">
        <f t="shared" si="24"/>
        <v>412561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24"/>
        <v>0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24"/>
        <v>0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3401951</v>
      </c>
      <c r="D693" s="229">
        <f>(D615/D612)*AB90</f>
        <v>12823.484653311421</v>
      </c>
      <c r="E693" s="231">
        <f>(E623/E612)*SUM(C693:D693)</f>
        <v>489840.5282343849</v>
      </c>
      <c r="F693" s="231">
        <f>(F624/F612)*AB64</f>
        <v>170201.83765624167</v>
      </c>
      <c r="G693" s="229">
        <f>(G625/G612)*AB91</f>
        <v>0</v>
      </c>
      <c r="H693" s="231">
        <f>(H628/H612)*AB60</f>
        <v>10320.922052092512</v>
      </c>
      <c r="I693" s="229">
        <f>(I629/I612)*AB92</f>
        <v>4265.1702269737207</v>
      </c>
      <c r="J693" s="229">
        <f>(J630/J612)*AB93</f>
        <v>0</v>
      </c>
      <c r="K693" s="229">
        <f>(K644/K612)*AB89</f>
        <v>441966.14914202271</v>
      </c>
      <c r="L693" s="229">
        <f>(L647/L612)*AB94</f>
        <v>17329.345658191345</v>
      </c>
      <c r="M693" s="212">
        <f t="shared" si="24"/>
        <v>1146747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0</v>
      </c>
      <c r="D694" s="229">
        <f>(D615/D612)*AC90</f>
        <v>0</v>
      </c>
      <c r="E694" s="231">
        <f>(E623/E612)*SUM(C694:D694)</f>
        <v>0</v>
      </c>
      <c r="F694" s="231">
        <f>(F624/F612)*AC64</f>
        <v>0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0</v>
      </c>
      <c r="L694" s="229">
        <f>(L647/L612)*AC94</f>
        <v>0</v>
      </c>
      <c r="M694" s="212">
        <f t="shared" si="24"/>
        <v>0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24"/>
        <v>0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1071254</v>
      </c>
      <c r="D696" s="229">
        <f>(D615/D612)*AE90</f>
        <v>165384.09298331337</v>
      </c>
      <c r="E696" s="231">
        <f>(E623/E612)*SUM(C696:D696)</f>
        <v>177392.52165087222</v>
      </c>
      <c r="F696" s="231">
        <f>(F624/F612)*AE64</f>
        <v>3006.807673954303</v>
      </c>
      <c r="G696" s="229">
        <f>(G625/G612)*AE91</f>
        <v>0</v>
      </c>
      <c r="H696" s="231">
        <f>(H628/H612)*AE60</f>
        <v>48685.561599264671</v>
      </c>
      <c r="I696" s="229">
        <f>(I629/I612)*AE92</f>
        <v>28378.370585388649</v>
      </c>
      <c r="J696" s="229">
        <f>(J630/J612)*AE93</f>
        <v>11521.670632743107</v>
      </c>
      <c r="K696" s="229">
        <f>(K644/K612)*AE89</f>
        <v>178911.64783121852</v>
      </c>
      <c r="L696" s="229">
        <f>(L647/L612)*AE94</f>
        <v>0</v>
      </c>
      <c r="M696" s="212">
        <f t="shared" si="24"/>
        <v>613281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24"/>
        <v>0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4065919</v>
      </c>
      <c r="D698" s="229">
        <f>(D615/D612)*AG90</f>
        <v>95010.363567716442</v>
      </c>
      <c r="E698" s="231">
        <f>(E623/E612)*SUM(C698:D698)</f>
        <v>596874.50710318366</v>
      </c>
      <c r="F698" s="231">
        <f>(F624/F612)*AG64</f>
        <v>12288.733824539717</v>
      </c>
      <c r="G698" s="229">
        <f>(G625/G612)*AG91</f>
        <v>0</v>
      </c>
      <c r="H698" s="231">
        <f>(H628/H612)*AG60</f>
        <v>82723.754023589965</v>
      </c>
      <c r="I698" s="229">
        <f>(I629/I612)*AG92</f>
        <v>86928.481728296698</v>
      </c>
      <c r="J698" s="229">
        <f>(J630/J612)*AG93</f>
        <v>32670.461915987766</v>
      </c>
      <c r="K698" s="229">
        <f>(K644/K612)*AG89</f>
        <v>666498.5835482335</v>
      </c>
      <c r="L698" s="229">
        <f>(L647/L612)*AG94</f>
        <v>180865.9437602828</v>
      </c>
      <c r="M698" s="212">
        <f t="shared" si="24"/>
        <v>1753861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24"/>
        <v>0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24"/>
        <v>0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6675431</v>
      </c>
      <c r="D701" s="229">
        <f>(D615/D612)*AJ90</f>
        <v>707312.32624113478</v>
      </c>
      <c r="E701" s="231">
        <f>(E623/E612)*SUM(C701:D701)</f>
        <v>1059035.3497712729</v>
      </c>
      <c r="F701" s="231">
        <f>(F624/F612)*AJ64</f>
        <v>23265.777695464025</v>
      </c>
      <c r="G701" s="229">
        <f>(G625/G612)*AJ91</f>
        <v>0</v>
      </c>
      <c r="H701" s="231">
        <f>(H628/H612)*AJ60</f>
        <v>212465.04184004583</v>
      </c>
      <c r="I701" s="229">
        <f>(I629/I612)*AJ92</f>
        <v>187294.09037387808</v>
      </c>
      <c r="J701" s="229">
        <f>(J630/J612)*AJ93</f>
        <v>1803.3309090225205</v>
      </c>
      <c r="K701" s="229">
        <f>(K644/K612)*AJ89</f>
        <v>475499.96567709389</v>
      </c>
      <c r="L701" s="229">
        <f>(L647/L612)*AJ94</f>
        <v>185089.06160975801</v>
      </c>
      <c r="M701" s="212">
        <f t="shared" si="24"/>
        <v>2851765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53063</v>
      </c>
      <c r="D702" s="229">
        <f>(D615/D612)*AK90</f>
        <v>8587.848813278255</v>
      </c>
      <c r="E702" s="231">
        <f>(E623/E612)*SUM(C702:D702)</f>
        <v>8843.6540932688895</v>
      </c>
      <c r="F702" s="231">
        <f>(F624/F612)*AK64</f>
        <v>89.312841103429335</v>
      </c>
      <c r="G702" s="229">
        <f>(G625/G612)*AK91</f>
        <v>0</v>
      </c>
      <c r="H702" s="231">
        <f>(H628/H612)*AK60</f>
        <v>2554.1675785481466</v>
      </c>
      <c r="I702" s="229">
        <f>(I629/I612)*AK92</f>
        <v>1477.8210034273927</v>
      </c>
      <c r="J702" s="229">
        <f>(J630/J612)*AK93</f>
        <v>11521.670632743107</v>
      </c>
      <c r="K702" s="229">
        <f>(K644/K612)*AK89</f>
        <v>9305.283912003335</v>
      </c>
      <c r="L702" s="229">
        <f>(L647/L612)*AK94</f>
        <v>0</v>
      </c>
      <c r="M702" s="212">
        <f t="shared" si="24"/>
        <v>42380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48692</v>
      </c>
      <c r="D703" s="229">
        <f>(D615/D612)*AL90</f>
        <v>5129.3938613245682</v>
      </c>
      <c r="E703" s="231">
        <f>(E623/E612)*SUM(C703:D703)</f>
        <v>7720.5391213466128</v>
      </c>
      <c r="F703" s="231">
        <f>(F624/F612)*AL64</f>
        <v>0</v>
      </c>
      <c r="G703" s="229">
        <f>(G625/G612)*AL91</f>
        <v>0</v>
      </c>
      <c r="H703" s="231">
        <f>(H628/H612)*AL60</f>
        <v>1511.6501995489029</v>
      </c>
      <c r="I703" s="229">
        <f>(I629/I612)*AL92</f>
        <v>883.53711236940205</v>
      </c>
      <c r="J703" s="229">
        <f>(J630/J612)*AL93</f>
        <v>0</v>
      </c>
      <c r="K703" s="229">
        <f>(K644/K612)*AL89</f>
        <v>5566.0868021837568</v>
      </c>
      <c r="L703" s="229">
        <f>(L647/L612)*AL94</f>
        <v>0</v>
      </c>
      <c r="M703" s="212">
        <f t="shared" si="24"/>
        <v>20811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24"/>
        <v>0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24"/>
        <v>0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474132</v>
      </c>
      <c r="D706" s="229">
        <f>(D615/D612)*AO90</f>
        <v>33069.046787781874</v>
      </c>
      <c r="E706" s="231">
        <f>(E623/E612)*SUM(C706:D706)</f>
        <v>72756.672452641913</v>
      </c>
      <c r="F706" s="231">
        <f>(F624/F612)*AO64</f>
        <v>1840.1749929392063</v>
      </c>
      <c r="G706" s="229">
        <f>(G625/G612)*AO91</f>
        <v>270368.89568598289</v>
      </c>
      <c r="H706" s="231">
        <f>(H628/H612)*AO60</f>
        <v>16471.774588188047</v>
      </c>
      <c r="I706" s="229">
        <f>(I629/I612)*AO92</f>
        <v>18359.690829057039</v>
      </c>
      <c r="J706" s="229">
        <f>(J630/J612)*AO93</f>
        <v>6785.2956771392119</v>
      </c>
      <c r="K706" s="229">
        <f>(K644/K612)*AO89</f>
        <v>5703.3222009002338</v>
      </c>
      <c r="L706" s="229">
        <f>(L647/L612)*AO94</f>
        <v>39755.557686438973</v>
      </c>
      <c r="M706" s="212">
        <f t="shared" si="24"/>
        <v>465110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24"/>
        <v>0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24"/>
        <v>0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24"/>
        <v>0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24"/>
        <v>0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24"/>
        <v>0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24"/>
        <v>0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>
        <f>(F624/F612)*AV64</f>
        <v>0</v>
      </c>
      <c r="G713" s="229">
        <f>(G625/G612)*AV91</f>
        <v>0</v>
      </c>
      <c r="H713" s="231">
        <f>(H628/H612)*AV60</f>
        <v>0</v>
      </c>
      <c r="I713" s="229">
        <f>(I629/I612)*AV92</f>
        <v>0</v>
      </c>
      <c r="J713" s="229">
        <f>(J630/J612)*AV93</f>
        <v>0</v>
      </c>
      <c r="K713" s="229">
        <f>(K644/K612)*AV89</f>
        <v>0</v>
      </c>
      <c r="L713" s="229">
        <f>(L647/L612)*AV94</f>
        <v>0</v>
      </c>
      <c r="M713" s="212">
        <f t="shared" si="24"/>
        <v>0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47725672</v>
      </c>
      <c r="D715" s="212">
        <f>SUM(D616:D647)+SUM(D668:D713)</f>
        <v>2624501.0000000005</v>
      </c>
      <c r="E715" s="212">
        <f>SUM(E624:E647)+SUM(E668:E713)</f>
        <v>5987265.9162706006</v>
      </c>
      <c r="F715" s="212">
        <f>SUM(F625:F648)+SUM(F668:F713)</f>
        <v>462421.36564061244</v>
      </c>
      <c r="G715" s="212">
        <f>SUM(G626:G647)+SUM(G668:G713)</f>
        <v>2058518.1348343808</v>
      </c>
      <c r="H715" s="212">
        <f>SUM(H629:H647)+SUM(H668:H713)</f>
        <v>1143485.1871553203</v>
      </c>
      <c r="I715" s="212">
        <f>SUM(I630:I647)+SUM(I668:I713)</f>
        <v>1168924.8588141976</v>
      </c>
      <c r="J715" s="212">
        <f>SUM(J631:J647)+SUM(J668:J713)</f>
        <v>208751.34063587544</v>
      </c>
      <c r="K715" s="212">
        <f>SUM(K668:K713)</f>
        <v>3896161.1075160224</v>
      </c>
      <c r="L715" s="212">
        <f>SUM(L668:L713)</f>
        <v>1336107.112721896</v>
      </c>
      <c r="M715" s="212">
        <f>SUM(M668:M713)</f>
        <v>16365019</v>
      </c>
      <c r="N715" s="223" t="s">
        <v>683</v>
      </c>
    </row>
    <row r="716" spans="1:14" s="212" customFormat="1" ht="12.65" customHeight="1">
      <c r="C716" s="226">
        <f>CE85</f>
        <v>47725672</v>
      </c>
      <c r="D716" s="212">
        <f>D615</f>
        <v>2624501</v>
      </c>
      <c r="E716" s="212">
        <f>E623</f>
        <v>5987265.9162705997</v>
      </c>
      <c r="F716" s="212">
        <f>F624</f>
        <v>462421.36564061244</v>
      </c>
      <c r="G716" s="212">
        <f>G625</f>
        <v>2058518.1348343808</v>
      </c>
      <c r="H716" s="212">
        <f>H628</f>
        <v>1143485.1871553205</v>
      </c>
      <c r="I716" s="212">
        <f>I629</f>
        <v>1168924.8588141974</v>
      </c>
      <c r="J716" s="212">
        <f>J630</f>
        <v>208751.34063587544</v>
      </c>
      <c r="K716" s="212">
        <f>K644</f>
        <v>3896161.1075160233</v>
      </c>
      <c r="L716" s="212">
        <f>L647</f>
        <v>1336107.112721896</v>
      </c>
      <c r="M716" s="212">
        <f>C648</f>
        <v>16365019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>
      <c r="A2" s="11" t="str">
        <f>MONTH(data!C96) &amp; "-" &amp; DAY(data!C96)</f>
        <v>12-31</v>
      </c>
      <c r="B2" s="211" t="str">
        <f>RIGHT(data!C97, 3)</f>
        <v>021</v>
      </c>
      <c r="C2" s="11" t="str">
        <f>SUBSTITUTE(LEFT(data!C98,49),",","")</f>
        <v>Newport Hospital &amp; Health Services</v>
      </c>
      <c r="D2" s="11" t="str">
        <f>LEFT(data!C99, 49)</f>
        <v>714 W Pine Street</v>
      </c>
      <c r="E2" s="11" t="str">
        <f>LEFT(data!C100, 100)</f>
        <v xml:space="preserve">Newport  </v>
      </c>
      <c r="F2" s="11" t="str">
        <f>LEFT(data!C101, 2)</f>
        <v>WA</v>
      </c>
      <c r="G2" s="11" t="str">
        <f>LEFT(data!C102, 100)</f>
        <v>99156</v>
      </c>
      <c r="H2" s="11" t="str">
        <f>LEFT(data!C103, 100)</f>
        <v>Pend Orielle</v>
      </c>
      <c r="I2" s="11" t="str">
        <f>LEFT(data!C104, 49)</f>
        <v>Merry-Ann Keane</v>
      </c>
      <c r="J2" s="11" t="str">
        <f>LEFT(data!C105, 49)</f>
        <v>Kim Manus</v>
      </c>
      <c r="K2" s="11" t="str">
        <f>LEFT(data!C107, 49)</f>
        <v>509-447-4221</v>
      </c>
      <c r="L2" s="11" t="str">
        <f>LEFT(data!C108, 49)</f>
        <v>509-447-5527</v>
      </c>
      <c r="M2" s="11" t="str">
        <f>LEFT(data!C109, 49)</f>
        <v>Chris Emond</v>
      </c>
      <c r="N2" s="11" t="str">
        <f>LEFT(data!C110, 49)</f>
        <v>christopher.Emond@nhhsqualitycare.org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>
      <c r="A2" s="12" t="str">
        <f>RIGHT(data!C97,3)</f>
        <v>021</v>
      </c>
      <c r="B2" s="210" t="str">
        <f>RIGHT(data!C96,4)</f>
        <v>2022</v>
      </c>
      <c r="C2" s="12" t="s">
        <v>1142</v>
      </c>
      <c r="D2" s="209">
        <f>ROUND(N(data!C181),0)</f>
        <v>1692033</v>
      </c>
      <c r="E2" s="209">
        <f>ROUND(N(data!C182),0)</f>
        <v>32787</v>
      </c>
      <c r="F2" s="209">
        <f>ROUND(N(data!C183),0)</f>
        <v>345150</v>
      </c>
      <c r="G2" s="209">
        <f>ROUND(N(data!C184),0)</f>
        <v>3023174</v>
      </c>
      <c r="H2" s="209">
        <f>ROUND(N(data!C185),0)</f>
        <v>0</v>
      </c>
      <c r="I2" s="209">
        <f>ROUND(N(data!C186),0)</f>
        <v>952763</v>
      </c>
      <c r="J2" s="209">
        <f>ROUND(N(data!C187)+N(data!C188),0)</f>
        <v>75837</v>
      </c>
      <c r="K2" s="209">
        <f>ROUND(N(data!C191),0)</f>
        <v>6300</v>
      </c>
      <c r="L2" s="209">
        <f>ROUND(N(data!C192),0)</f>
        <v>124816</v>
      </c>
      <c r="M2" s="209">
        <f>ROUND(N(data!C195),0)</f>
        <v>213357</v>
      </c>
      <c r="N2" s="209">
        <f>ROUND(N(data!C196),0)</f>
        <v>133760</v>
      </c>
      <c r="O2" s="209">
        <f>ROUND(N(data!C199),0)</f>
        <v>0</v>
      </c>
      <c r="P2" s="209">
        <f>ROUND(N(data!C200),0)</f>
        <v>0</v>
      </c>
      <c r="Q2" s="209">
        <f>ROUND(N(data!C201),0)</f>
        <v>0</v>
      </c>
      <c r="R2" s="209">
        <f>ROUND(N(data!C204),0)</f>
        <v>0</v>
      </c>
      <c r="S2" s="209">
        <f>ROUND(N(data!C205),0)</f>
        <v>372986</v>
      </c>
      <c r="T2" s="209">
        <f>ROUND(N(data!B211),0)</f>
        <v>834399</v>
      </c>
      <c r="U2" s="209">
        <f>ROUND(N(data!C211),0)</f>
        <v>80679</v>
      </c>
      <c r="V2" s="209">
        <f>ROUND(N(data!D211),0)</f>
        <v>0</v>
      </c>
      <c r="W2" s="209">
        <f>ROUND(N(data!B212),0)</f>
        <v>2485124</v>
      </c>
      <c r="X2" s="209">
        <f>ROUND(N(data!C212),0)</f>
        <v>0</v>
      </c>
      <c r="Y2" s="209">
        <f>ROUND(N(data!D212),0)</f>
        <v>0</v>
      </c>
      <c r="Z2" s="209">
        <f>ROUND(N(data!B213),0)</f>
        <v>24311031</v>
      </c>
      <c r="AA2" s="209">
        <f>ROUND(N(data!C213),0)</f>
        <v>571212</v>
      </c>
      <c r="AB2" s="209">
        <f>ROUND(N(data!D213),0)</f>
        <v>0</v>
      </c>
      <c r="AC2" s="209">
        <f>ROUND(N(data!B214),0)</f>
        <v>7453737</v>
      </c>
      <c r="AD2" s="209">
        <f>ROUND(N(data!C214),0)</f>
        <v>8658</v>
      </c>
      <c r="AE2" s="209">
        <f>ROUND(N(data!D214),0)</f>
        <v>0</v>
      </c>
      <c r="AF2" s="209">
        <f>ROUND(N(data!B215),0)</f>
        <v>0</v>
      </c>
      <c r="AG2" s="209">
        <f>ROUND(N(data!C215),0)</f>
        <v>0</v>
      </c>
      <c r="AH2" s="209">
        <f>ROUND(N(data!D215),0)</f>
        <v>0</v>
      </c>
      <c r="AI2" s="209">
        <f>ROUND(N(data!B216),0)</f>
        <v>11620377</v>
      </c>
      <c r="AJ2" s="209">
        <f>ROUND(N(data!C216),0)</f>
        <v>504162</v>
      </c>
      <c r="AK2" s="209">
        <f>ROUND(N(data!D216),0)</f>
        <v>438430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70896</v>
      </c>
      <c r="AS2" s="209">
        <f>ROUND(N(data!C219),0)</f>
        <v>23595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1028410</v>
      </c>
      <c r="AY2" s="209">
        <f>ROUND(N(data!C225),0)</f>
        <v>160093</v>
      </c>
      <c r="AZ2" s="209">
        <f>ROUND(N(data!D225),0)</f>
        <v>0</v>
      </c>
      <c r="BA2" s="209">
        <f>ROUND(N(data!B226),0)</f>
        <v>14825607</v>
      </c>
      <c r="BB2" s="209">
        <f>ROUND(N(data!C226),0)</f>
        <v>686689</v>
      </c>
      <c r="BC2" s="209">
        <f>ROUND(N(data!D226),0)</f>
        <v>0</v>
      </c>
      <c r="BD2" s="209">
        <f>ROUND(N(data!B227),0)</f>
        <v>2066302</v>
      </c>
      <c r="BE2" s="209">
        <f>ROUND(N(data!C227),0)</f>
        <v>486652</v>
      </c>
      <c r="BF2" s="209">
        <f>ROUND(N(data!D227),0)</f>
        <v>0</v>
      </c>
      <c r="BG2" s="209">
        <f>ROUND(N(data!B228),0)</f>
        <v>0</v>
      </c>
      <c r="BH2" s="209">
        <f>ROUND(N(data!C228),0)</f>
        <v>0</v>
      </c>
      <c r="BI2" s="209">
        <f>ROUND(N(data!D228),0)</f>
        <v>0</v>
      </c>
      <c r="BJ2" s="209">
        <f>ROUND(N(data!B229),0)</f>
        <v>8731885</v>
      </c>
      <c r="BK2" s="209">
        <f>ROUND(N(data!C229),0)</f>
        <v>260880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11586741</v>
      </c>
      <c r="BW2" s="209">
        <f>ROUND(N(data!C240),0)</f>
        <v>6455400</v>
      </c>
      <c r="BX2" s="209">
        <f>ROUND(N(data!C241),0)</f>
        <v>271129</v>
      </c>
      <c r="BY2" s="209">
        <f>ROUND(N(data!C242),0)</f>
        <v>1775743</v>
      </c>
      <c r="BZ2" s="209">
        <f>ROUND(N(data!C243),0)</f>
        <v>3075656</v>
      </c>
      <c r="CA2" s="209">
        <f>ROUND(N(data!C244),0)</f>
        <v>0</v>
      </c>
      <c r="CB2" s="209">
        <f>ROUND(N(data!C247),0)</f>
        <v>248</v>
      </c>
      <c r="CC2" s="209">
        <f>ROUND(N(data!C249),0)</f>
        <v>29032</v>
      </c>
      <c r="CD2" s="209">
        <f>ROUND(N(data!C250),0)</f>
        <v>289046</v>
      </c>
      <c r="CE2" s="209">
        <f>ROUND(N(data!C254)+N(data!C255),0)</f>
        <v>130603</v>
      </c>
      <c r="CF2" s="209">
        <f>ROUND(N(data!D237),0)</f>
        <v>979900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>
      <c r="A2" s="12" t="str">
        <f>RIGHT(data!C97,3)</f>
        <v>021</v>
      </c>
      <c r="B2" s="12" t="str">
        <f>RIGHT(data!C96,4)</f>
        <v>2022</v>
      </c>
      <c r="C2" s="12" t="s">
        <v>1142</v>
      </c>
      <c r="D2" s="208">
        <f>ROUND(N(data!C127),0)</f>
        <v>698</v>
      </c>
      <c r="E2" s="208">
        <f>ROUND(N(data!C128),0)</f>
        <v>53</v>
      </c>
      <c r="F2" s="208">
        <f>ROUND(N(data!C129),0)</f>
        <v>0</v>
      </c>
      <c r="G2" s="208">
        <f>ROUND(N(data!C130),0)</f>
        <v>31</v>
      </c>
      <c r="H2" s="208">
        <f>ROUND(N(data!D127),0)</f>
        <v>1454</v>
      </c>
      <c r="I2" s="208">
        <f>ROUND(N(data!D128),0)</f>
        <v>490</v>
      </c>
      <c r="J2" s="208">
        <f>ROUND(N(data!D129),0)</f>
        <v>0</v>
      </c>
      <c r="K2" s="208">
        <f>ROUND(N(data!D130),0)</f>
        <v>30</v>
      </c>
      <c r="L2" s="208">
        <f>ROUND(N(data!C132),0)</f>
        <v>0</v>
      </c>
      <c r="M2" s="208">
        <f>ROUND(N(data!C133),0)</f>
        <v>0</v>
      </c>
      <c r="N2" s="208">
        <f>ROUND(N(data!C134),0)</f>
        <v>24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0</v>
      </c>
      <c r="X2" s="208">
        <f>ROUND(N(data!C145),0)</f>
        <v>0</v>
      </c>
      <c r="Y2" s="208">
        <f>ROUND(N(data!B154),0)</f>
        <v>15310</v>
      </c>
      <c r="Z2" s="208">
        <f>ROUND(N(data!B155),0)</f>
        <v>1018</v>
      </c>
      <c r="AA2" s="208">
        <f>ROUND(N(data!B156),0)</f>
        <v>0</v>
      </c>
      <c r="AB2" s="208">
        <f>ROUND(N(data!B157),0)</f>
        <v>4226336</v>
      </c>
      <c r="AC2" s="208">
        <f>ROUND(N(data!B158),0)</f>
        <v>14764893</v>
      </c>
      <c r="AD2" s="208">
        <f>ROUND(N(data!C154),0)</f>
        <v>7725</v>
      </c>
      <c r="AE2" s="208">
        <f>ROUND(N(data!C155),0)</f>
        <v>227</v>
      </c>
      <c r="AF2" s="208">
        <f>ROUND(N(data!C156),0)</f>
        <v>0</v>
      </c>
      <c r="AG2" s="208">
        <f>ROUND(N(data!C157),0)</f>
        <v>4187997</v>
      </c>
      <c r="AH2" s="208">
        <f>ROUND(N(data!C158),0)</f>
        <v>4148025</v>
      </c>
      <c r="AI2" s="208">
        <f>ROUND(N(data!D154),0)</f>
        <v>10576</v>
      </c>
      <c r="AJ2" s="208">
        <f>ROUND(N(data!D155),0)</f>
        <v>209</v>
      </c>
      <c r="AK2" s="208">
        <f>ROUND(N(data!D156),0)</f>
        <v>0</v>
      </c>
      <c r="AL2" s="208">
        <f>ROUND(N(data!D157),0)</f>
        <v>3636999</v>
      </c>
      <c r="AM2" s="208">
        <f>ROUND(N(data!D158),0)</f>
        <v>35364949</v>
      </c>
      <c r="AN2" s="208">
        <f>ROUND(N(data!B160),0)</f>
        <v>51</v>
      </c>
      <c r="AO2" s="208">
        <f>ROUND(N(data!B161),0)</f>
        <v>374</v>
      </c>
      <c r="AP2" s="208">
        <f>ROUND(N(data!B162),0)</f>
        <v>0</v>
      </c>
      <c r="AQ2" s="208">
        <f>ROUND(N(data!B163),0)</f>
        <v>1145175</v>
      </c>
      <c r="AR2" s="208">
        <f>ROUND(N(data!B164),0)</f>
        <v>0</v>
      </c>
      <c r="AS2" s="208">
        <f>ROUND(N(data!C160),0)</f>
        <v>2</v>
      </c>
      <c r="AT2" s="208">
        <f>ROUND(N(data!C161),0)</f>
        <v>101</v>
      </c>
      <c r="AU2" s="208">
        <f>ROUND(N(data!C162),0)</f>
        <v>0</v>
      </c>
      <c r="AV2" s="208">
        <f>ROUND(N(data!C163),0)</f>
        <v>105257</v>
      </c>
      <c r="AW2" s="208">
        <f>ROUND(N(data!C164),0)</f>
        <v>0</v>
      </c>
      <c r="AX2" s="208">
        <f>ROUND(N(data!D160),0)</f>
        <v>6</v>
      </c>
      <c r="AY2" s="208">
        <f>ROUND(N(data!D161),0)</f>
        <v>15</v>
      </c>
      <c r="AZ2" s="208">
        <f>ROUND(N(data!D162),0)</f>
        <v>0</v>
      </c>
      <c r="BA2" s="208">
        <f>ROUND(N(data!D163),0)</f>
        <v>51722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>
      <c r="A2" s="209" t="str">
        <f>RIGHT(data!C97,3)</f>
        <v>021</v>
      </c>
      <c r="B2" s="210" t="str">
        <f>RIGHT(data!C96,4)</f>
        <v>2022</v>
      </c>
      <c r="C2" s="12" t="s">
        <v>1142</v>
      </c>
      <c r="D2" s="208">
        <f>ROUND(N(data!C181),0)</f>
        <v>1692033</v>
      </c>
      <c r="E2" s="208">
        <f>ROUND(N(data!C267),0)</f>
        <v>17501</v>
      </c>
      <c r="F2" s="208">
        <f>ROUND(N(data!C268),0)</f>
        <v>9363186</v>
      </c>
      <c r="G2" s="208">
        <f>ROUND(N(data!C269),0)</f>
        <v>3152975</v>
      </c>
      <c r="H2" s="208">
        <f>ROUND(N(data!C270),0)</f>
        <v>53171</v>
      </c>
      <c r="I2" s="208">
        <f>ROUND(N(data!C271),0)</f>
        <v>263965</v>
      </c>
      <c r="J2" s="208">
        <f>ROUND(N(data!C272),0)</f>
        <v>92974</v>
      </c>
      <c r="K2" s="208">
        <f>ROUND(N(data!C273),0)</f>
        <v>1207092</v>
      </c>
      <c r="L2" s="208">
        <f>ROUND(N(data!C274),0)</f>
        <v>381069</v>
      </c>
      <c r="M2" s="208">
        <f>ROUND(N(data!C275),0)</f>
        <v>0</v>
      </c>
      <c r="N2" s="208">
        <f>ROUND(N(data!C278),0)</f>
        <v>6018909</v>
      </c>
      <c r="O2" s="208">
        <f>ROUND(N(data!C279),0)</f>
        <v>0</v>
      </c>
      <c r="P2" s="208">
        <f>ROUND(N(data!C280),0)</f>
        <v>0</v>
      </c>
      <c r="Q2" s="208">
        <f>ROUND(N(data!C283),0)</f>
        <v>915078</v>
      </c>
      <c r="R2" s="208">
        <f>ROUND(N(data!C284),0)</f>
        <v>2485124</v>
      </c>
      <c r="S2" s="208">
        <f>ROUND(N(data!C285),0)</f>
        <v>24882244</v>
      </c>
      <c r="T2" s="208">
        <f>ROUND(N(data!C286),0)</f>
        <v>7462395</v>
      </c>
      <c r="U2" s="208">
        <f>ROUND(N(data!C287),0)</f>
        <v>11686108</v>
      </c>
      <c r="V2" s="208">
        <f>ROUND(N(data!C288),0)</f>
        <v>0</v>
      </c>
      <c r="W2" s="208">
        <f>ROUND(N(data!C289),0)</f>
        <v>0</v>
      </c>
      <c r="X2" s="208">
        <f>ROUND(N(data!C290),0)</f>
        <v>94491</v>
      </c>
      <c r="Y2" s="208">
        <f>ROUND(N(data!C291),0)</f>
        <v>0</v>
      </c>
      <c r="Z2" s="208">
        <f>ROUND(N(data!C292),0)</f>
        <v>27646515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1203365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2334186</v>
      </c>
      <c r="AK2" s="208">
        <f>ROUND(N(data!C316),0)</f>
        <v>2091070</v>
      </c>
      <c r="AL2" s="208">
        <f>ROUND(N(data!C317),0)</f>
        <v>0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27645</v>
      </c>
      <c r="AR2" s="208">
        <f>ROUND(N(data!C323),0)</f>
        <v>810375</v>
      </c>
      <c r="AS2" s="208">
        <f>ROUND(N(data!C326),0)</f>
        <v>0</v>
      </c>
      <c r="AT2" s="208">
        <f>ROUND(N(data!C327),0)</f>
        <v>244258</v>
      </c>
      <c r="AU2" s="208">
        <f>ROUND(N(data!C328),0)</f>
        <v>4390289</v>
      </c>
      <c r="AV2" s="208">
        <f>ROUND(N(data!C331),0)</f>
        <v>0</v>
      </c>
      <c r="AW2" s="208">
        <f>ROUND(N(data!C332),0)</f>
        <v>0</v>
      </c>
      <c r="AX2" s="208">
        <f>ROUND(N(data!C333),0)</f>
        <v>1865867</v>
      </c>
      <c r="AY2" s="208">
        <f>ROUND(N(data!C334),0)</f>
        <v>0</v>
      </c>
      <c r="AZ2" s="208">
        <f>ROUND(N(data!C335),0)</f>
        <v>7884303</v>
      </c>
      <c r="BA2" s="208">
        <f>ROUND(N(data!C336),0)</f>
        <v>0</v>
      </c>
      <c r="BB2" s="208">
        <f>ROUND(N(data!C337),0)</f>
        <v>0</v>
      </c>
      <c r="BC2" s="208">
        <f>ROUND(N(data!C338),0)</f>
        <v>5371120</v>
      </c>
      <c r="BD2" s="208">
        <f>ROUND(N(data!C339),0)</f>
        <v>0</v>
      </c>
      <c r="BE2" s="208">
        <f>ROUND(N(data!C343),0)</f>
        <v>24576451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287.61</v>
      </c>
      <c r="BL2" s="208">
        <f>ROUND(N(data!C358),0)</f>
        <v>12051332</v>
      </c>
      <c r="BM2" s="208">
        <f>ROUND(N(data!C359),0)</f>
        <v>55580021</v>
      </c>
      <c r="BN2" s="208">
        <f>ROUND(N(data!C363),0)</f>
        <v>23164669</v>
      </c>
      <c r="BO2" s="208">
        <f>ROUND(N(data!C364),0)</f>
        <v>318078</v>
      </c>
      <c r="BP2" s="208">
        <f>ROUND(N(data!C365),0)</f>
        <v>130603</v>
      </c>
      <c r="BQ2" s="208">
        <f>ROUND(N(data!D381),0)</f>
        <v>718556</v>
      </c>
      <c r="BR2" s="208">
        <f>ROUND(N(data!C370),0)</f>
        <v>0</v>
      </c>
      <c r="BS2" s="208">
        <f>ROUND(N(data!C371),0)</f>
        <v>396840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97929</v>
      </c>
      <c r="CB2" s="208">
        <f>ROUND(N(data!C380),0)</f>
        <v>223787</v>
      </c>
      <c r="CC2" s="208">
        <f>ROUND(N(data!C382),0)</f>
        <v>0</v>
      </c>
      <c r="CD2" s="208">
        <f>ROUND(N(data!C389),0)</f>
        <v>24460041</v>
      </c>
      <c r="CE2" s="208">
        <f>ROUND(N(data!C390),0)</f>
        <v>6121744</v>
      </c>
      <c r="CF2" s="208">
        <f>ROUND(N(data!C391),0)</f>
        <v>1522589</v>
      </c>
      <c r="CG2" s="208">
        <f>ROUND(N(data!C392),0)</f>
        <v>5812089</v>
      </c>
      <c r="CH2" s="208">
        <f>ROUND(N(data!C393),0)</f>
        <v>0</v>
      </c>
      <c r="CI2" s="208">
        <f>ROUND(N(data!C394),0)</f>
        <v>3369946</v>
      </c>
      <c r="CJ2" s="208">
        <f>ROUND(N(data!C395),0)</f>
        <v>2074641</v>
      </c>
      <c r="CK2" s="208">
        <f>ROUND(N(data!C396),0)</f>
        <v>131116</v>
      </c>
      <c r="CL2" s="208">
        <f>ROUND(N(data!C397),0)</f>
        <v>347117</v>
      </c>
      <c r="CM2" s="208">
        <f>ROUND(N(data!C398),0)</f>
        <v>0</v>
      </c>
      <c r="CN2" s="208">
        <f>ROUND(N(data!C399),0)</f>
        <v>0</v>
      </c>
      <c r="CO2" s="208">
        <f>ROUND(N(data!C362),0)</f>
        <v>979900</v>
      </c>
      <c r="CP2" s="208">
        <f>ROUND(N(data!D415),0)</f>
        <v>3714663</v>
      </c>
      <c r="CQ2" s="61">
        <f>ROUND(N(data!C401),0)</f>
        <v>0</v>
      </c>
      <c r="CR2" s="61">
        <f>ROUND(N(data!C402),0)</f>
        <v>0</v>
      </c>
      <c r="CS2" s="61">
        <f>ROUND(N(data!C403),0)</f>
        <v>1507122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401234</v>
      </c>
      <c r="CY2" s="61">
        <f>ROUND(N(data!C409),0)</f>
        <v>110025</v>
      </c>
      <c r="CZ2" s="61">
        <f>ROUND(N(data!C410),0)</f>
        <v>165169</v>
      </c>
      <c r="DA2" s="61">
        <f>ROUND(N(data!C411),0)</f>
        <v>153157</v>
      </c>
      <c r="DB2" s="61">
        <f>ROUND(N(data!C412),0)</f>
        <v>188341</v>
      </c>
      <c r="DC2" s="61">
        <f>ROUND(N(data!C413),0)</f>
        <v>806813</v>
      </c>
      <c r="DD2" s="61">
        <f>ROUND(N(data!C414),0)</f>
        <v>382802</v>
      </c>
      <c r="DE2" s="61">
        <f>ROUND(N(data!C419),0)</f>
        <v>0</v>
      </c>
      <c r="DF2" s="208">
        <f>ROUND(N(data!D420),0)</f>
        <v>3507532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>
      <c r="A2" s="12" t="str">
        <f>RIGHT(data!$C$97,3)</f>
        <v>021</v>
      </c>
      <c r="B2" s="210" t="str">
        <f>RIGHT(data!$C$96,4)</f>
        <v>2022</v>
      </c>
      <c r="C2" s="12" t="str">
        <f>data!C$55</f>
        <v>6010</v>
      </c>
      <c r="D2" s="12" t="s">
        <v>1142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>
      <c r="A3" s="12" t="str">
        <f>RIGHT(data!$C$97,3)</f>
        <v>021</v>
      </c>
      <c r="B3" s="210" t="str">
        <f>RIGHT(data!$C$96,4)</f>
        <v>2022</v>
      </c>
      <c r="C3" s="12" t="str">
        <f>data!D$55</f>
        <v>6030</v>
      </c>
      <c r="D3" s="12" t="s">
        <v>1142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>
      <c r="A4" s="12" t="str">
        <f>RIGHT(data!$C$97,3)</f>
        <v>021</v>
      </c>
      <c r="B4" s="210" t="str">
        <f>RIGHT(data!$C$96,4)</f>
        <v>2022</v>
      </c>
      <c r="C4" s="12" t="str">
        <f>data!E$55</f>
        <v>6070</v>
      </c>
      <c r="D4" s="12" t="s">
        <v>1142</v>
      </c>
      <c r="E4" s="208">
        <f>ROUND(N(data!E59), 0)</f>
        <v>1454</v>
      </c>
      <c r="F4" s="316">
        <f>ROUND(N(data!E60), 2)</f>
        <v>14.57</v>
      </c>
      <c r="G4" s="208">
        <f>ROUND(N(data!E61), 0)</f>
        <v>1440534</v>
      </c>
      <c r="H4" s="208">
        <f>ROUND(N(data!E62), 0)</f>
        <v>360530</v>
      </c>
      <c r="I4" s="208">
        <f>ROUND(N(data!E63), 0)</f>
        <v>200</v>
      </c>
      <c r="J4" s="208">
        <f>ROUND(N(data!E64), 0)</f>
        <v>101282</v>
      </c>
      <c r="K4" s="208">
        <f>ROUND(N(data!E65), 0)</f>
        <v>1922</v>
      </c>
      <c r="L4" s="208">
        <f>ROUND(N(data!E66), 0)</f>
        <v>419865</v>
      </c>
      <c r="M4" s="208">
        <f>ROUND(N(data!E67), 0)</f>
        <v>62911</v>
      </c>
      <c r="N4" s="208">
        <f>ROUND(N(data!E68), 0)</f>
        <v>1520</v>
      </c>
      <c r="O4" s="208">
        <f>ROUND(N(data!E69), 0)</f>
        <v>45248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45248</v>
      </c>
      <c r="AD4" s="208">
        <f>ROUND(N(data!E84), 0)</f>
        <v>0</v>
      </c>
      <c r="AE4" s="208">
        <f>ROUND(N(data!E89), 0)</f>
        <v>6188217</v>
      </c>
      <c r="AF4" s="208">
        <f>ROUND(N(data!E87), 0)</f>
        <v>4154588</v>
      </c>
      <c r="AG4" s="208">
        <f>ROUND(N(data!E90), 0)</f>
        <v>9343</v>
      </c>
      <c r="AH4" s="208">
        <f>ROUND(N(data!E91), 0)</f>
        <v>6999</v>
      </c>
      <c r="AI4" s="208">
        <f>ROUND(N(data!E92), 0)</f>
        <v>2399</v>
      </c>
      <c r="AJ4" s="208">
        <f>ROUND(N(data!E93), 0)</f>
        <v>7714</v>
      </c>
      <c r="AK4" s="316">
        <f>ROUND(N(data!E94), 2)</f>
        <v>10.69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>
      <c r="A5" s="12" t="str">
        <f>RIGHT(data!$C$97,3)</f>
        <v>021</v>
      </c>
      <c r="B5" s="210" t="str">
        <f>RIGHT(data!$C$96,4)</f>
        <v>2022</v>
      </c>
      <c r="C5" s="12" t="str">
        <f>data!F$55</f>
        <v>6100</v>
      </c>
      <c r="D5" s="12" t="s">
        <v>1142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>
      <c r="A6" s="12" t="str">
        <f>RIGHT(data!$C$97,3)</f>
        <v>021</v>
      </c>
      <c r="B6" s="210" t="str">
        <f>RIGHT(data!$C$96,4)</f>
        <v>2022</v>
      </c>
      <c r="C6" s="12" t="str">
        <f>data!G$55</f>
        <v>6120</v>
      </c>
      <c r="D6" s="12" t="s">
        <v>1142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>
      <c r="A7" s="12" t="str">
        <f>RIGHT(data!$C$97,3)</f>
        <v>021</v>
      </c>
      <c r="B7" s="210" t="str">
        <f>RIGHT(data!$C$96,4)</f>
        <v>2022</v>
      </c>
      <c r="C7" s="12" t="str">
        <f>data!H$55</f>
        <v>6140</v>
      </c>
      <c r="D7" s="12" t="s">
        <v>1142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>
      <c r="A8" s="12" t="str">
        <f>RIGHT(data!$C$97,3)</f>
        <v>021</v>
      </c>
      <c r="B8" s="210" t="str">
        <f>RIGHT(data!$C$96,4)</f>
        <v>2022</v>
      </c>
      <c r="C8" s="12" t="str">
        <f>data!I$55</f>
        <v>6150</v>
      </c>
      <c r="D8" s="12" t="s">
        <v>1142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>
      <c r="A9" s="12" t="str">
        <f>RIGHT(data!$C$97,3)</f>
        <v>021</v>
      </c>
      <c r="B9" s="210" t="str">
        <f>RIGHT(data!$C$96,4)</f>
        <v>2022</v>
      </c>
      <c r="C9" s="12" t="str">
        <f>data!J$55</f>
        <v>6170</v>
      </c>
      <c r="D9" s="12" t="s">
        <v>1142</v>
      </c>
      <c r="E9" s="208">
        <f>ROUND(N(data!J59), 0)</f>
        <v>30</v>
      </c>
      <c r="F9" s="316">
        <f>ROUND(N(data!J60), 2)</f>
        <v>0.3</v>
      </c>
      <c r="G9" s="208">
        <f>ROUND(N(data!J61), 0)</f>
        <v>29763</v>
      </c>
      <c r="H9" s="208">
        <f>ROUND(N(data!J62), 0)</f>
        <v>7449</v>
      </c>
      <c r="I9" s="208">
        <f>ROUND(N(data!J63), 0)</f>
        <v>4</v>
      </c>
      <c r="J9" s="208">
        <f>ROUND(N(data!J64), 0)</f>
        <v>2093</v>
      </c>
      <c r="K9" s="208">
        <f>ROUND(N(data!J65), 0)</f>
        <v>40</v>
      </c>
      <c r="L9" s="208">
        <f>ROUND(N(data!J66), 0)</f>
        <v>8675</v>
      </c>
      <c r="M9" s="208">
        <f>ROUND(N(data!J67), 0)</f>
        <v>1799</v>
      </c>
      <c r="N9" s="208">
        <f>ROUND(N(data!J68), 0)</f>
        <v>31</v>
      </c>
      <c r="O9" s="208">
        <f>ROUND(N(data!J69), 0)</f>
        <v>935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935</v>
      </c>
      <c r="AD9" s="208">
        <f>ROUND(N(data!J84), 0)</f>
        <v>0</v>
      </c>
      <c r="AE9" s="208">
        <f>ROUND(N(data!J89), 0)</f>
        <v>193684</v>
      </c>
      <c r="AF9" s="208">
        <f>ROUND(N(data!J87), 0)</f>
        <v>193146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0.54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>
      <c r="A10" s="12" t="str">
        <f>RIGHT(data!$C$97,3)</f>
        <v>021</v>
      </c>
      <c r="B10" s="210" t="str">
        <f>RIGHT(data!$C$96,4)</f>
        <v>2022</v>
      </c>
      <c r="C10" s="12" t="str">
        <f>data!K$55</f>
        <v>6200</v>
      </c>
      <c r="D10" s="12" t="s">
        <v>1142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>
      <c r="A11" s="12" t="str">
        <f>RIGHT(data!$C$97,3)</f>
        <v>021</v>
      </c>
      <c r="B11" s="210" t="str">
        <f>RIGHT(data!$C$96,4)</f>
        <v>2022</v>
      </c>
      <c r="C11" s="12" t="str">
        <f>data!L$55</f>
        <v>6210</v>
      </c>
      <c r="D11" s="12" t="s">
        <v>1142</v>
      </c>
      <c r="E11" s="208">
        <f>ROUND(N(data!L59), 0)</f>
        <v>490</v>
      </c>
      <c r="F11" s="316">
        <f>ROUND(N(data!L60), 2)</f>
        <v>4.92</v>
      </c>
      <c r="G11" s="208">
        <f>ROUND(N(data!L61), 0)</f>
        <v>486131</v>
      </c>
      <c r="H11" s="208">
        <f>ROUND(N(data!L62), 0)</f>
        <v>121667</v>
      </c>
      <c r="I11" s="208">
        <f>ROUND(N(data!L63), 0)</f>
        <v>67</v>
      </c>
      <c r="J11" s="208">
        <f>ROUND(N(data!L64), 0)</f>
        <v>34179</v>
      </c>
      <c r="K11" s="208">
        <f>ROUND(N(data!L65), 0)</f>
        <v>648</v>
      </c>
      <c r="L11" s="208">
        <f>ROUND(N(data!L66), 0)</f>
        <v>141690</v>
      </c>
      <c r="M11" s="208">
        <f>ROUND(N(data!L67), 0)</f>
        <v>0</v>
      </c>
      <c r="N11" s="208">
        <f>ROUND(N(data!L68), 0)</f>
        <v>513</v>
      </c>
      <c r="O11" s="208">
        <f>ROUND(N(data!L69), 0)</f>
        <v>15270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15270</v>
      </c>
      <c r="AD11" s="208">
        <f>ROUND(N(data!L84), 0)</f>
        <v>0</v>
      </c>
      <c r="AE11" s="208">
        <f>ROUND(N(data!L89), 0)</f>
        <v>1320144</v>
      </c>
      <c r="AF11" s="208">
        <f>ROUND(N(data!L87), 0)</f>
        <v>17990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6">
        <f>ROUND(N(data!L94), 2)</f>
        <v>3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>
      <c r="A12" s="12" t="str">
        <f>RIGHT(data!$C$97,3)</f>
        <v>021</v>
      </c>
      <c r="B12" s="210" t="str">
        <f>RIGHT(data!$C$96,4)</f>
        <v>2022</v>
      </c>
      <c r="C12" s="12" t="str">
        <f>data!M$55</f>
        <v>6330</v>
      </c>
      <c r="D12" s="12" t="s">
        <v>1142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>
      <c r="A13" s="12" t="str">
        <f>RIGHT(data!$C$97,3)</f>
        <v>021</v>
      </c>
      <c r="B13" s="210" t="str">
        <f>RIGHT(data!$C$96,4)</f>
        <v>2022</v>
      </c>
      <c r="C13" s="12" t="str">
        <f>data!N$55</f>
        <v>6400</v>
      </c>
      <c r="D13" s="12" t="s">
        <v>1142</v>
      </c>
      <c r="E13" s="208">
        <f>ROUND(N(data!N59), 0)</f>
        <v>31537</v>
      </c>
      <c r="F13" s="316">
        <f>ROUND(N(data!N60), 2)</f>
        <v>47.7</v>
      </c>
      <c r="G13" s="208">
        <f>ROUND(N(data!N61), 0)</f>
        <v>2976047</v>
      </c>
      <c r="H13" s="208">
        <f>ROUND(N(data!N62), 0)</f>
        <v>744831</v>
      </c>
      <c r="I13" s="208">
        <f>ROUND(N(data!N63), 0)</f>
        <v>4063</v>
      </c>
      <c r="J13" s="208">
        <f>ROUND(N(data!N64), 0)</f>
        <v>558679</v>
      </c>
      <c r="K13" s="208">
        <f>ROUND(N(data!N65), 0)</f>
        <v>214401</v>
      </c>
      <c r="L13" s="208">
        <f>ROUND(N(data!N66), 0)</f>
        <v>67480</v>
      </c>
      <c r="M13" s="208">
        <f>ROUND(N(data!N67), 0)</f>
        <v>920155</v>
      </c>
      <c r="N13" s="208">
        <f>ROUND(N(data!N68), 0)</f>
        <v>5708</v>
      </c>
      <c r="O13" s="208">
        <f>ROUND(N(data!N69), 0)</f>
        <v>472455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472455</v>
      </c>
      <c r="AD13" s="208">
        <f>ROUND(N(data!N84), 0)</f>
        <v>0</v>
      </c>
      <c r="AE13" s="208">
        <f>ROUND(N(data!N89), 0)</f>
        <v>4835763</v>
      </c>
      <c r="AF13" s="208">
        <f>ROUND(N(data!N87), 0)</f>
        <v>4835763</v>
      </c>
      <c r="AG13" s="208">
        <f>ROUND(N(data!N90), 0)</f>
        <v>0</v>
      </c>
      <c r="AH13" s="208">
        <f>ROUND(N(data!N91), 0)</f>
        <v>0</v>
      </c>
      <c r="AI13" s="208">
        <f>ROUND(N(data!N92), 0)</f>
        <v>3308</v>
      </c>
      <c r="AJ13" s="208">
        <f>ROUND(N(data!N93), 0)</f>
        <v>0</v>
      </c>
      <c r="AK13" s="316">
        <f>ROUND(N(data!N94), 2)</f>
        <v>38.89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>
      <c r="A14" s="12" t="str">
        <f>RIGHT(data!$C$97,3)</f>
        <v>021</v>
      </c>
      <c r="B14" s="210" t="str">
        <f>RIGHT(data!$C$96,4)</f>
        <v>2022</v>
      </c>
      <c r="C14" s="12" t="str">
        <f>data!O$55</f>
        <v>7010</v>
      </c>
      <c r="D14" s="12" t="s">
        <v>1142</v>
      </c>
      <c r="E14" s="208">
        <f>ROUND(N(data!O59), 0)</f>
        <v>25</v>
      </c>
      <c r="F14" s="316">
        <f>ROUND(N(data!O60), 2)</f>
        <v>2.2000000000000002</v>
      </c>
      <c r="G14" s="208">
        <f>ROUND(N(data!O61), 0)</f>
        <v>336102</v>
      </c>
      <c r="H14" s="208">
        <f>ROUND(N(data!O62), 0)</f>
        <v>84118</v>
      </c>
      <c r="I14" s="208">
        <f>ROUND(N(data!O63), 0)</f>
        <v>0</v>
      </c>
      <c r="J14" s="208">
        <f>ROUND(N(data!O64), 0)</f>
        <v>6597</v>
      </c>
      <c r="K14" s="208">
        <f>ROUND(N(data!O65), 0)</f>
        <v>0</v>
      </c>
      <c r="L14" s="208">
        <f>ROUND(N(data!O66), 0)</f>
        <v>229</v>
      </c>
      <c r="M14" s="208">
        <f>ROUND(N(data!O67), 0)</f>
        <v>19080</v>
      </c>
      <c r="N14" s="208">
        <f>ROUND(N(data!O68), 0)</f>
        <v>0</v>
      </c>
      <c r="O14" s="208">
        <f>ROUND(N(data!O69), 0)</f>
        <v>8347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8347</v>
      </c>
      <c r="AD14" s="208">
        <f>ROUND(N(data!O84), 0)</f>
        <v>0</v>
      </c>
      <c r="AE14" s="208">
        <f>ROUND(N(data!O89), 0)</f>
        <v>346015</v>
      </c>
      <c r="AF14" s="208">
        <f>ROUND(N(data!O87), 0)</f>
        <v>259341</v>
      </c>
      <c r="AG14" s="208">
        <f>ROUND(N(data!O90), 0)</f>
        <v>1132</v>
      </c>
      <c r="AH14" s="208">
        <f>ROUND(N(data!O91), 0)</f>
        <v>0</v>
      </c>
      <c r="AI14" s="208">
        <f>ROUND(N(data!O92), 0)</f>
        <v>193</v>
      </c>
      <c r="AJ14" s="208">
        <f>ROUND(N(data!O93), 0)</f>
        <v>307</v>
      </c>
      <c r="AK14" s="316">
        <f>ROUND(N(data!O94), 2)</f>
        <v>1.67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>
      <c r="A15" s="12" t="str">
        <f>RIGHT(data!$C$97,3)</f>
        <v>021</v>
      </c>
      <c r="B15" s="210" t="str">
        <f>RIGHT(data!$C$96,4)</f>
        <v>2022</v>
      </c>
      <c r="C15" s="12" t="str">
        <f>data!P$55</f>
        <v>7020</v>
      </c>
      <c r="D15" s="12" t="s">
        <v>1142</v>
      </c>
      <c r="E15" s="208">
        <f>ROUND(N(data!P59), 0)</f>
        <v>26036</v>
      </c>
      <c r="F15" s="316">
        <f>ROUND(N(data!P60), 2)</f>
        <v>9.6</v>
      </c>
      <c r="G15" s="208">
        <f>ROUND(N(data!P61), 0)</f>
        <v>797303</v>
      </c>
      <c r="H15" s="208">
        <f>ROUND(N(data!P62), 0)</f>
        <v>199545</v>
      </c>
      <c r="I15" s="208">
        <f>ROUND(N(data!P63), 0)</f>
        <v>0</v>
      </c>
      <c r="J15" s="208">
        <f>ROUND(N(data!P64), 0)</f>
        <v>254203</v>
      </c>
      <c r="K15" s="208">
        <f>ROUND(N(data!P65), 0)</f>
        <v>0</v>
      </c>
      <c r="L15" s="208">
        <f>ROUND(N(data!P66), 0)</f>
        <v>23378</v>
      </c>
      <c r="M15" s="208">
        <f>ROUND(N(data!P67), 0)</f>
        <v>168031</v>
      </c>
      <c r="N15" s="208">
        <f>ROUND(N(data!P68), 0)</f>
        <v>0</v>
      </c>
      <c r="O15" s="208">
        <f>ROUND(N(data!P69), 0)</f>
        <v>32346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32346</v>
      </c>
      <c r="AD15" s="208">
        <f>ROUND(N(data!P84), 0)</f>
        <v>0</v>
      </c>
      <c r="AE15" s="208">
        <f>ROUND(N(data!P89), 0)</f>
        <v>3984250</v>
      </c>
      <c r="AF15" s="208">
        <f>ROUND(N(data!P87), 0)</f>
        <v>145161</v>
      </c>
      <c r="AG15" s="208">
        <f>ROUND(N(data!P90), 0)</f>
        <v>4709</v>
      </c>
      <c r="AH15" s="208">
        <f>ROUND(N(data!P91), 0)</f>
        <v>0</v>
      </c>
      <c r="AI15" s="208">
        <f>ROUND(N(data!P92), 0)</f>
        <v>1450</v>
      </c>
      <c r="AJ15" s="208">
        <f>ROUND(N(data!P93), 0)</f>
        <v>3370</v>
      </c>
      <c r="AK15" s="316">
        <f>ROUND(N(data!P94), 2)</f>
        <v>5.76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>
      <c r="A16" s="12" t="str">
        <f>RIGHT(data!$C$97,3)</f>
        <v>021</v>
      </c>
      <c r="B16" s="210" t="str">
        <f>RIGHT(data!$C$96,4)</f>
        <v>2022</v>
      </c>
      <c r="C16" s="12" t="str">
        <f>data!Q$55</f>
        <v>7030</v>
      </c>
      <c r="D16" s="12" t="s">
        <v>1142</v>
      </c>
      <c r="E16" s="208">
        <f>ROUND(N(data!Q59), 0)</f>
        <v>0</v>
      </c>
      <c r="F16" s="316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>
      <c r="A17" s="12" t="str">
        <f>RIGHT(data!$C$97,3)</f>
        <v>021</v>
      </c>
      <c r="B17" s="210" t="str">
        <f>RIGHT(data!$C$96,4)</f>
        <v>2022</v>
      </c>
      <c r="C17" s="12" t="str">
        <f>data!R$55</f>
        <v>7040</v>
      </c>
      <c r="D17" s="12" t="s">
        <v>1142</v>
      </c>
      <c r="E17" s="208">
        <f>ROUND(N(data!R59), 0)</f>
        <v>26036</v>
      </c>
      <c r="F17" s="316">
        <f>ROUND(N(data!R60), 2)</f>
        <v>1.6</v>
      </c>
      <c r="G17" s="208">
        <f>ROUND(N(data!R61), 0)</f>
        <v>468698</v>
      </c>
      <c r="H17" s="208">
        <f>ROUND(N(data!R62), 0)</f>
        <v>117304</v>
      </c>
      <c r="I17" s="208">
        <f>ROUND(N(data!R63), 0)</f>
        <v>32372</v>
      </c>
      <c r="J17" s="208">
        <f>ROUND(N(data!R64), 0)</f>
        <v>234</v>
      </c>
      <c r="K17" s="208">
        <f>ROUND(N(data!R65), 0)</f>
        <v>1035</v>
      </c>
      <c r="L17" s="208">
        <f>ROUND(N(data!R66), 0)</f>
        <v>296</v>
      </c>
      <c r="M17" s="208">
        <f>ROUND(N(data!R67), 0)</f>
        <v>1631</v>
      </c>
      <c r="N17" s="208">
        <f>ROUND(N(data!R68), 0)</f>
        <v>0</v>
      </c>
      <c r="O17" s="208">
        <f>ROUND(N(data!R69), 0)</f>
        <v>5397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5397</v>
      </c>
      <c r="AD17" s="208">
        <f>ROUND(N(data!R84), 0)</f>
        <v>0</v>
      </c>
      <c r="AE17" s="208">
        <f>ROUND(N(data!R89), 0)</f>
        <v>1352872</v>
      </c>
      <c r="AF17" s="208">
        <f>ROUND(N(data!R87), 0)</f>
        <v>71889</v>
      </c>
      <c r="AG17" s="208">
        <f>ROUND(N(data!R90), 0)</f>
        <v>460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>
      <c r="A18" s="12" t="str">
        <f>RIGHT(data!$C$97,3)</f>
        <v>021</v>
      </c>
      <c r="B18" s="210" t="str">
        <f>RIGHT(data!$C$96,4)</f>
        <v>2022</v>
      </c>
      <c r="C18" s="12" t="str">
        <f>data!S$55</f>
        <v>7050</v>
      </c>
      <c r="D18" s="12" t="s">
        <v>1142</v>
      </c>
      <c r="E18" s="208">
        <f>ROUND(N(data!S59), 0)</f>
        <v>0</v>
      </c>
      <c r="F18" s="316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1089362</v>
      </c>
      <c r="K18" s="208">
        <f>ROUND(N(data!S65), 0)</f>
        <v>0</v>
      </c>
      <c r="L18" s="208">
        <f>ROUND(N(data!S66), 0)</f>
        <v>0</v>
      </c>
      <c r="M18" s="208">
        <f>ROUND(N(data!S67), 0)</f>
        <v>271</v>
      </c>
      <c r="N18" s="208">
        <f>ROUND(N(data!S68), 0)</f>
        <v>0</v>
      </c>
      <c r="O18" s="208">
        <f>ROUND(N(data!S69), 0)</f>
        <v>86415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86415</v>
      </c>
      <c r="AD18" s="208">
        <f>ROUND(N(data!S84), 0)</f>
        <v>0</v>
      </c>
      <c r="AE18" s="208">
        <f>ROUND(N(data!S89), 0)</f>
        <v>2927785</v>
      </c>
      <c r="AF18" s="208">
        <f>ROUND(N(data!S87), 0)</f>
        <v>170148</v>
      </c>
      <c r="AG18" s="208">
        <f>ROUND(N(data!S90), 0)</f>
        <v>0</v>
      </c>
      <c r="AH18" s="208">
        <f>ROUND(N(data!S91), 0)</f>
        <v>0</v>
      </c>
      <c r="AI18" s="208">
        <f>ROUND(N(data!S92), 0)</f>
        <v>13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>
      <c r="A19" s="12" t="str">
        <f>RIGHT(data!$C$97,3)</f>
        <v>021</v>
      </c>
      <c r="B19" s="210" t="str">
        <f>RIGHT(data!$C$96,4)</f>
        <v>2022</v>
      </c>
      <c r="C19" s="12" t="str">
        <f>data!T$55</f>
        <v>7060</v>
      </c>
      <c r="D19" s="12" t="s">
        <v>1142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>
      <c r="A20" s="12" t="str">
        <f>RIGHT(data!$C$97,3)</f>
        <v>021</v>
      </c>
      <c r="B20" s="210" t="str">
        <f>RIGHT(data!$C$96,4)</f>
        <v>2022</v>
      </c>
      <c r="C20" s="12" t="str">
        <f>data!U$55</f>
        <v>7070</v>
      </c>
      <c r="D20" s="12" t="s">
        <v>1142</v>
      </c>
      <c r="E20" s="208">
        <f>ROUND(N(data!U59), 0)</f>
        <v>80559</v>
      </c>
      <c r="F20" s="316">
        <f>ROUND(N(data!U60), 2)</f>
        <v>11.1</v>
      </c>
      <c r="G20" s="208">
        <f>ROUND(N(data!U61), 0)</f>
        <v>698558</v>
      </c>
      <c r="H20" s="208">
        <f>ROUND(N(data!U62), 0)</f>
        <v>174832</v>
      </c>
      <c r="I20" s="208">
        <f>ROUND(N(data!U63), 0)</f>
        <v>9000</v>
      </c>
      <c r="J20" s="208">
        <f>ROUND(N(data!U64), 0)</f>
        <v>741459</v>
      </c>
      <c r="K20" s="208">
        <f>ROUND(N(data!U65), 0)</f>
        <v>0</v>
      </c>
      <c r="L20" s="208">
        <f>ROUND(N(data!U66), 0)</f>
        <v>857332</v>
      </c>
      <c r="M20" s="208">
        <f>ROUND(N(data!U67), 0)</f>
        <v>68894</v>
      </c>
      <c r="N20" s="208">
        <f>ROUND(N(data!U68), 0)</f>
        <v>0</v>
      </c>
      <c r="O20" s="208">
        <f>ROUND(N(data!U69), 0)</f>
        <v>27258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27258</v>
      </c>
      <c r="AD20" s="208">
        <f>ROUND(N(data!U84), 0)</f>
        <v>0</v>
      </c>
      <c r="AE20" s="208">
        <f>ROUND(N(data!U89), 0)</f>
        <v>4946952</v>
      </c>
      <c r="AF20" s="208">
        <f>ROUND(N(data!U87), 0)</f>
        <v>569901</v>
      </c>
      <c r="AG20" s="208">
        <f>ROUND(N(data!U90), 0)</f>
        <v>1661</v>
      </c>
      <c r="AH20" s="208">
        <f>ROUND(N(data!U91), 0)</f>
        <v>0</v>
      </c>
      <c r="AI20" s="208">
        <f>ROUND(N(data!U92), 0)</f>
        <v>667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>
      <c r="A21" s="12" t="str">
        <f>RIGHT(data!$C$97,3)</f>
        <v>021</v>
      </c>
      <c r="B21" s="210" t="str">
        <f>RIGHT(data!$C$96,4)</f>
        <v>2022</v>
      </c>
      <c r="C21" s="12" t="str">
        <f>data!V$55</f>
        <v>7110</v>
      </c>
      <c r="D21" s="12" t="s">
        <v>1142</v>
      </c>
      <c r="E21" s="208">
        <f>ROUND(N(data!V59), 0)</f>
        <v>1767</v>
      </c>
      <c r="F21" s="316">
        <f>ROUND(N(data!V60), 2)</f>
        <v>0.36</v>
      </c>
      <c r="G21" s="208">
        <f>ROUND(N(data!V61), 0)</f>
        <v>28706</v>
      </c>
      <c r="H21" s="208">
        <f>ROUND(N(data!V62), 0)</f>
        <v>7184</v>
      </c>
      <c r="I21" s="208">
        <f>ROUND(N(data!V63), 0)</f>
        <v>4428</v>
      </c>
      <c r="J21" s="208">
        <f>ROUND(N(data!V64), 0)</f>
        <v>2383</v>
      </c>
      <c r="K21" s="208">
        <f>ROUND(N(data!V65), 0)</f>
        <v>0</v>
      </c>
      <c r="L21" s="208">
        <f>ROUND(N(data!V66), 0)</f>
        <v>16837</v>
      </c>
      <c r="M21" s="208">
        <f>ROUND(N(data!V67), 0)</f>
        <v>6274</v>
      </c>
      <c r="N21" s="208">
        <f>ROUND(N(data!V68), 0)</f>
        <v>0</v>
      </c>
      <c r="O21" s="208">
        <f>ROUND(N(data!V69), 0)</f>
        <v>5197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5197</v>
      </c>
      <c r="AD21" s="208">
        <f>ROUND(N(data!V84), 0)</f>
        <v>0</v>
      </c>
      <c r="AE21" s="208">
        <f>ROUND(N(data!V89), 0)</f>
        <v>61220</v>
      </c>
      <c r="AF21" s="208">
        <f>ROUND(N(data!V87), 0)</f>
        <v>12668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>
      <c r="A22" s="12" t="str">
        <f>RIGHT(data!$C$97,3)</f>
        <v>021</v>
      </c>
      <c r="B22" s="210" t="str">
        <f>RIGHT(data!$C$96,4)</f>
        <v>2022</v>
      </c>
      <c r="C22" s="12" t="str">
        <f>data!W$55</f>
        <v>7120</v>
      </c>
      <c r="D22" s="12" t="s">
        <v>1142</v>
      </c>
      <c r="E22" s="208">
        <f>ROUND(N(data!W59), 0)</f>
        <v>5608</v>
      </c>
      <c r="F22" s="316">
        <f>ROUND(N(data!W60), 2)</f>
        <v>2.0099999999999998</v>
      </c>
      <c r="G22" s="208">
        <f>ROUND(N(data!W61), 0)</f>
        <v>159492</v>
      </c>
      <c r="H22" s="208">
        <f>ROUND(N(data!W62), 0)</f>
        <v>39917</v>
      </c>
      <c r="I22" s="208">
        <f>ROUND(N(data!W63), 0)</f>
        <v>24602</v>
      </c>
      <c r="J22" s="208">
        <f>ROUND(N(data!W64), 0)</f>
        <v>13238</v>
      </c>
      <c r="K22" s="208">
        <f>ROUND(N(data!W65), 0)</f>
        <v>0</v>
      </c>
      <c r="L22" s="208">
        <f>ROUND(N(data!W66), 0)</f>
        <v>93548</v>
      </c>
      <c r="M22" s="208">
        <f>ROUND(N(data!W67), 0)</f>
        <v>34858</v>
      </c>
      <c r="N22" s="208">
        <f>ROUND(N(data!W68), 0)</f>
        <v>0</v>
      </c>
      <c r="O22" s="208">
        <f>ROUND(N(data!W69), 0)</f>
        <v>28877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28877</v>
      </c>
      <c r="AD22" s="208">
        <f>ROUND(N(data!W84), 0)</f>
        <v>0</v>
      </c>
      <c r="AE22" s="208">
        <f>ROUND(N(data!W89), 0)</f>
        <v>1789029</v>
      </c>
      <c r="AF22" s="208">
        <f>ROUND(N(data!W87), 0)</f>
        <v>50900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>
      <c r="A23" s="12" t="str">
        <f>RIGHT(data!$C$97,3)</f>
        <v>021</v>
      </c>
      <c r="B23" s="210" t="str">
        <f>RIGHT(data!$C$96,4)</f>
        <v>2022</v>
      </c>
      <c r="C23" s="12" t="str">
        <f>data!X$55</f>
        <v>7130</v>
      </c>
      <c r="D23" s="12" t="s">
        <v>1142</v>
      </c>
      <c r="E23" s="208">
        <f>ROUND(N(data!X59), 0)</f>
        <v>23133</v>
      </c>
      <c r="F23" s="316">
        <f>ROUND(N(data!X60), 2)</f>
        <v>4.7</v>
      </c>
      <c r="G23" s="208">
        <f>ROUND(N(data!X61), 0)</f>
        <v>373466</v>
      </c>
      <c r="H23" s="208">
        <f>ROUND(N(data!X62), 0)</f>
        <v>93469</v>
      </c>
      <c r="I23" s="208">
        <f>ROUND(N(data!X63), 0)</f>
        <v>57608</v>
      </c>
      <c r="J23" s="208">
        <f>ROUND(N(data!X64), 0)</f>
        <v>30998</v>
      </c>
      <c r="K23" s="208">
        <f>ROUND(N(data!X65), 0)</f>
        <v>0</v>
      </c>
      <c r="L23" s="208">
        <f>ROUND(N(data!X66), 0)</f>
        <v>219052</v>
      </c>
      <c r="M23" s="208">
        <f>ROUND(N(data!X67), 0)</f>
        <v>81624</v>
      </c>
      <c r="N23" s="208">
        <f>ROUND(N(data!X68), 0)</f>
        <v>0</v>
      </c>
      <c r="O23" s="208">
        <f>ROUND(N(data!X69), 0)</f>
        <v>67617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67617</v>
      </c>
      <c r="AD23" s="208">
        <f>ROUND(N(data!X84), 0)</f>
        <v>0</v>
      </c>
      <c r="AE23" s="208">
        <f>ROUND(N(data!X89), 0)</f>
        <v>1624577</v>
      </c>
      <c r="AF23" s="208">
        <f>ROUND(N(data!X87), 0)</f>
        <v>169487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>
      <c r="A24" s="12" t="str">
        <f>RIGHT(data!$C$97,3)</f>
        <v>021</v>
      </c>
      <c r="B24" s="210" t="str">
        <f>RIGHT(data!$C$96,4)</f>
        <v>2022</v>
      </c>
      <c r="C24" s="12" t="str">
        <f>data!Y$55</f>
        <v>7140</v>
      </c>
      <c r="D24" s="12" t="s">
        <v>1142</v>
      </c>
      <c r="E24" s="208">
        <f>ROUND(N(data!Y59), 0)</f>
        <v>14881</v>
      </c>
      <c r="F24" s="316">
        <f>ROUND(N(data!Y60), 2)</f>
        <v>2.93</v>
      </c>
      <c r="G24" s="208">
        <f>ROUND(N(data!Y61), 0)</f>
        <v>232670</v>
      </c>
      <c r="H24" s="208">
        <f>ROUND(N(data!Y62), 0)</f>
        <v>58232</v>
      </c>
      <c r="I24" s="208">
        <f>ROUND(N(data!Y63), 0)</f>
        <v>35890</v>
      </c>
      <c r="J24" s="208">
        <f>ROUND(N(data!Y64), 0)</f>
        <v>19312</v>
      </c>
      <c r="K24" s="208">
        <f>ROUND(N(data!Y65), 0)</f>
        <v>0</v>
      </c>
      <c r="L24" s="208">
        <f>ROUND(N(data!Y66), 0)</f>
        <v>136470</v>
      </c>
      <c r="M24" s="208">
        <f>ROUND(N(data!Y67), 0)</f>
        <v>50852</v>
      </c>
      <c r="N24" s="208">
        <f>ROUND(N(data!Y68), 0)</f>
        <v>0</v>
      </c>
      <c r="O24" s="208">
        <f>ROUND(N(data!Y69), 0)</f>
        <v>42126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42126</v>
      </c>
      <c r="AD24" s="208">
        <f>ROUND(N(data!Y84), 0)</f>
        <v>0</v>
      </c>
      <c r="AE24" s="208">
        <f>ROUND(N(data!Y89), 0)</f>
        <v>2106012</v>
      </c>
      <c r="AF24" s="208">
        <f>ROUND(N(data!Y87), 0)</f>
        <v>59610</v>
      </c>
      <c r="AG24" s="208">
        <f>ROUND(N(data!Y90), 0)</f>
        <v>2705</v>
      </c>
      <c r="AH24" s="208">
        <f>ROUND(N(data!Y91), 0)</f>
        <v>0</v>
      </c>
      <c r="AI24" s="208">
        <f>ROUND(N(data!Y92), 0)</f>
        <v>603</v>
      </c>
      <c r="AJ24" s="208">
        <f>ROUND(N(data!Y93), 0)</f>
        <v>1830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>
      <c r="A25" s="12" t="str">
        <f>RIGHT(data!$C$97,3)</f>
        <v>021</v>
      </c>
      <c r="B25" s="210" t="str">
        <f>RIGHT(data!$C$96,4)</f>
        <v>2022</v>
      </c>
      <c r="C25" s="12" t="str">
        <f>data!Z$55</f>
        <v>7150</v>
      </c>
      <c r="D25" s="12" t="s">
        <v>1142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>
      <c r="A26" s="12" t="str">
        <f>RIGHT(data!$C$97,3)</f>
        <v>021</v>
      </c>
      <c r="B26" s="210" t="str">
        <f>RIGHT(data!$C$96,4)</f>
        <v>2022</v>
      </c>
      <c r="C26" s="12" t="str">
        <f>data!AA$55</f>
        <v>7160</v>
      </c>
      <c r="D26" s="12" t="s">
        <v>1142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>
      <c r="A27" s="12" t="str">
        <f>RIGHT(data!$C$97,3)</f>
        <v>021</v>
      </c>
      <c r="B27" s="210" t="str">
        <f>RIGHT(data!$C$96,4)</f>
        <v>2022</v>
      </c>
      <c r="C27" s="12" t="str">
        <f>data!AB$55</f>
        <v>7170</v>
      </c>
      <c r="D27" s="12" t="s">
        <v>1142</v>
      </c>
      <c r="E27" s="208">
        <f>ROUND(N(data!AB59), 0)</f>
        <v>0</v>
      </c>
      <c r="F27" s="316">
        <f>ROUND(N(data!AB60), 2)</f>
        <v>2.4</v>
      </c>
      <c r="G27" s="208">
        <f>ROUND(N(data!AB61), 0)</f>
        <v>299775</v>
      </c>
      <c r="H27" s="208">
        <f>ROUND(N(data!AB62), 0)</f>
        <v>75026</v>
      </c>
      <c r="I27" s="208">
        <f>ROUND(N(data!AB63), 0)</f>
        <v>85237</v>
      </c>
      <c r="J27" s="208">
        <f>ROUND(N(data!AB64), 0)</f>
        <v>2094965</v>
      </c>
      <c r="K27" s="208">
        <f>ROUND(N(data!AB65), 0)</f>
        <v>12446</v>
      </c>
      <c r="L27" s="208">
        <f>ROUND(N(data!AB66), 0)</f>
        <v>545592</v>
      </c>
      <c r="M27" s="208">
        <f>ROUND(N(data!AB67), 0)</f>
        <v>583</v>
      </c>
      <c r="N27" s="208">
        <f>ROUND(N(data!AB68), 0)</f>
        <v>96558</v>
      </c>
      <c r="O27" s="208">
        <f>ROUND(N(data!AB69), 0)</f>
        <v>99028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99028</v>
      </c>
      <c r="AD27" s="208">
        <f>ROUND(N(data!AB84), 0)</f>
        <v>0</v>
      </c>
      <c r="AE27" s="208">
        <f>ROUND(N(data!AB89), 0)</f>
        <v>5327125</v>
      </c>
      <c r="AF27" s="208">
        <f>ROUND(N(data!AB87), 0)</f>
        <v>902224</v>
      </c>
      <c r="AG27" s="208">
        <f>ROUND(N(data!AB90), 0)</f>
        <v>330</v>
      </c>
      <c r="AH27" s="208">
        <f>ROUND(N(data!AB91), 0)</f>
        <v>0</v>
      </c>
      <c r="AI27" s="208">
        <f>ROUND(N(data!AB92), 0)</f>
        <v>55</v>
      </c>
      <c r="AJ27" s="208">
        <f>ROUND(N(data!AB93), 0)</f>
        <v>0</v>
      </c>
      <c r="AK27" s="316">
        <f>ROUND(N(data!AB94), 2)</f>
        <v>0.98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>
      <c r="A28" s="12" t="str">
        <f>RIGHT(data!$C$97,3)</f>
        <v>021</v>
      </c>
      <c r="B28" s="210" t="str">
        <f>RIGHT(data!$C$96,4)</f>
        <v>2022</v>
      </c>
      <c r="C28" s="12" t="str">
        <f>data!AC$55</f>
        <v>7180</v>
      </c>
      <c r="D28" s="12" t="s">
        <v>1142</v>
      </c>
      <c r="E28" s="208">
        <f>ROUND(N(data!AC59), 0)</f>
        <v>0</v>
      </c>
      <c r="F28" s="316">
        <f>ROUND(N(data!AC60), 2)</f>
        <v>0</v>
      </c>
      <c r="G28" s="208">
        <f>ROUND(N(data!AC61), 0)</f>
        <v>0</v>
      </c>
      <c r="H28" s="208">
        <f>ROUND(N(data!AC62), 0)</f>
        <v>0</v>
      </c>
      <c r="I28" s="208">
        <f>ROUND(N(data!AC63), 0)</f>
        <v>0</v>
      </c>
      <c r="J28" s="208">
        <f>ROUND(N(data!AC64), 0)</f>
        <v>0</v>
      </c>
      <c r="K28" s="208">
        <f>ROUND(N(data!AC65), 0)</f>
        <v>0</v>
      </c>
      <c r="L28" s="208">
        <f>ROUND(N(data!AC66), 0)</f>
        <v>0</v>
      </c>
      <c r="M28" s="208">
        <f>ROUND(N(data!AC67), 0)</f>
        <v>0</v>
      </c>
      <c r="N28" s="208">
        <f>ROUND(N(data!AC68), 0)</f>
        <v>0</v>
      </c>
      <c r="O28" s="208">
        <f>ROUND(N(data!AC69), 0)</f>
        <v>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0</v>
      </c>
      <c r="AF28" s="208">
        <f>ROUND(N(data!AC87), 0)</f>
        <v>0</v>
      </c>
      <c r="AG28" s="208">
        <f>ROUND(N(data!AC90), 0)</f>
        <v>0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>
      <c r="A29" s="12" t="str">
        <f>RIGHT(data!$C$97,3)</f>
        <v>021</v>
      </c>
      <c r="B29" s="210" t="str">
        <f>RIGHT(data!$C$96,4)</f>
        <v>2022</v>
      </c>
      <c r="C29" s="12" t="str">
        <f>data!AD$55</f>
        <v>7190</v>
      </c>
      <c r="D29" s="12" t="s">
        <v>1142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>
      <c r="A30" s="12" t="str">
        <f>RIGHT(data!$C$97,3)</f>
        <v>021</v>
      </c>
      <c r="B30" s="210" t="str">
        <f>RIGHT(data!$C$96,4)</f>
        <v>2022</v>
      </c>
      <c r="C30" s="12" t="str">
        <f>data!AE$55</f>
        <v>7200</v>
      </c>
      <c r="D30" s="12" t="s">
        <v>1142</v>
      </c>
      <c r="E30" s="208">
        <f>ROUND(N(data!AE59), 0)</f>
        <v>29092</v>
      </c>
      <c r="F30" s="316">
        <f>ROUND(N(data!AE60), 2)</f>
        <v>9.3699999999999992</v>
      </c>
      <c r="G30" s="208">
        <f>ROUND(N(data!AE61), 0)</f>
        <v>712084</v>
      </c>
      <c r="H30" s="208">
        <f>ROUND(N(data!AE62), 0)</f>
        <v>178217</v>
      </c>
      <c r="I30" s="208">
        <f>ROUND(N(data!AE63), 0)</f>
        <v>55881</v>
      </c>
      <c r="J30" s="208">
        <f>ROUND(N(data!AE64), 0)</f>
        <v>27699</v>
      </c>
      <c r="K30" s="208">
        <f>ROUND(N(data!AE65), 0)</f>
        <v>0</v>
      </c>
      <c r="L30" s="208">
        <f>ROUND(N(data!AE66), 0)</f>
        <v>-3328</v>
      </c>
      <c r="M30" s="208">
        <f>ROUND(N(data!AE67), 0)</f>
        <v>8359</v>
      </c>
      <c r="N30" s="208">
        <f>ROUND(N(data!AE68), 0)</f>
        <v>0</v>
      </c>
      <c r="O30" s="208">
        <f>ROUND(N(data!AE69), 0)</f>
        <v>3362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3362</v>
      </c>
      <c r="AD30" s="208">
        <f>ROUND(N(data!AE84), 0)</f>
        <v>0</v>
      </c>
      <c r="AE30" s="208">
        <f>ROUND(N(data!AE89), 0)</f>
        <v>2579885</v>
      </c>
      <c r="AF30" s="208">
        <f>ROUND(N(data!AE87), 0)</f>
        <v>179728</v>
      </c>
      <c r="AG30" s="208">
        <f>ROUND(N(data!AE90), 0)</f>
        <v>4610</v>
      </c>
      <c r="AH30" s="208">
        <f>ROUND(N(data!AE91), 0)</f>
        <v>0</v>
      </c>
      <c r="AI30" s="208">
        <f>ROUND(N(data!AE92), 0)</f>
        <v>531</v>
      </c>
      <c r="AJ30" s="208">
        <f>ROUND(N(data!AE93), 0)</f>
        <v>3070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>
      <c r="A31" s="12" t="str">
        <f>RIGHT(data!$C$97,3)</f>
        <v>021</v>
      </c>
      <c r="B31" s="210" t="str">
        <f>RIGHT(data!$C$96,4)</f>
        <v>2022</v>
      </c>
      <c r="C31" s="12" t="str">
        <f>data!AF$55</f>
        <v>7220</v>
      </c>
      <c r="D31" s="12" t="s">
        <v>1142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>
      <c r="A32" s="12" t="str">
        <f>RIGHT(data!$C$97,3)</f>
        <v>021</v>
      </c>
      <c r="B32" s="210" t="str">
        <f>RIGHT(data!$C$96,4)</f>
        <v>2022</v>
      </c>
      <c r="C32" s="12" t="str">
        <f>data!AG$55</f>
        <v>7230</v>
      </c>
      <c r="D32" s="12" t="s">
        <v>1142</v>
      </c>
      <c r="E32" s="208">
        <f>ROUND(N(data!AG59), 0)</f>
        <v>9622</v>
      </c>
      <c r="F32" s="316">
        <f>ROUND(N(data!AG60), 2)</f>
        <v>22.4</v>
      </c>
      <c r="G32" s="208">
        <f>ROUND(N(data!AG61), 0)</f>
        <v>3344235</v>
      </c>
      <c r="H32" s="208">
        <f>ROUND(N(data!AG62), 0)</f>
        <v>836980</v>
      </c>
      <c r="I32" s="208">
        <f>ROUND(N(data!AG63), 0)</f>
        <v>150936</v>
      </c>
      <c r="J32" s="208">
        <f>ROUND(N(data!AG64), 0)</f>
        <v>140951</v>
      </c>
      <c r="K32" s="208">
        <f>ROUND(N(data!AG65), 0)</f>
        <v>0</v>
      </c>
      <c r="L32" s="208">
        <f>ROUND(N(data!AG66), 0)</f>
        <v>135641</v>
      </c>
      <c r="M32" s="208">
        <f>ROUND(N(data!AG67), 0)</f>
        <v>36381</v>
      </c>
      <c r="N32" s="208">
        <f>ROUND(N(data!AG68), 0)</f>
        <v>0</v>
      </c>
      <c r="O32" s="208">
        <f>ROUND(N(data!AG69), 0)</f>
        <v>78644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0</v>
      </c>
      <c r="AA32" s="208">
        <f>ROUND(N(data!AG81), 0)</f>
        <v>0</v>
      </c>
      <c r="AB32" s="208">
        <f>ROUND(N(data!AG82), 0)</f>
        <v>0</v>
      </c>
      <c r="AC32" s="208">
        <f>ROUND(N(data!AG83), 0)</f>
        <v>78644</v>
      </c>
      <c r="AD32" s="208">
        <f>ROUND(N(data!AG84), 0)</f>
        <v>0</v>
      </c>
      <c r="AE32" s="208">
        <f>ROUND(N(data!AG89), 0)</f>
        <v>19799478</v>
      </c>
      <c r="AF32" s="208">
        <f>ROUND(N(data!AG87), 0)</f>
        <v>187935</v>
      </c>
      <c r="AG32" s="208">
        <f>ROUND(N(data!AG90), 0)</f>
        <v>1675</v>
      </c>
      <c r="AH32" s="208">
        <f>ROUND(N(data!AG91), 0)</f>
        <v>0</v>
      </c>
      <c r="AI32" s="208">
        <f>ROUND(N(data!AG92), 0)</f>
        <v>1407</v>
      </c>
      <c r="AJ32" s="208">
        <f>ROUND(N(data!AG93), 0)</f>
        <v>5414</v>
      </c>
      <c r="AK32" s="316">
        <f>ROUND(N(data!AG94), 2)</f>
        <v>12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>
      <c r="A33" s="12" t="str">
        <f>RIGHT(data!$C$97,3)</f>
        <v>021</v>
      </c>
      <c r="B33" s="210" t="str">
        <f>RIGHT(data!$C$96,4)</f>
        <v>2022</v>
      </c>
      <c r="C33" s="12" t="str">
        <f>data!AH$55</f>
        <v>7240</v>
      </c>
      <c r="D33" s="12" t="s">
        <v>1142</v>
      </c>
      <c r="E33" s="208">
        <f>ROUND(N(data!AH59), 0)</f>
        <v>0</v>
      </c>
      <c r="F33" s="316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2582</v>
      </c>
      <c r="K33" s="208">
        <f>ROUND(N(data!AH65), 0)</f>
        <v>0</v>
      </c>
      <c r="L33" s="208">
        <f>ROUND(N(data!AH66), 0)</f>
        <v>188100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>
      <c r="A34" s="12" t="str">
        <f>RIGHT(data!$C$97,3)</f>
        <v>021</v>
      </c>
      <c r="B34" s="210" t="str">
        <f>RIGHT(data!$C$96,4)</f>
        <v>2022</v>
      </c>
      <c r="C34" s="12" t="str">
        <f>data!AI$55</f>
        <v>7250</v>
      </c>
      <c r="D34" s="12" t="s">
        <v>1142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>
      <c r="A35" s="12" t="str">
        <f>RIGHT(data!$C$97,3)</f>
        <v>021</v>
      </c>
      <c r="B35" s="210" t="str">
        <f>RIGHT(data!$C$96,4)</f>
        <v>2022</v>
      </c>
      <c r="C35" s="12" t="str">
        <f>data!AJ$55</f>
        <v>7260</v>
      </c>
      <c r="D35" s="12" t="s">
        <v>1142</v>
      </c>
      <c r="E35" s="208">
        <f>ROUND(N(data!AJ59), 0)</f>
        <v>23276</v>
      </c>
      <c r="F35" s="316">
        <f>ROUND(N(data!AJ60), 2)</f>
        <v>34.4</v>
      </c>
      <c r="G35" s="208">
        <f>ROUND(N(data!AJ61), 0)</f>
        <v>4205722</v>
      </c>
      <c r="H35" s="208">
        <f>ROUND(N(data!AJ62), 0)</f>
        <v>1052588</v>
      </c>
      <c r="I35" s="208">
        <f>ROUND(N(data!AJ63), 0)</f>
        <v>819558</v>
      </c>
      <c r="J35" s="208">
        <f>ROUND(N(data!AJ64), 0)</f>
        <v>225985</v>
      </c>
      <c r="K35" s="208">
        <f>ROUND(N(data!AJ65), 0)</f>
        <v>56742</v>
      </c>
      <c r="L35" s="208">
        <f>ROUND(N(data!AJ66), 0)</f>
        <v>80747</v>
      </c>
      <c r="M35" s="208">
        <f>ROUND(N(data!AJ67), 0)</f>
        <v>368785</v>
      </c>
      <c r="N35" s="208">
        <f>ROUND(N(data!AJ68), 0)</f>
        <v>1829</v>
      </c>
      <c r="O35" s="208">
        <f>ROUND(N(data!AJ69), 0)</f>
        <v>139841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139841</v>
      </c>
      <c r="AD35" s="208">
        <f>ROUND(N(data!AJ84), 0)</f>
        <v>0</v>
      </c>
      <c r="AE35" s="208">
        <f>ROUND(N(data!AJ89), 0)</f>
        <v>7254507</v>
      </c>
      <c r="AF35" s="208">
        <f>ROUND(N(data!AJ87), 0)</f>
        <v>0</v>
      </c>
      <c r="AG35" s="208">
        <f>ROUND(N(data!AJ90), 0)</f>
        <v>18537</v>
      </c>
      <c r="AH35" s="208">
        <f>ROUND(N(data!AJ91), 0)</f>
        <v>0</v>
      </c>
      <c r="AI35" s="208">
        <f>ROUND(N(data!AJ92), 0)</f>
        <v>2945</v>
      </c>
      <c r="AJ35" s="208">
        <f>ROUND(N(data!AJ93), 0)</f>
        <v>255</v>
      </c>
      <c r="AK35" s="316">
        <f>ROUND(N(data!AJ94), 2)</f>
        <v>3.95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>
      <c r="A36" s="12" t="str">
        <f>RIGHT(data!$C$97,3)</f>
        <v>021</v>
      </c>
      <c r="B36" s="210" t="str">
        <f>RIGHT(data!$C$96,4)</f>
        <v>2022</v>
      </c>
      <c r="C36" s="12" t="str">
        <f>data!AK$55</f>
        <v>7310</v>
      </c>
      <c r="D36" s="12" t="s">
        <v>1142</v>
      </c>
      <c r="E36" s="208">
        <f>ROUND(N(data!AK59), 0)</f>
        <v>2342</v>
      </c>
      <c r="F36" s="316">
        <f>ROUND(N(data!AK60), 2)</f>
        <v>0.74</v>
      </c>
      <c r="G36" s="208">
        <f>ROUND(N(data!AK61), 0)</f>
        <v>51304</v>
      </c>
      <c r="H36" s="208">
        <f>ROUND(N(data!AK62), 0)</f>
        <v>12840</v>
      </c>
      <c r="I36" s="208">
        <f>ROUND(N(data!AK63), 0)</f>
        <v>4411</v>
      </c>
      <c r="J36" s="208">
        <f>ROUND(N(data!AK64), 0)</f>
        <v>2186</v>
      </c>
      <c r="K36" s="208">
        <f>ROUND(N(data!AK65), 0)</f>
        <v>0</v>
      </c>
      <c r="L36" s="208">
        <f>ROUND(N(data!AK66), 0)</f>
        <v>-263</v>
      </c>
      <c r="M36" s="208">
        <f>ROUND(N(data!AK67), 0)</f>
        <v>0</v>
      </c>
      <c r="N36" s="208">
        <f>ROUND(N(data!AK68), 0)</f>
        <v>0</v>
      </c>
      <c r="O36" s="208">
        <f>ROUND(N(data!AK69), 0)</f>
        <v>265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265</v>
      </c>
      <c r="AD36" s="208">
        <f>ROUND(N(data!AK84), 0)</f>
        <v>0</v>
      </c>
      <c r="AE36" s="208">
        <f>ROUND(N(data!AK89), 0)</f>
        <v>203625</v>
      </c>
      <c r="AF36" s="208">
        <f>ROUND(N(data!AK87), 0)</f>
        <v>60739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>
      <c r="A37" s="12" t="str">
        <f>RIGHT(data!$C$97,3)</f>
        <v>021</v>
      </c>
      <c r="B37" s="210" t="str">
        <f>RIGHT(data!$C$96,4)</f>
        <v>2022</v>
      </c>
      <c r="C37" s="12" t="str">
        <f>data!AL$55</f>
        <v>7320</v>
      </c>
      <c r="D37" s="12" t="s">
        <v>1142</v>
      </c>
      <c r="E37" s="208">
        <f>ROUND(N(data!AL59), 0)</f>
        <v>702</v>
      </c>
      <c r="F37" s="316">
        <f>ROUND(N(data!AL60), 2)</f>
        <v>0.28999999999999998</v>
      </c>
      <c r="G37" s="208">
        <f>ROUND(N(data!AL61), 0)</f>
        <v>8969</v>
      </c>
      <c r="H37" s="208">
        <f>ROUND(N(data!AL62), 0)</f>
        <v>2245</v>
      </c>
      <c r="I37" s="208">
        <f>ROUND(N(data!AL63), 0)</f>
        <v>1743</v>
      </c>
      <c r="J37" s="208">
        <f>ROUND(N(data!AL64), 0)</f>
        <v>864</v>
      </c>
      <c r="K37" s="208">
        <f>ROUND(N(data!AL65), 0)</f>
        <v>0</v>
      </c>
      <c r="L37" s="208">
        <f>ROUND(N(data!AL66), 0)</f>
        <v>-104</v>
      </c>
      <c r="M37" s="208">
        <f>ROUND(N(data!AL67), 0)</f>
        <v>0</v>
      </c>
      <c r="N37" s="208">
        <f>ROUND(N(data!AL68), 0)</f>
        <v>0</v>
      </c>
      <c r="O37" s="208">
        <f>ROUND(N(data!AL69), 0)</f>
        <v>105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105</v>
      </c>
      <c r="AD37" s="208">
        <f>ROUND(N(data!AL84), 0)</f>
        <v>0</v>
      </c>
      <c r="AE37" s="208">
        <f>ROUND(N(data!AL89), 0)</f>
        <v>80453</v>
      </c>
      <c r="AF37" s="208">
        <f>ROUND(N(data!AL87), 0)</f>
        <v>10114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>
      <c r="A38" s="12" t="str">
        <f>RIGHT(data!$C$97,3)</f>
        <v>021</v>
      </c>
      <c r="B38" s="210" t="str">
        <f>RIGHT(data!$C$96,4)</f>
        <v>2022</v>
      </c>
      <c r="C38" s="12" t="str">
        <f>data!AM$55</f>
        <v>7330</v>
      </c>
      <c r="D38" s="12" t="s">
        <v>1142</v>
      </c>
      <c r="E38" s="208">
        <f>ROUND(N(data!AM59), 0)</f>
        <v>0</v>
      </c>
      <c r="F38" s="316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>
      <c r="A39" s="12" t="str">
        <f>RIGHT(data!$C$97,3)</f>
        <v>021</v>
      </c>
      <c r="B39" s="210" t="str">
        <f>RIGHT(data!$C$96,4)</f>
        <v>2022</v>
      </c>
      <c r="C39" s="12" t="str">
        <f>data!AN$55</f>
        <v>7340</v>
      </c>
      <c r="D39" s="12" t="s">
        <v>1142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>
      <c r="A40" s="12" t="str">
        <f>RIGHT(data!$C$97,3)</f>
        <v>021</v>
      </c>
      <c r="B40" s="210" t="str">
        <f>RIGHT(data!$C$96,4)</f>
        <v>2022</v>
      </c>
      <c r="C40" s="12" t="str">
        <f>data!AO$55</f>
        <v>7350</v>
      </c>
      <c r="D40" s="12" t="s">
        <v>1142</v>
      </c>
      <c r="E40" s="208">
        <f>ROUND(N(data!AO59), 0)</f>
        <v>5064</v>
      </c>
      <c r="F40" s="316">
        <f>ROUND(N(data!AO60), 2)</f>
        <v>2.12</v>
      </c>
      <c r="G40" s="208">
        <f>ROUND(N(data!AO61), 0)</f>
        <v>209334</v>
      </c>
      <c r="H40" s="208">
        <f>ROUND(N(data!AO62), 0)</f>
        <v>52391</v>
      </c>
      <c r="I40" s="208">
        <f>ROUND(N(data!AO63), 0)</f>
        <v>29</v>
      </c>
      <c r="J40" s="208">
        <f>ROUND(N(data!AO64), 0)</f>
        <v>14718</v>
      </c>
      <c r="K40" s="208">
        <f>ROUND(N(data!AO65), 0)</f>
        <v>279</v>
      </c>
      <c r="L40" s="208">
        <f>ROUND(N(data!AO66), 0)</f>
        <v>61014</v>
      </c>
      <c r="M40" s="208">
        <f>ROUND(N(data!AO67), 0)</f>
        <v>0</v>
      </c>
      <c r="N40" s="208">
        <f>ROUND(N(data!AO68), 0)</f>
        <v>221</v>
      </c>
      <c r="O40" s="208">
        <f>ROUND(N(data!AO69), 0)</f>
        <v>6575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6575</v>
      </c>
      <c r="AD40" s="208">
        <f>ROUND(N(data!AO84), 0)</f>
        <v>0</v>
      </c>
      <c r="AE40" s="208">
        <f>ROUND(N(data!AO89), 0)</f>
        <v>709760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2.17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>
      <c r="A41" s="12" t="str">
        <f>RIGHT(data!$C$97,3)</f>
        <v>021</v>
      </c>
      <c r="B41" s="210" t="str">
        <f>RIGHT(data!$C$96,4)</f>
        <v>2022</v>
      </c>
      <c r="C41" s="12" t="str">
        <f>data!AP$55</f>
        <v>7380</v>
      </c>
      <c r="D41" s="12" t="s">
        <v>1142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>
      <c r="A42" s="12" t="str">
        <f>RIGHT(data!$C$97,3)</f>
        <v>021</v>
      </c>
      <c r="B42" s="210" t="str">
        <f>RIGHT(data!$C$96,4)</f>
        <v>2022</v>
      </c>
      <c r="C42" s="12" t="str">
        <f>data!AQ$55</f>
        <v>7390</v>
      </c>
      <c r="D42" s="12" t="s">
        <v>1142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>
      <c r="A43" s="12" t="str">
        <f>RIGHT(data!$C$97,3)</f>
        <v>021</v>
      </c>
      <c r="B43" s="210" t="str">
        <f>RIGHT(data!$C$96,4)</f>
        <v>2022</v>
      </c>
      <c r="C43" s="12" t="str">
        <f>data!AR$55</f>
        <v>7400</v>
      </c>
      <c r="D43" s="12" t="s">
        <v>1142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>
      <c r="A44" s="12" t="str">
        <f>RIGHT(data!$C$97,3)</f>
        <v>021</v>
      </c>
      <c r="B44" s="210" t="str">
        <f>RIGHT(data!$C$96,4)</f>
        <v>2022</v>
      </c>
      <c r="C44" s="12" t="str">
        <f>data!AS$55</f>
        <v>7410</v>
      </c>
      <c r="D44" s="12" t="s">
        <v>1142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>
      <c r="A45" s="12" t="str">
        <f>RIGHT(data!$C$97,3)</f>
        <v>021</v>
      </c>
      <c r="B45" s="210" t="str">
        <f>RIGHT(data!$C$96,4)</f>
        <v>2022</v>
      </c>
      <c r="C45" s="12" t="str">
        <f>data!AT$55</f>
        <v>7420</v>
      </c>
      <c r="D45" s="12" t="s">
        <v>1142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>
      <c r="A46" s="12" t="str">
        <f>RIGHT(data!$C$97,3)</f>
        <v>021</v>
      </c>
      <c r="B46" s="210" t="str">
        <f>RIGHT(data!$C$96,4)</f>
        <v>2022</v>
      </c>
      <c r="C46" s="12" t="str">
        <f>data!AU$55</f>
        <v>7430</v>
      </c>
      <c r="D46" s="12" t="s">
        <v>1142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>
      <c r="A47" s="12" t="str">
        <f>RIGHT(data!$C$97,3)</f>
        <v>021</v>
      </c>
      <c r="B47" s="210" t="str">
        <f>RIGHT(data!$C$96,4)</f>
        <v>2022</v>
      </c>
      <c r="C47" s="12" t="str">
        <f>data!AV$55</f>
        <v>7490</v>
      </c>
      <c r="D47" s="12" t="s">
        <v>1142</v>
      </c>
      <c r="E47" s="208">
        <f>ROUND(N(data!AV59), 0)</f>
        <v>0</v>
      </c>
      <c r="F47" s="316">
        <f>ROUND(N(data!AV60), 2)</f>
        <v>4.5</v>
      </c>
      <c r="G47" s="208">
        <f>ROUND(N(data!AV61), 0)</f>
        <v>238248</v>
      </c>
      <c r="H47" s="208">
        <f>ROUND(N(data!AV62), 0)</f>
        <v>59628</v>
      </c>
      <c r="I47" s="208">
        <f>ROUND(N(data!AV63), 0)</f>
        <v>0</v>
      </c>
      <c r="J47" s="208">
        <f>ROUND(N(data!AV64), 0)</f>
        <v>53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6">
        <f>ROUND(N(data!AV94), 2)</f>
        <v>3.33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>
      <c r="A48" s="12" t="str">
        <f>RIGHT(data!$C$97,3)</f>
        <v>021</v>
      </c>
      <c r="B48" s="210" t="str">
        <f>RIGHT(data!$C$96,4)</f>
        <v>2022</v>
      </c>
      <c r="C48" s="12" t="str">
        <f>data!AW$55</f>
        <v>8200</v>
      </c>
      <c r="D48" s="12" t="s">
        <v>1142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>
      <c r="A49" s="12" t="str">
        <f>RIGHT(data!$C$97,3)</f>
        <v>021</v>
      </c>
      <c r="B49" s="210" t="str">
        <f>RIGHT(data!$C$96,4)</f>
        <v>2022</v>
      </c>
      <c r="C49" s="12" t="str">
        <f>data!AX$55</f>
        <v>8310</v>
      </c>
      <c r="D49" s="12" t="s">
        <v>1142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>
      <c r="A50" s="12" t="str">
        <f>RIGHT(data!$C$97,3)</f>
        <v>021</v>
      </c>
      <c r="B50" s="210" t="str">
        <f>RIGHT(data!$C$96,4)</f>
        <v>2022</v>
      </c>
      <c r="C50" s="12" t="str">
        <f>data!AY$55</f>
        <v>8320</v>
      </c>
      <c r="D50" s="12" t="s">
        <v>1142</v>
      </c>
      <c r="E50" s="208">
        <f>ROUND(N(data!AY59), 0)</f>
        <v>29752</v>
      </c>
      <c r="F50" s="316">
        <f>ROUND(N(data!AY60), 2)</f>
        <v>21.1</v>
      </c>
      <c r="G50" s="208">
        <f>ROUND(N(data!AY61), 0)</f>
        <v>958003</v>
      </c>
      <c r="H50" s="208">
        <f>ROUND(N(data!AY62), 0)</f>
        <v>239765</v>
      </c>
      <c r="I50" s="208">
        <f>ROUND(N(data!AY63), 0)</f>
        <v>11157</v>
      </c>
      <c r="J50" s="208">
        <f>ROUND(N(data!AY64), 0)</f>
        <v>199251</v>
      </c>
      <c r="K50" s="208">
        <f>ROUND(N(data!AY65), 0)</f>
        <v>3476</v>
      </c>
      <c r="L50" s="208">
        <f>ROUND(N(data!AY66), 0)</f>
        <v>7186</v>
      </c>
      <c r="M50" s="208">
        <f>ROUND(N(data!AY67), 0)</f>
        <v>2744</v>
      </c>
      <c r="N50" s="208">
        <f>ROUND(N(data!AY68), 0)</f>
        <v>15</v>
      </c>
      <c r="O50" s="208">
        <f>ROUND(N(data!AY69), 0)</f>
        <v>165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165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2735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>
      <c r="A51" s="12" t="str">
        <f>RIGHT(data!$C$97,3)</f>
        <v>021</v>
      </c>
      <c r="B51" s="210" t="str">
        <f>RIGHT(data!$C$96,4)</f>
        <v>2022</v>
      </c>
      <c r="C51" s="12" t="str">
        <f>data!AZ$55</f>
        <v>8330</v>
      </c>
      <c r="D51" s="12" t="s">
        <v>1142</v>
      </c>
      <c r="E51" s="208">
        <f>ROUND(N(data!AZ59), 0)</f>
        <v>0</v>
      </c>
      <c r="F51" s="316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>
      <c r="A52" s="12" t="str">
        <f>RIGHT(data!$C$97,3)</f>
        <v>021</v>
      </c>
      <c r="B52" s="210" t="str">
        <f>RIGHT(data!$C$96,4)</f>
        <v>2022</v>
      </c>
      <c r="C52" s="12" t="str">
        <f>data!BA$55</f>
        <v>8350</v>
      </c>
      <c r="D52" s="12" t="s">
        <v>1142</v>
      </c>
      <c r="E52" s="208">
        <f>ROUND(N(data!BA59), 0)</f>
        <v>0</v>
      </c>
      <c r="F52" s="316">
        <f>ROUND(N(data!BA60), 2)</f>
        <v>2.5</v>
      </c>
      <c r="G52" s="208">
        <f>ROUND(N(data!BA61), 0)</f>
        <v>114792</v>
      </c>
      <c r="H52" s="208">
        <f>ROUND(N(data!BA62), 0)</f>
        <v>28730</v>
      </c>
      <c r="I52" s="208">
        <f>ROUND(N(data!BA63), 0)</f>
        <v>0</v>
      </c>
      <c r="J52" s="208">
        <f>ROUND(N(data!BA64), 0)</f>
        <v>18177</v>
      </c>
      <c r="K52" s="208">
        <f>ROUND(N(data!BA65), 0)</f>
        <v>0</v>
      </c>
      <c r="L52" s="208">
        <f>ROUND(N(data!BA66), 0)</f>
        <v>0</v>
      </c>
      <c r="M52" s="208">
        <f>ROUND(N(data!BA67), 0)</f>
        <v>2114</v>
      </c>
      <c r="N52" s="208">
        <f>ROUND(N(data!BA68), 0)</f>
        <v>0</v>
      </c>
      <c r="O52" s="208">
        <f>ROUND(N(data!BA69), 0)</f>
        <v>-43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-43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695</v>
      </c>
      <c r="AH52" s="208">
        <f>ROUND(N(data!BA91), 0)</f>
        <v>0</v>
      </c>
      <c r="AI52" s="208">
        <f>ROUND(N(data!BA92), 0)</f>
        <v>616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>
      <c r="A53" s="12" t="str">
        <f>RIGHT(data!$C$97,3)</f>
        <v>021</v>
      </c>
      <c r="B53" s="210" t="str">
        <f>RIGHT(data!$C$96,4)</f>
        <v>2022</v>
      </c>
      <c r="C53" s="12" t="str">
        <f>data!BB$55</f>
        <v>8360</v>
      </c>
      <c r="D53" s="12" t="s">
        <v>1142</v>
      </c>
      <c r="E53" s="208">
        <f>ROUND(N(data!BB59), 0)</f>
        <v>0</v>
      </c>
      <c r="F53" s="316">
        <f>ROUND(N(data!BB60), 2)</f>
        <v>1</v>
      </c>
      <c r="G53" s="208">
        <f>ROUND(N(data!BB61), 0)</f>
        <v>75482</v>
      </c>
      <c r="H53" s="208">
        <f>ROUND(N(data!BB62), 0)</f>
        <v>18891</v>
      </c>
      <c r="I53" s="208">
        <f>ROUND(N(data!BB63), 0)</f>
        <v>0</v>
      </c>
      <c r="J53" s="208">
        <f>ROUND(N(data!BB64), 0)</f>
        <v>171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230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>
      <c r="A54" s="12" t="str">
        <f>RIGHT(data!$C$97,3)</f>
        <v>021</v>
      </c>
      <c r="B54" s="210" t="str">
        <f>RIGHT(data!$C$96,4)</f>
        <v>2022</v>
      </c>
      <c r="C54" s="12" t="str">
        <f>data!BC$55</f>
        <v>8370</v>
      </c>
      <c r="D54" s="12" t="s">
        <v>1142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>
      <c r="A55" s="12" t="str">
        <f>RIGHT(data!$C$97,3)</f>
        <v>021</v>
      </c>
      <c r="B55" s="210" t="str">
        <f>RIGHT(data!$C$96,4)</f>
        <v>2022</v>
      </c>
      <c r="C55" s="12" t="str">
        <f>data!BD$55</f>
        <v>8420</v>
      </c>
      <c r="D55" s="12" t="s">
        <v>1142</v>
      </c>
      <c r="E55" s="208">
        <f>ROUND(N(data!BD59), 0)</f>
        <v>0</v>
      </c>
      <c r="F55" s="316">
        <f>ROUND(N(data!BD60), 2)</f>
        <v>3.7</v>
      </c>
      <c r="G55" s="208">
        <f>ROUND(N(data!BD61), 0)</f>
        <v>205280</v>
      </c>
      <c r="H55" s="208">
        <f>ROUND(N(data!BD62), 0)</f>
        <v>51377</v>
      </c>
      <c r="I55" s="208">
        <f>ROUND(N(data!BD63), 0)</f>
        <v>0</v>
      </c>
      <c r="J55" s="208">
        <f>ROUND(N(data!BD64), 0)</f>
        <v>3307</v>
      </c>
      <c r="K55" s="208">
        <f>ROUND(N(data!BD65), 0)</f>
        <v>0</v>
      </c>
      <c r="L55" s="208">
        <f>ROUND(N(data!BD66), 0)</f>
        <v>115870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1186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>
      <c r="A56" s="12" t="str">
        <f>RIGHT(data!$C$97,3)</f>
        <v>021</v>
      </c>
      <c r="B56" s="210" t="str">
        <f>RIGHT(data!$C$96,4)</f>
        <v>2022</v>
      </c>
      <c r="C56" s="12" t="str">
        <f>data!BE$55</f>
        <v>8430</v>
      </c>
      <c r="D56" s="12" t="s">
        <v>1142</v>
      </c>
      <c r="E56" s="208">
        <f>ROUND(N(data!BE59), 0)</f>
        <v>87446</v>
      </c>
      <c r="F56" s="316">
        <f>ROUND(N(data!BE60), 2)</f>
        <v>6.6</v>
      </c>
      <c r="G56" s="208">
        <f>ROUND(N(data!BE61), 0)</f>
        <v>387238</v>
      </c>
      <c r="H56" s="208">
        <f>ROUND(N(data!BE62), 0)</f>
        <v>96916</v>
      </c>
      <c r="I56" s="208">
        <f>ROUND(N(data!BE63), 0)</f>
        <v>0</v>
      </c>
      <c r="J56" s="208">
        <f>ROUND(N(data!BE64), 0)</f>
        <v>10799</v>
      </c>
      <c r="K56" s="208">
        <f>ROUND(N(data!BE65), 0)</f>
        <v>437292</v>
      </c>
      <c r="L56" s="208">
        <f>ROUND(N(data!BE66), 0)</f>
        <v>200366</v>
      </c>
      <c r="M56" s="208">
        <f>ROUND(N(data!BE67), 0)</f>
        <v>169935</v>
      </c>
      <c r="N56" s="208">
        <f>ROUND(N(data!BE68), 0)</f>
        <v>13480</v>
      </c>
      <c r="O56" s="208">
        <f>ROUND(N(data!BE69), 0)</f>
        <v>4953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4953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17657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>
      <c r="A57" s="12" t="str">
        <f>RIGHT(data!$C$97,3)</f>
        <v>021</v>
      </c>
      <c r="B57" s="210" t="str">
        <f>RIGHT(data!$C$96,4)</f>
        <v>2022</v>
      </c>
      <c r="C57" s="12" t="str">
        <f>data!BF$55</f>
        <v>8460</v>
      </c>
      <c r="D57" s="12" t="s">
        <v>1142</v>
      </c>
      <c r="E57" s="208">
        <f>ROUND(N(data!BF59), 0)</f>
        <v>0</v>
      </c>
      <c r="F57" s="316">
        <f>ROUND(N(data!BF60), 2)</f>
        <v>15.1</v>
      </c>
      <c r="G57" s="208">
        <f>ROUND(N(data!BF61), 0)</f>
        <v>642636</v>
      </c>
      <c r="H57" s="208">
        <f>ROUND(N(data!BF62), 0)</f>
        <v>160836</v>
      </c>
      <c r="I57" s="208">
        <f>ROUND(N(data!BF63), 0)</f>
        <v>0</v>
      </c>
      <c r="J57" s="208">
        <f>ROUND(N(data!BF64), 0)</f>
        <v>40516</v>
      </c>
      <c r="K57" s="208">
        <f>ROUND(N(data!BF65), 0)</f>
        <v>4916</v>
      </c>
      <c r="L57" s="208">
        <f>ROUND(N(data!BF66), 0)</f>
        <v>87</v>
      </c>
      <c r="M57" s="208">
        <f>ROUND(N(data!BF67), 0)</f>
        <v>1147</v>
      </c>
      <c r="N57" s="208">
        <f>ROUND(N(data!BF68), 0)</f>
        <v>0</v>
      </c>
      <c r="O57" s="208">
        <f>ROUND(N(data!BF69), 0)</f>
        <v>423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423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1114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>
      <c r="A58" s="12" t="str">
        <f>RIGHT(data!$C$97,3)</f>
        <v>021</v>
      </c>
      <c r="B58" s="210" t="str">
        <f>RIGHT(data!$C$96,4)</f>
        <v>2022</v>
      </c>
      <c r="C58" s="12" t="str">
        <f>data!BG$55</f>
        <v>8470</v>
      </c>
      <c r="D58" s="12" t="s">
        <v>1142</v>
      </c>
      <c r="E58" s="208">
        <f>ROUND(N(data!BG59), 0)</f>
        <v>0</v>
      </c>
      <c r="F58" s="316">
        <f>ROUND(N(data!BG60), 2)</f>
        <v>3.8</v>
      </c>
      <c r="G58" s="208">
        <f>ROUND(N(data!BG61), 0)</f>
        <v>357352</v>
      </c>
      <c r="H58" s="208">
        <f>ROUND(N(data!BG62), 0)</f>
        <v>89436</v>
      </c>
      <c r="I58" s="208">
        <f>ROUND(N(data!BG63), 0)</f>
        <v>0</v>
      </c>
      <c r="J58" s="208">
        <f>ROUND(N(data!BG64), 0)</f>
        <v>37879</v>
      </c>
      <c r="K58" s="208">
        <f>ROUND(N(data!BG65), 0)</f>
        <v>58563</v>
      </c>
      <c r="L58" s="208">
        <f>ROUND(N(data!BG66), 0)</f>
        <v>317156</v>
      </c>
      <c r="M58" s="208">
        <f>ROUND(N(data!BG67), 0)</f>
        <v>56767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>
      <c r="A59" s="12" t="str">
        <f>RIGHT(data!$C$97,3)</f>
        <v>021</v>
      </c>
      <c r="B59" s="210" t="str">
        <f>RIGHT(data!$C$96,4)</f>
        <v>2022</v>
      </c>
      <c r="C59" s="12" t="str">
        <f>data!BH$55</f>
        <v>8480</v>
      </c>
      <c r="D59" s="12" t="s">
        <v>1142</v>
      </c>
      <c r="E59" s="208">
        <f>ROUND(N(data!BH59), 0)</f>
        <v>0</v>
      </c>
      <c r="F59" s="316">
        <f>ROUND(N(data!BH60), 2)</f>
        <v>1.1000000000000001</v>
      </c>
      <c r="G59" s="208">
        <f>ROUND(N(data!BH61), 0)</f>
        <v>86423</v>
      </c>
      <c r="H59" s="208">
        <f>ROUND(N(data!BH62), 0)</f>
        <v>21630</v>
      </c>
      <c r="I59" s="208">
        <f>ROUND(N(data!BH63), 0)</f>
        <v>0</v>
      </c>
      <c r="J59" s="208">
        <f>ROUND(N(data!BH64), 0)</f>
        <v>135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1718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1718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1961</v>
      </c>
      <c r="AH59" s="208">
        <f>ROUND(N(data!BH91), 0)</f>
        <v>0</v>
      </c>
      <c r="AI59" s="208">
        <f>ROUND(N(data!BH92), 0)</f>
        <v>53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>
      <c r="A60" s="12" t="str">
        <f>RIGHT(data!$C$97,3)</f>
        <v>021</v>
      </c>
      <c r="B60" s="210" t="str">
        <f>RIGHT(data!$C$96,4)</f>
        <v>2022</v>
      </c>
      <c r="C60" s="12" t="str">
        <f>data!BI$55</f>
        <v>8490</v>
      </c>
      <c r="D60" s="12" t="s">
        <v>1142</v>
      </c>
      <c r="E60" s="208">
        <f>ROUND(N(data!BI59), 0)</f>
        <v>0</v>
      </c>
      <c r="F60" s="316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4087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>
      <c r="A61" s="12" t="str">
        <f>RIGHT(data!$C$97,3)</f>
        <v>021</v>
      </c>
      <c r="B61" s="210" t="str">
        <f>RIGHT(data!$C$96,4)</f>
        <v>2022</v>
      </c>
      <c r="C61" s="12" t="str">
        <f>data!BJ$55</f>
        <v>8510</v>
      </c>
      <c r="D61" s="12" t="s">
        <v>1142</v>
      </c>
      <c r="E61" s="208">
        <f>ROUND(N(data!BJ59), 0)</f>
        <v>0</v>
      </c>
      <c r="F61" s="316">
        <f>ROUND(N(data!BJ60), 2)</f>
        <v>7.7</v>
      </c>
      <c r="G61" s="208">
        <f>ROUND(N(data!BJ61), 0)</f>
        <v>821420</v>
      </c>
      <c r="H61" s="208">
        <f>ROUND(N(data!BJ62), 0)</f>
        <v>205581</v>
      </c>
      <c r="I61" s="208">
        <f>ROUND(N(data!BJ63), 0)</f>
        <v>80536</v>
      </c>
      <c r="J61" s="208">
        <f>ROUND(N(data!BJ64), 0)</f>
        <v>7125</v>
      </c>
      <c r="K61" s="208">
        <f>ROUND(N(data!BJ65), 0)</f>
        <v>0</v>
      </c>
      <c r="L61" s="208">
        <f>ROUND(N(data!BJ66), 0)</f>
        <v>120167</v>
      </c>
      <c r="M61" s="208">
        <f>ROUND(N(data!BJ67), 0)</f>
        <v>0</v>
      </c>
      <c r="N61" s="208">
        <f>ROUND(N(data!BJ68), 0)</f>
        <v>0</v>
      </c>
      <c r="O61" s="208">
        <f>ROUND(N(data!BJ69), 0)</f>
        <v>13661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13661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1845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>
      <c r="A62" s="12" t="str">
        <f>RIGHT(data!$C$97,3)</f>
        <v>021</v>
      </c>
      <c r="B62" s="210" t="str">
        <f>RIGHT(data!$C$96,4)</f>
        <v>2022</v>
      </c>
      <c r="C62" s="12" t="str">
        <f>data!BK$55</f>
        <v>8530</v>
      </c>
      <c r="D62" s="12" t="s">
        <v>1142</v>
      </c>
      <c r="E62" s="208">
        <f>ROUND(N(data!BK59), 0)</f>
        <v>0</v>
      </c>
      <c r="F62" s="316">
        <f>ROUND(N(data!BK60), 2)</f>
        <v>12</v>
      </c>
      <c r="G62" s="208">
        <f>ROUND(N(data!BK61), 0)</f>
        <v>637901</v>
      </c>
      <c r="H62" s="208">
        <f>ROUND(N(data!BK62), 0)</f>
        <v>159651</v>
      </c>
      <c r="I62" s="208">
        <f>ROUND(N(data!BK63), 0)</f>
        <v>31026</v>
      </c>
      <c r="J62" s="208">
        <f>ROUND(N(data!BK64), 0)</f>
        <v>10871</v>
      </c>
      <c r="K62" s="208">
        <f>ROUND(N(data!BK65), 0)</f>
        <v>15053</v>
      </c>
      <c r="L62" s="208">
        <f>ROUND(N(data!BK66), 0)</f>
        <v>349192</v>
      </c>
      <c r="M62" s="208">
        <f>ROUND(N(data!BK67), 0)</f>
        <v>4748</v>
      </c>
      <c r="N62" s="208">
        <f>ROUND(N(data!BK68), 0)</f>
        <v>1597</v>
      </c>
      <c r="O62" s="208">
        <f>ROUND(N(data!BK69), 0)</f>
        <v>19248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19248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3733</v>
      </c>
      <c r="AH62" s="208">
        <f>ROUND(N(data!BK91), 0)</f>
        <v>0</v>
      </c>
      <c r="AI62" s="208">
        <f>ROUND(N(data!BK92), 0)</f>
        <v>148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>
      <c r="A63" s="12" t="str">
        <f>RIGHT(data!$C$97,3)</f>
        <v>021</v>
      </c>
      <c r="B63" s="210" t="str">
        <f>RIGHT(data!$C$96,4)</f>
        <v>2022</v>
      </c>
      <c r="C63" s="12" t="str">
        <f>data!BL$55</f>
        <v>8560</v>
      </c>
      <c r="D63" s="12" t="s">
        <v>1142</v>
      </c>
      <c r="E63" s="208">
        <f>ROUND(N(data!BL59), 0)</f>
        <v>0</v>
      </c>
      <c r="F63" s="316">
        <f>ROUND(N(data!BL60), 2)</f>
        <v>7.4</v>
      </c>
      <c r="G63" s="208">
        <f>ROUND(N(data!BL61), 0)</f>
        <v>370516</v>
      </c>
      <c r="H63" s="208">
        <f>ROUND(N(data!BL62), 0)</f>
        <v>92731</v>
      </c>
      <c r="I63" s="208">
        <f>ROUND(N(data!BL63), 0)</f>
        <v>0</v>
      </c>
      <c r="J63" s="208">
        <f>ROUND(N(data!BL64), 0)</f>
        <v>12353</v>
      </c>
      <c r="K63" s="208">
        <f>ROUND(N(data!BL65), 0)</f>
        <v>0</v>
      </c>
      <c r="L63" s="208">
        <f>ROUND(N(data!BL66), 0)</f>
        <v>2390</v>
      </c>
      <c r="M63" s="208">
        <f>ROUND(N(data!BL67), 0)</f>
        <v>3730</v>
      </c>
      <c r="N63" s="208">
        <f>ROUND(N(data!BL68), 0)</f>
        <v>0</v>
      </c>
      <c r="O63" s="208">
        <f>ROUND(N(data!BL69), 0)</f>
        <v>30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30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1586</v>
      </c>
      <c r="AH63" s="208">
        <f>ROUND(N(data!BL91), 0)</f>
        <v>0</v>
      </c>
      <c r="AI63" s="208">
        <f>ROUND(N(data!BL92), 0)</f>
        <v>292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>
      <c r="A64" s="12" t="str">
        <f>RIGHT(data!$C$97,3)</f>
        <v>021</v>
      </c>
      <c r="B64" s="210" t="str">
        <f>RIGHT(data!$C$96,4)</f>
        <v>2022</v>
      </c>
      <c r="C64" s="12" t="str">
        <f>data!BM$55</f>
        <v>8590</v>
      </c>
      <c r="D64" s="12" t="s">
        <v>1142</v>
      </c>
      <c r="E64" s="208">
        <f>ROUND(N(data!BM59), 0)</f>
        <v>0</v>
      </c>
      <c r="F64" s="316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70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>
      <c r="A65" s="12" t="str">
        <f>RIGHT(data!$C$97,3)</f>
        <v>021</v>
      </c>
      <c r="B65" s="210" t="str">
        <f>RIGHT(data!$C$96,4)</f>
        <v>2022</v>
      </c>
      <c r="C65" s="12" t="str">
        <f>data!BN$55</f>
        <v>8610</v>
      </c>
      <c r="D65" s="12" t="s">
        <v>1142</v>
      </c>
      <c r="E65" s="208">
        <f>ROUND(N(data!BN59), 0)</f>
        <v>0</v>
      </c>
      <c r="F65" s="316">
        <f>ROUND(N(data!BN60), 2)</f>
        <v>5.5</v>
      </c>
      <c r="G65" s="208">
        <f>ROUND(N(data!BN61), 0)</f>
        <v>717157</v>
      </c>
      <c r="H65" s="208">
        <f>ROUND(N(data!BN62), 0)</f>
        <v>179487</v>
      </c>
      <c r="I65" s="208">
        <f>ROUND(N(data!BN63), 0)</f>
        <v>83737</v>
      </c>
      <c r="J65" s="208">
        <f>ROUND(N(data!BN64), 0)</f>
        <v>57854</v>
      </c>
      <c r="K65" s="208">
        <f>ROUND(N(data!BN65), 0)</f>
        <v>0</v>
      </c>
      <c r="L65" s="208">
        <f>ROUND(N(data!BN66), 0)</f>
        <v>29330</v>
      </c>
      <c r="M65" s="208">
        <f>ROUND(N(data!BN67), 0)</f>
        <v>0</v>
      </c>
      <c r="N65" s="208">
        <f>ROUND(N(data!BN68), 0)</f>
        <v>9644</v>
      </c>
      <c r="O65" s="208">
        <f>ROUND(N(data!BN69), 0)</f>
        <v>195311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0</v>
      </c>
      <c r="AA65" s="208">
        <f>ROUND(N(data!BN81), 0)</f>
        <v>0</v>
      </c>
      <c r="AB65" s="208">
        <f>ROUND(N(data!BN82), 0)</f>
        <v>0</v>
      </c>
      <c r="AC65" s="208">
        <f>ROUND(N(data!BN83), 0)</f>
        <v>195311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2878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>
      <c r="A66" s="12" t="str">
        <f>RIGHT(data!$C$97,3)</f>
        <v>021</v>
      </c>
      <c r="B66" s="210" t="str">
        <f>RIGHT(data!$C$96,4)</f>
        <v>2022</v>
      </c>
      <c r="C66" s="12" t="str">
        <f>data!BO$55</f>
        <v>8620</v>
      </c>
      <c r="D66" s="12" t="s">
        <v>1142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>
      <c r="A67" s="12" t="str">
        <f>RIGHT(data!$C$97,3)</f>
        <v>021</v>
      </c>
      <c r="B67" s="210" t="str">
        <f>RIGHT(data!$C$96,4)</f>
        <v>2022</v>
      </c>
      <c r="C67" s="12" t="str">
        <f>data!BP$55</f>
        <v>8630</v>
      </c>
      <c r="D67" s="12" t="s">
        <v>1142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>
      <c r="A68" s="12" t="str">
        <f>RIGHT(data!$C$97,3)</f>
        <v>021</v>
      </c>
      <c r="B68" s="210" t="str">
        <f>RIGHT(data!$C$96,4)</f>
        <v>2022</v>
      </c>
      <c r="C68" s="12" t="str">
        <f>data!BQ$55</f>
        <v>8640</v>
      </c>
      <c r="D68" s="12" t="s">
        <v>1142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>
      <c r="A69" s="12" t="str">
        <f>RIGHT(data!$C$97,3)</f>
        <v>021</v>
      </c>
      <c r="B69" s="210" t="str">
        <f>RIGHT(data!$C$96,4)</f>
        <v>2022</v>
      </c>
      <c r="C69" s="12" t="str">
        <f>data!BR$55</f>
        <v>8650</v>
      </c>
      <c r="D69" s="12" t="s">
        <v>1142</v>
      </c>
      <c r="E69" s="208">
        <f>ROUND(N(data!BR59), 0)</f>
        <v>0</v>
      </c>
      <c r="F69" s="316">
        <f>ROUND(N(data!BR60), 2)</f>
        <v>6</v>
      </c>
      <c r="G69" s="208">
        <f>ROUND(N(data!BR61), 0)</f>
        <v>535017</v>
      </c>
      <c r="H69" s="208">
        <f>ROUND(N(data!BR62), 0)</f>
        <v>133902</v>
      </c>
      <c r="I69" s="208">
        <f>ROUND(N(data!BR63), 0)</f>
        <v>0</v>
      </c>
      <c r="J69" s="208">
        <f>ROUND(N(data!BR64), 0)</f>
        <v>19173</v>
      </c>
      <c r="K69" s="208">
        <f>ROUND(N(data!BR65), 0)</f>
        <v>0</v>
      </c>
      <c r="L69" s="208">
        <f>ROUND(N(data!BR66), 0)</f>
        <v>188227</v>
      </c>
      <c r="M69" s="208">
        <f>ROUND(N(data!BR67), 0)</f>
        <v>0</v>
      </c>
      <c r="N69" s="208">
        <f>ROUND(N(data!BR68), 0)</f>
        <v>0</v>
      </c>
      <c r="O69" s="208">
        <f>ROUND(N(data!BR69), 0)</f>
        <v>180086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180086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4312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>
      <c r="A70" s="12" t="str">
        <f>RIGHT(data!$C$97,3)</f>
        <v>021</v>
      </c>
      <c r="B70" s="210" t="str">
        <f>RIGHT(data!$C$96,4)</f>
        <v>2022</v>
      </c>
      <c r="C70" s="12" t="str">
        <f>data!BS$55</f>
        <v>8660</v>
      </c>
      <c r="D70" s="12" t="s">
        <v>1142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>
      <c r="A71" s="12" t="str">
        <f>RIGHT(data!$C$97,3)</f>
        <v>021</v>
      </c>
      <c r="B71" s="210" t="str">
        <f>RIGHT(data!$C$96,4)</f>
        <v>2022</v>
      </c>
      <c r="C71" s="12" t="str">
        <f>data!BT$55</f>
        <v>8670</v>
      </c>
      <c r="D71" s="12" t="s">
        <v>1142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>
      <c r="A72" s="12" t="str">
        <f>RIGHT(data!$C$97,3)</f>
        <v>021</v>
      </c>
      <c r="B72" s="210" t="str">
        <f>RIGHT(data!$C$96,4)</f>
        <v>2022</v>
      </c>
      <c r="C72" s="12" t="str">
        <f>data!BU$55</f>
        <v>8680</v>
      </c>
      <c r="D72" s="12" t="s">
        <v>1142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>
      <c r="A73" s="12" t="str">
        <f>RIGHT(data!$C$97,3)</f>
        <v>021</v>
      </c>
      <c r="B73" s="210" t="str">
        <f>RIGHT(data!$C$96,4)</f>
        <v>2022</v>
      </c>
      <c r="C73" s="12" t="str">
        <f>data!BV$55</f>
        <v>8690</v>
      </c>
      <c r="D73" s="12" t="s">
        <v>1142</v>
      </c>
      <c r="E73" s="208">
        <f>ROUND(N(data!BV59), 0)</f>
        <v>0</v>
      </c>
      <c r="F73" s="316">
        <f>ROUND(N(data!BV60), 2)</f>
        <v>4</v>
      </c>
      <c r="G73" s="208">
        <f>ROUND(N(data!BV61), 0)</f>
        <v>222790</v>
      </c>
      <c r="H73" s="208">
        <f>ROUND(N(data!BV62), 0)</f>
        <v>55759</v>
      </c>
      <c r="I73" s="208">
        <f>ROUND(N(data!BV63), 0)</f>
        <v>0</v>
      </c>
      <c r="J73" s="208">
        <f>ROUND(N(data!BV64), 0)</f>
        <v>8045</v>
      </c>
      <c r="K73" s="208">
        <f>ROUND(N(data!BV65), 0)</f>
        <v>0</v>
      </c>
      <c r="L73" s="208">
        <f>ROUND(N(data!BV66), 0)</f>
        <v>458420</v>
      </c>
      <c r="M73" s="208">
        <f>ROUND(N(data!BV67), 0)</f>
        <v>0</v>
      </c>
      <c r="N73" s="208">
        <f>ROUND(N(data!BV68), 0)</f>
        <v>0</v>
      </c>
      <c r="O73" s="208">
        <f>ROUND(N(data!BV69), 0)</f>
        <v>7635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7635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0</v>
      </c>
      <c r="AH73" s="208">
        <f>ROUND(N(data!BV91), 0)</f>
        <v>0</v>
      </c>
      <c r="AI73" s="208">
        <f>ROUND(N(data!BV92), 0)</f>
        <v>45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>
      <c r="A74" s="12" t="str">
        <f>RIGHT(data!$C$97,3)</f>
        <v>021</v>
      </c>
      <c r="B74" s="210" t="str">
        <f>RIGHT(data!$C$96,4)</f>
        <v>2022</v>
      </c>
      <c r="C74" s="12" t="str">
        <f>data!BW$55</f>
        <v>8700</v>
      </c>
      <c r="D74" s="12" t="s">
        <v>1142</v>
      </c>
      <c r="E74" s="208">
        <f>ROUND(N(data!BW59), 0)</f>
        <v>0</v>
      </c>
      <c r="F74" s="316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246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>
      <c r="A75" s="12" t="str">
        <f>RIGHT(data!$C$97,3)</f>
        <v>021</v>
      </c>
      <c r="B75" s="210" t="str">
        <f>RIGHT(data!$C$96,4)</f>
        <v>2022</v>
      </c>
      <c r="C75" s="12" t="str">
        <f>data!BX$55</f>
        <v>8710</v>
      </c>
      <c r="D75" s="12" t="s">
        <v>1142</v>
      </c>
      <c r="E75" s="208">
        <f>ROUND(N(data!BX59), 0)</f>
        <v>0</v>
      </c>
      <c r="F75" s="316">
        <f>ROUND(N(data!BX60), 2)</f>
        <v>4.5</v>
      </c>
      <c r="G75" s="208">
        <f>ROUND(N(data!BX61), 0)</f>
        <v>347372</v>
      </c>
      <c r="H75" s="208">
        <f>ROUND(N(data!BX62), 0)</f>
        <v>86939</v>
      </c>
      <c r="I75" s="208">
        <f>ROUND(N(data!BX63), 0)</f>
        <v>4856</v>
      </c>
      <c r="J75" s="208">
        <f>ROUND(N(data!BX64), 0)</f>
        <v>3080</v>
      </c>
      <c r="K75" s="208">
        <f>ROUND(N(data!BX65), 0)</f>
        <v>0</v>
      </c>
      <c r="L75" s="208">
        <f>ROUND(N(data!BX66), 0)</f>
        <v>64333</v>
      </c>
      <c r="M75" s="208">
        <f>ROUND(N(data!BX67), 0)</f>
        <v>2968</v>
      </c>
      <c r="N75" s="208">
        <f>ROUND(N(data!BX68), 0)</f>
        <v>0</v>
      </c>
      <c r="O75" s="208">
        <f>ROUND(N(data!BX69), 0)</f>
        <v>124047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124047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1949</v>
      </c>
      <c r="AH75" s="208">
        <f>ROUND(N(data!BX91), 0)</f>
        <v>0</v>
      </c>
      <c r="AI75" s="208">
        <f>ROUND(N(data!BX92), 0)</f>
        <v>2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>
      <c r="A76" s="12" t="str">
        <f>RIGHT(data!$C$97,3)</f>
        <v>021</v>
      </c>
      <c r="B76" s="210" t="str">
        <f>RIGHT(data!$C$96,4)</f>
        <v>2022</v>
      </c>
      <c r="C76" s="12" t="str">
        <f>data!BY$55</f>
        <v>8720</v>
      </c>
      <c r="D76" s="12" t="s">
        <v>1142</v>
      </c>
      <c r="E76" s="208">
        <f>ROUND(N(data!BY59), 0)</f>
        <v>0</v>
      </c>
      <c r="F76" s="316">
        <f>ROUND(N(data!BY60), 2)</f>
        <v>6.4</v>
      </c>
      <c r="G76" s="208">
        <f>ROUND(N(data!BY61), 0)</f>
        <v>755676</v>
      </c>
      <c r="H76" s="208">
        <f>ROUND(N(data!BY62), 0)</f>
        <v>189127</v>
      </c>
      <c r="I76" s="208">
        <f>ROUND(N(data!BY63), 0)</f>
        <v>25250</v>
      </c>
      <c r="J76" s="208">
        <f>ROUND(N(data!BY64), 0)</f>
        <v>1897</v>
      </c>
      <c r="K76" s="208">
        <f>ROUND(N(data!BY65), 0)</f>
        <v>0</v>
      </c>
      <c r="L76" s="208">
        <f>ROUND(N(data!BY66), 0)</f>
        <v>0</v>
      </c>
      <c r="M76" s="208">
        <f>ROUND(N(data!BY67), 0)</f>
        <v>0</v>
      </c>
      <c r="N76" s="208">
        <f>ROUND(N(data!BY68), 0)</f>
        <v>0</v>
      </c>
      <c r="O76" s="208">
        <f>ROUND(N(data!BY69), 0)</f>
        <v>12706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12706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403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>
      <c r="A77" s="12" t="str">
        <f>RIGHT(data!$C$97,3)</f>
        <v>021</v>
      </c>
      <c r="B77" s="210" t="str">
        <f>RIGHT(data!$C$96,4)</f>
        <v>2022</v>
      </c>
      <c r="C77" s="12" t="str">
        <f>data!BZ$55</f>
        <v>8730</v>
      </c>
      <c r="D77" s="12" t="s">
        <v>1142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>
      <c r="A78" s="12" t="str">
        <f>RIGHT(data!$C$97,3)</f>
        <v>021</v>
      </c>
      <c r="B78" s="210" t="str">
        <f>RIGHT(data!$C$96,4)</f>
        <v>2022</v>
      </c>
      <c r="C78" s="12" t="str">
        <f>data!CA$55</f>
        <v>8740</v>
      </c>
      <c r="D78" s="12" t="s">
        <v>1142</v>
      </c>
      <c r="E78" s="208">
        <f>ROUND(N(data!CA59), 0)</f>
        <v>0</v>
      </c>
      <c r="F78" s="316">
        <f>ROUND(N(data!CA60), 2)</f>
        <v>1</v>
      </c>
      <c r="G78" s="208">
        <f>ROUND(N(data!CA61), 0)</f>
        <v>127842</v>
      </c>
      <c r="H78" s="208">
        <f>ROUND(N(data!CA62), 0)</f>
        <v>31996</v>
      </c>
      <c r="I78" s="208">
        <f>ROUND(N(data!CA63), 0)</f>
        <v>0</v>
      </c>
      <c r="J78" s="208">
        <f>ROUND(N(data!CA64), 0)</f>
        <v>17434</v>
      </c>
      <c r="K78" s="208">
        <f>ROUND(N(data!CA65), 0)</f>
        <v>0</v>
      </c>
      <c r="L78" s="208">
        <f>ROUND(N(data!CA66), 0)</f>
        <v>15821</v>
      </c>
      <c r="M78" s="208">
        <f>ROUND(N(data!CA67), 0)</f>
        <v>0</v>
      </c>
      <c r="N78" s="208">
        <f>ROUND(N(data!CA68), 0)</f>
        <v>0</v>
      </c>
      <c r="O78" s="208">
        <f>ROUND(N(data!CA69), 0)</f>
        <v>80876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80876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>
      <c r="A79" s="12" t="str">
        <f>RIGHT(data!$C$97,3)</f>
        <v>021</v>
      </c>
      <c r="B79" s="210" t="str">
        <f>RIGHT(data!$C$96,4)</f>
        <v>2022</v>
      </c>
      <c r="C79" s="12" t="str">
        <f>data!CB$55</f>
        <v>8770</v>
      </c>
      <c r="D79" s="12" t="s">
        <v>1142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>
      <c r="A80" s="12" t="str">
        <f>RIGHT(data!$C$97,3)</f>
        <v>021</v>
      </c>
      <c r="B80" s="210" t="str">
        <f>RIGHT(data!$C$96,4)</f>
        <v>2022</v>
      </c>
      <c r="C80" s="12" t="str">
        <f>data!CC$55</f>
        <v>8790</v>
      </c>
      <c r="D80" s="12" t="s">
        <v>1142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>
      <c r="J1" s="103" t="s">
        <v>685</v>
      </c>
    </row>
    <row r="2" spans="2:10">
      <c r="B2" s="104"/>
      <c r="C2" s="105"/>
      <c r="D2" s="105"/>
      <c r="E2" s="105"/>
      <c r="F2" s="105"/>
      <c r="G2" s="105"/>
      <c r="H2" s="105"/>
      <c r="I2" s="105"/>
      <c r="J2" s="106"/>
    </row>
    <row r="3" spans="2:10">
      <c r="B3" s="107"/>
      <c r="F3" s="10" t="s">
        <v>686</v>
      </c>
      <c r="G3" s="10"/>
      <c r="J3" s="108"/>
    </row>
    <row r="4" spans="2:10">
      <c r="B4" s="107"/>
      <c r="F4" s="10" t="s">
        <v>687</v>
      </c>
      <c r="G4" s="10"/>
      <c r="J4" s="108"/>
    </row>
    <row r="5" spans="2:10">
      <c r="B5" s="107"/>
      <c r="J5" s="108"/>
    </row>
    <row r="6" spans="2:10">
      <c r="B6" s="109"/>
      <c r="C6" s="110"/>
      <c r="D6" s="110"/>
      <c r="E6" s="110"/>
      <c r="F6" s="110"/>
      <c r="G6" s="110"/>
      <c r="H6" s="110"/>
      <c r="I6" s="110"/>
      <c r="J6" s="111"/>
    </row>
    <row r="7" spans="2:10">
      <c r="B7" s="107"/>
      <c r="J7" s="108"/>
    </row>
    <row r="8" spans="2:10">
      <c r="B8" s="107"/>
      <c r="F8" s="10" t="s">
        <v>688</v>
      </c>
      <c r="G8" s="10"/>
      <c r="J8" s="108"/>
    </row>
    <row r="9" spans="2:10">
      <c r="B9" s="104"/>
      <c r="C9" s="105"/>
      <c r="D9" s="105"/>
      <c r="E9" s="105"/>
      <c r="F9" s="112" t="s">
        <v>689</v>
      </c>
      <c r="G9" s="112"/>
      <c r="H9" s="105"/>
      <c r="I9" s="105"/>
      <c r="J9" s="106"/>
    </row>
    <row r="10" spans="2:10">
      <c r="B10" s="107"/>
      <c r="F10" s="10" t="s">
        <v>690</v>
      </c>
      <c r="G10" s="10"/>
      <c r="J10" s="108"/>
    </row>
    <row r="11" spans="2:10">
      <c r="B11" s="107"/>
      <c r="F11" s="10"/>
      <c r="G11" s="10"/>
      <c r="J11" s="108"/>
    </row>
    <row r="12" spans="2:10">
      <c r="B12" s="107"/>
      <c r="F12" s="10" t="s">
        <v>691</v>
      </c>
      <c r="G12" s="10"/>
      <c r="J12" s="108"/>
    </row>
    <row r="13" spans="2:10">
      <c r="B13" s="107"/>
      <c r="F13" s="10" t="s">
        <v>692</v>
      </c>
      <c r="G13" s="10"/>
      <c r="J13" s="108"/>
    </row>
    <row r="14" spans="2:10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>
      <c r="B15" s="107"/>
      <c r="J15" s="108"/>
    </row>
    <row r="16" spans="2:10">
      <c r="B16" s="107"/>
      <c r="F16" s="11" t="s">
        <v>693</v>
      </c>
      <c r="J16" s="108"/>
    </row>
    <row r="17" spans="2:10">
      <c r="B17" s="104"/>
      <c r="C17" s="113" t="s">
        <v>694</v>
      </c>
      <c r="D17" s="113"/>
      <c r="E17" s="105" t="str">
        <f>+data!C98</f>
        <v>Newport Hospital &amp; Health Services</v>
      </c>
      <c r="F17" s="112"/>
      <c r="G17" s="112"/>
      <c r="H17" s="105"/>
      <c r="I17" s="105"/>
      <c r="J17" s="106"/>
    </row>
    <row r="18" spans="2:10">
      <c r="B18" s="107"/>
      <c r="C18" s="62" t="s">
        <v>695</v>
      </c>
      <c r="D18" s="62"/>
      <c r="E18" s="11" t="str">
        <f>+"H-"&amp;data!C97</f>
        <v>H-021</v>
      </c>
      <c r="F18" s="10"/>
      <c r="G18" s="10"/>
      <c r="J18" s="108"/>
    </row>
    <row r="19" spans="2:10">
      <c r="B19" s="107"/>
      <c r="C19" s="62" t="s">
        <v>696</v>
      </c>
      <c r="D19" s="62"/>
      <c r="E19" s="11" t="str">
        <f>+data!C99</f>
        <v>714 W Pine Street</v>
      </c>
      <c r="F19" s="10"/>
      <c r="G19" s="10"/>
      <c r="J19" s="108"/>
    </row>
    <row r="20" spans="2:10">
      <c r="B20" s="107"/>
      <c r="C20" s="62" t="s">
        <v>697</v>
      </c>
      <c r="D20" s="62"/>
      <c r="E20" s="11" t="str">
        <f>+data!C99</f>
        <v>714 W Pine Street</v>
      </c>
      <c r="F20" s="10"/>
      <c r="G20" s="10"/>
      <c r="J20" s="108"/>
    </row>
    <row r="21" spans="2:10">
      <c r="B21" s="107"/>
      <c r="C21" s="62" t="s">
        <v>698</v>
      </c>
      <c r="D21" s="62"/>
      <c r="E21" s="11" t="str">
        <f>CONCATENATE(+data!C100,", ",+data!C101)</f>
        <v>Newport  , WA</v>
      </c>
      <c r="F21" s="10"/>
      <c r="G21" s="10"/>
      <c r="J21" s="108"/>
    </row>
    <row r="22" spans="2:10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>
      <c r="B23" s="107"/>
      <c r="J23" s="108"/>
    </row>
    <row r="24" spans="2:10">
      <c r="B24" s="107"/>
      <c r="J24" s="108"/>
    </row>
    <row r="25" spans="2:10">
      <c r="B25" s="107"/>
      <c r="J25" s="108"/>
    </row>
    <row r="26" spans="2:10">
      <c r="B26" s="114"/>
      <c r="C26" s="115"/>
      <c r="D26" s="115"/>
      <c r="E26" s="115"/>
      <c r="F26" s="116" t="s">
        <v>699</v>
      </c>
      <c r="G26" s="115"/>
      <c r="H26" s="115"/>
      <c r="I26" s="115"/>
      <c r="J26" s="117"/>
    </row>
    <row r="27" spans="2:10">
      <c r="B27" s="118" t="s">
        <v>700</v>
      </c>
      <c r="C27" s="119"/>
      <c r="D27" s="119"/>
      <c r="E27" s="119"/>
      <c r="F27" s="119"/>
      <c r="G27" s="119"/>
      <c r="H27" s="119"/>
      <c r="I27" s="119"/>
      <c r="J27" s="120"/>
    </row>
    <row r="28" spans="2:10">
      <c r="B28" s="107" t="str">
        <f>+"by the Department of Health for the fiscal year ended "&amp;data!C96&amp;"."</f>
        <v>by the Department of Health for the fiscal year ended 12/31/2022.</v>
      </c>
      <c r="J28" s="108"/>
    </row>
    <row r="29" spans="2:10">
      <c r="B29" s="107" t="s">
        <v>701</v>
      </c>
      <c r="J29" s="108"/>
    </row>
    <row r="30" spans="2:10">
      <c r="B30" s="121" t="s">
        <v>702</v>
      </c>
      <c r="C30" s="122"/>
      <c r="D30" s="122"/>
      <c r="E30" s="122"/>
      <c r="F30" s="122"/>
      <c r="G30" s="122"/>
      <c r="H30" s="122"/>
      <c r="I30" s="122"/>
      <c r="J30" s="123"/>
    </row>
    <row r="31" spans="2:10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>
      <c r="B32" s="107"/>
      <c r="J32" s="108"/>
    </row>
    <row r="33" spans="2:10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>
      <c r="B34" s="114" t="s">
        <v>703</v>
      </c>
      <c r="C34" s="115"/>
      <c r="D34" s="115"/>
      <c r="E34" s="115"/>
      <c r="F34" s="116"/>
      <c r="G34" s="115"/>
      <c r="H34" s="115"/>
      <c r="I34" s="115"/>
      <c r="J34" s="117"/>
    </row>
    <row r="35" spans="2:10">
      <c r="B35" s="114" t="s">
        <v>704</v>
      </c>
      <c r="C35" s="115"/>
      <c r="D35" s="115"/>
      <c r="E35" s="115"/>
      <c r="F35" s="116"/>
      <c r="G35" s="115"/>
      <c r="H35" s="115"/>
      <c r="I35" s="115"/>
      <c r="J35" s="117"/>
    </row>
    <row r="36" spans="2:10">
      <c r="B36" s="114" t="s">
        <v>705</v>
      </c>
      <c r="C36" s="115"/>
      <c r="D36" s="115"/>
      <c r="E36" s="115"/>
      <c r="F36" s="116"/>
      <c r="G36" s="115"/>
      <c r="H36" s="115"/>
      <c r="I36" s="115"/>
      <c r="J36" s="117"/>
    </row>
    <row r="37" spans="2:10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>
      <c r="B38" s="107"/>
      <c r="J38" s="108"/>
    </row>
    <row r="39" spans="2:10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>
      <c r="B40" s="114" t="s">
        <v>706</v>
      </c>
      <c r="C40" s="115"/>
      <c r="D40" s="115"/>
      <c r="E40" s="115"/>
      <c r="F40" s="116"/>
      <c r="G40" s="115"/>
      <c r="H40" s="115"/>
      <c r="I40" s="115"/>
      <c r="J40" s="117"/>
    </row>
    <row r="41" spans="2:10">
      <c r="B41" s="114" t="s">
        <v>704</v>
      </c>
      <c r="C41" s="115"/>
      <c r="D41" s="115"/>
      <c r="E41" s="115"/>
      <c r="F41" s="116"/>
      <c r="G41" s="115"/>
      <c r="H41" s="115"/>
      <c r="I41" s="115"/>
      <c r="J41" s="117"/>
    </row>
    <row r="42" spans="2:10">
      <c r="B42" s="125" t="s">
        <v>705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13" zoomScale="85" zoomScaleNormal="85" workbookViewId="0">
      <selection activeCell="I24" sqref="I24:I27"/>
    </sheetView>
  </sheetViews>
  <sheetFormatPr defaultColWidth="8.6640625" defaultRowHeight="14.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>
      <c r="A2" s="63" t="s">
        <v>707</v>
      </c>
    </row>
    <row r="3" spans="1:13">
      <c r="A3" s="63"/>
    </row>
    <row r="4" spans="1:13">
      <c r="A4" s="158" t="s">
        <v>708</v>
      </c>
    </row>
    <row r="5" spans="1:13">
      <c r="A5" s="158" t="s">
        <v>709</v>
      </c>
    </row>
    <row r="6" spans="1:13">
      <c r="A6" s="158" t="s">
        <v>710</v>
      </c>
    </row>
    <row r="7" spans="1:13">
      <c r="A7" s="158"/>
    </row>
    <row r="8" spans="1:13">
      <c r="A8" s="2" t="s">
        <v>711</v>
      </c>
    </row>
    <row r="9" spans="1:13">
      <c r="A9" s="158" t="s">
        <v>27</v>
      </c>
    </row>
    <row r="12" spans="1:13">
      <c r="A12" s="1" t="str">
        <f>data!C97</f>
        <v>021</v>
      </c>
      <c r="B12" s="243" t="str">
        <f>RIGHT('Prior Year'!C96,4)</f>
        <v>2021</v>
      </c>
      <c r="C12" s="243" t="str">
        <f>RIGHT(data!C96,4)</f>
        <v>2022</v>
      </c>
      <c r="D12" s="1" t="str">
        <f>RIGHT('Prior Year'!C96,4)</f>
        <v>2021</v>
      </c>
      <c r="E12" s="243" t="str">
        <f>RIGHT(data!C96,4)</f>
        <v>2022</v>
      </c>
      <c r="F12" s="1" t="str">
        <f>RIGHT('Prior Year'!C96,4)</f>
        <v>2021</v>
      </c>
      <c r="G12" s="243" t="str">
        <f>RIGHT(data!C96,4)</f>
        <v>2022</v>
      </c>
      <c r="H12" s="3"/>
    </row>
    <row r="13" spans="1:13">
      <c r="A13" s="2"/>
      <c r="B13" s="243" t="s">
        <v>712</v>
      </c>
      <c r="C13" s="243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>
      <c r="A14" s="1" t="s">
        <v>716</v>
      </c>
      <c r="B14" s="243" t="s">
        <v>351</v>
      </c>
      <c r="C14" s="243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4" t="s">
        <v>721</v>
      </c>
    </row>
    <row r="15" spans="1:13">
      <c r="A15" s="1" t="s">
        <v>722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>
      <c r="A16" s="1" t="s">
        <v>723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3" t="str">
        <f t="shared" si="3"/>
        <v/>
      </c>
      <c r="M16" s="7"/>
    </row>
    <row r="17" spans="1:13">
      <c r="A17" s="1" t="s">
        <v>724</v>
      </c>
      <c r="B17" s="243">
        <f>ROUND(N('Prior Year'!E85), 0)</f>
        <v>2906217</v>
      </c>
      <c r="C17" s="243">
        <f>data!E85</f>
        <v>2434012</v>
      </c>
      <c r="D17" s="243">
        <f>ROUND(N('Prior Year'!E59), 0)</f>
        <v>1542</v>
      </c>
      <c r="E17" s="1">
        <f>data!E59</f>
        <v>1454</v>
      </c>
      <c r="F17" s="217">
        <f t="shared" si="0"/>
        <v>1884.7062256809338</v>
      </c>
      <c r="G17" s="217">
        <f t="shared" si="1"/>
        <v>1674.0110041265475</v>
      </c>
      <c r="H17" s="6" t="str">
        <f t="shared" si="2"/>
        <v/>
      </c>
      <c r="I17" s="243" t="str">
        <f t="shared" si="3"/>
        <v/>
      </c>
      <c r="M17" s="7"/>
    </row>
    <row r="18" spans="1:13">
      <c r="A18" s="1" t="s">
        <v>725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3" t="str">
        <f t="shared" si="3"/>
        <v/>
      </c>
      <c r="M18" s="7"/>
    </row>
    <row r="19" spans="1:13">
      <c r="A19" s="1" t="s">
        <v>726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>
      <c r="A20" s="1" t="s">
        <v>727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3" t="str">
        <f t="shared" si="3"/>
        <v/>
      </c>
      <c r="M20" s="7"/>
    </row>
    <row r="21" spans="1:13">
      <c r="A21" s="1" t="s">
        <v>728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>
      <c r="A22" s="1" t="s">
        <v>729</v>
      </c>
      <c r="B22" s="243">
        <f>ROUND(N('Prior Year'!J85), 0)</f>
        <v>135528</v>
      </c>
      <c r="C22" s="243">
        <f>data!J85</f>
        <v>50789</v>
      </c>
      <c r="D22" s="243">
        <f>ROUND(N('Prior Year'!J59), 0)</f>
        <v>88</v>
      </c>
      <c r="E22" s="1">
        <f>data!J59</f>
        <v>30</v>
      </c>
      <c r="F22" s="217">
        <f t="shared" si="0"/>
        <v>1540.090909090909</v>
      </c>
      <c r="G22" s="217">
        <f t="shared" si="1"/>
        <v>1692.9666666666667</v>
      </c>
      <c r="H22" s="6" t="str">
        <f t="shared" si="2"/>
        <v/>
      </c>
      <c r="I22" s="243" t="str">
        <f t="shared" si="3"/>
        <v/>
      </c>
      <c r="M22" s="7"/>
    </row>
    <row r="23" spans="1:13">
      <c r="A23" s="1" t="s">
        <v>730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tr">
        <f t="shared" si="3"/>
        <v/>
      </c>
      <c r="M23" s="7"/>
    </row>
    <row r="24" spans="1:13">
      <c r="A24" s="1" t="s">
        <v>731</v>
      </c>
      <c r="B24" s="243">
        <f>ROUND(N('Prior Year'!L85), 0)</f>
        <v>73522</v>
      </c>
      <c r="C24" s="243">
        <f>data!L85</f>
        <v>800165</v>
      </c>
      <c r="D24" s="243">
        <f>ROUND(N('Prior Year'!L59), 0)</f>
        <v>396</v>
      </c>
      <c r="E24" s="1">
        <f>data!L59</f>
        <v>490</v>
      </c>
      <c r="F24" s="217">
        <f t="shared" si="0"/>
        <v>185.66161616161617</v>
      </c>
      <c r="G24" s="217">
        <f t="shared" si="1"/>
        <v>1632.9897959183672</v>
      </c>
      <c r="H24" s="6">
        <f t="shared" si="2"/>
        <v>7.7955164329544004</v>
      </c>
      <c r="I24" s="243" t="s">
        <v>1368</v>
      </c>
      <c r="M24" s="7"/>
    </row>
    <row r="25" spans="1:13">
      <c r="A25" s="1" t="s">
        <v>732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">
        <v>5</v>
      </c>
      <c r="M25" s="7"/>
    </row>
    <row r="26" spans="1:13">
      <c r="A26" s="1" t="s">
        <v>733</v>
      </c>
      <c r="B26" s="1">
        <f>ROUND(N('Prior Year'!N85), 0)</f>
        <v>4650167</v>
      </c>
      <c r="C26" s="243">
        <f>data!N85</f>
        <v>5963819</v>
      </c>
      <c r="D26" s="243">
        <f>ROUND(N('Prior Year'!N59), 0)</f>
        <v>12455</v>
      </c>
      <c r="E26" s="1">
        <f>data!N59</f>
        <v>31537</v>
      </c>
      <c r="F26" s="217">
        <f t="shared" si="0"/>
        <v>373.35744680851064</v>
      </c>
      <c r="G26" s="217">
        <f t="shared" si="1"/>
        <v>189.10546342391476</v>
      </c>
      <c r="H26" s="6">
        <f t="shared" si="2"/>
        <v>-0.49350022333717081</v>
      </c>
      <c r="I26" s="243" t="s">
        <v>1369</v>
      </c>
      <c r="M26" s="7"/>
    </row>
    <row r="27" spans="1:13">
      <c r="A27" s="1" t="s">
        <v>734</v>
      </c>
      <c r="B27" s="243">
        <f>ROUND(N('Prior Year'!O85), 0)</f>
        <v>564854</v>
      </c>
      <c r="C27" s="243">
        <f>data!O85</f>
        <v>454473</v>
      </c>
      <c r="D27" s="243">
        <f>ROUND(N('Prior Year'!O59), 0)</f>
        <v>62</v>
      </c>
      <c r="E27" s="1">
        <f>data!O59</f>
        <v>25</v>
      </c>
      <c r="F27" s="217">
        <f t="shared" si="0"/>
        <v>9110.5483870967746</v>
      </c>
      <c r="G27" s="217">
        <f t="shared" si="1"/>
        <v>18178.919999999998</v>
      </c>
      <c r="H27" s="6">
        <f t="shared" si="2"/>
        <v>0.99537055593126689</v>
      </c>
      <c r="I27" s="243" t="s">
        <v>1370</v>
      </c>
      <c r="J27" s="218"/>
      <c r="M27" s="7"/>
    </row>
    <row r="28" spans="1:13">
      <c r="A28" s="1" t="s">
        <v>735</v>
      </c>
      <c r="B28" s="243">
        <f>ROUND(N('Prior Year'!P85), 0)</f>
        <v>1589108</v>
      </c>
      <c r="C28" s="243">
        <f>data!P85</f>
        <v>1474806</v>
      </c>
      <c r="D28" s="243">
        <f>ROUND(N('Prior Year'!P59), 0)</f>
        <v>24392</v>
      </c>
      <c r="E28" s="1">
        <f>data!P59</f>
        <v>26036</v>
      </c>
      <c r="F28" s="217">
        <f t="shared" si="0"/>
        <v>65.148737290915051</v>
      </c>
      <c r="G28" s="217">
        <f t="shared" si="1"/>
        <v>56.64487632508834</v>
      </c>
      <c r="H28" s="6" t="str">
        <f t="shared" si="2"/>
        <v/>
      </c>
      <c r="I28" s="243" t="str">
        <f t="shared" si="3"/>
        <v/>
      </c>
      <c r="M28" s="7"/>
    </row>
    <row r="29" spans="1:13">
      <c r="A29" s="1" t="s">
        <v>736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>
      <c r="A30" s="1" t="s">
        <v>737</v>
      </c>
      <c r="B30" s="243">
        <f>ROUND(N('Prior Year'!R85), 0)</f>
        <v>624010</v>
      </c>
      <c r="C30" s="243">
        <f>data!R85</f>
        <v>626967</v>
      </c>
      <c r="D30" s="243">
        <f>ROUND(N('Prior Year'!R59), 0)</f>
        <v>24392</v>
      </c>
      <c r="E30" s="1">
        <f>data!R59</f>
        <v>26036</v>
      </c>
      <c r="F30" s="217">
        <f t="shared" si="0"/>
        <v>25.582568055100033</v>
      </c>
      <c r="G30" s="217">
        <f>IFERROR(IF(C30=0,"",IF(E30=0,"",C30/E30)),"")</f>
        <v>24.080772776156092</v>
      </c>
      <c r="H30" s="6" t="str">
        <f t="shared" si="2"/>
        <v/>
      </c>
      <c r="I30" s="243" t="str">
        <f t="shared" si="3"/>
        <v/>
      </c>
      <c r="M30" s="7"/>
    </row>
    <row r="31" spans="1:13">
      <c r="A31" s="1" t="s">
        <v>738</v>
      </c>
      <c r="B31" s="243">
        <f>ROUND(N('Prior Year'!S85), 0)</f>
        <v>826269</v>
      </c>
      <c r="C31" s="243">
        <f>data!S85</f>
        <v>1176048</v>
      </c>
      <c r="D31" s="243" t="s">
        <v>739</v>
      </c>
      <c r="E31" s="4" t="s">
        <v>739</v>
      </c>
      <c r="F31" s="217" t="s">
        <v>5</v>
      </c>
      <c r="G31" s="217" t="str">
        <f>IFERROR(IF(C31=0,"",IF(E31=0,"",C31/E31)),"")</f>
        <v/>
      </c>
      <c r="H31" s="6" t="s">
        <v>5</v>
      </c>
      <c r="I31" s="243" t="str">
        <f t="shared" si="3"/>
        <v/>
      </c>
      <c r="M31" s="7"/>
    </row>
    <row r="32" spans="1:13">
      <c r="A32" s="1" t="s">
        <v>740</v>
      </c>
      <c r="B32" s="243">
        <f>ROUND(N('Prior Year'!T85), 0)</f>
        <v>0</v>
      </c>
      <c r="C32" s="243">
        <f>data!T85</f>
        <v>0</v>
      </c>
      <c r="D32" s="243" t="s">
        <v>739</v>
      </c>
      <c r="E32" s="4" t="s">
        <v>739</v>
      </c>
      <c r="F32" s="217" t="s">
        <v>5</v>
      </c>
      <c r="G32" s="217" t="str">
        <f>IFERROR(IF(C32=0,"",IF(E32=0,"",C32/E32)),"")</f>
        <v/>
      </c>
      <c r="H32" s="6" t="s">
        <v>5</v>
      </c>
      <c r="I32" s="243" t="str">
        <f t="shared" si="3"/>
        <v/>
      </c>
      <c r="M32" s="7"/>
    </row>
    <row r="33" spans="1:13">
      <c r="A33" s="1" t="s">
        <v>741</v>
      </c>
      <c r="B33" s="243">
        <f>ROUND(N('Prior Year'!U85), 0)</f>
        <v>2406712</v>
      </c>
      <c r="C33" s="243">
        <f>data!U85</f>
        <v>2577333</v>
      </c>
      <c r="D33" s="243">
        <f>ROUND(N('Prior Year'!U59), 0)</f>
        <v>83370</v>
      </c>
      <c r="E33" s="1">
        <f>data!U59</f>
        <v>80559</v>
      </c>
      <c r="F33" s="217">
        <f t="shared" si="0"/>
        <v>28.867842149454241</v>
      </c>
      <c r="G33" s="217">
        <f t="shared" ref="G33:G69" si="4">IF(C33=0,"",IF(E33=0,"",C33/E33))</f>
        <v>31.993110639407142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3" t="str">
        <f t="shared" si="3"/>
        <v/>
      </c>
      <c r="M33" s="7"/>
    </row>
    <row r="34" spans="1:13">
      <c r="A34" s="1" t="s">
        <v>742</v>
      </c>
      <c r="B34" s="243">
        <f>ROUND(N('Prior Year'!V85), 0)</f>
        <v>51223</v>
      </c>
      <c r="C34" s="243">
        <f>data!V85</f>
        <v>71009</v>
      </c>
      <c r="D34" s="243">
        <f>ROUND(N('Prior Year'!V59), 0)</f>
        <v>1910</v>
      </c>
      <c r="E34" s="1">
        <f>data!V59</f>
        <v>1767</v>
      </c>
      <c r="F34" s="217">
        <f t="shared" si="0"/>
        <v>26.818324607329842</v>
      </c>
      <c r="G34" s="217">
        <f t="shared" si="4"/>
        <v>40.186191284663273</v>
      </c>
      <c r="H34" s="6">
        <f t="shared" si="5"/>
        <v>0.49846017128451781</v>
      </c>
      <c r="I34" s="243" t="str">
        <f t="shared" si="3"/>
        <v>Please provide explanation for the fluctuation noted here</v>
      </c>
      <c r="M34" s="7"/>
    </row>
    <row r="35" spans="1:13">
      <c r="A35" s="1" t="s">
        <v>743</v>
      </c>
      <c r="B35" s="243">
        <f>ROUND(N('Prior Year'!W85), 0)</f>
        <v>443539</v>
      </c>
      <c r="C35" s="243">
        <f>data!W85</f>
        <v>394532</v>
      </c>
      <c r="D35" s="243">
        <f>ROUND(N('Prior Year'!W59), 0)</f>
        <v>4506</v>
      </c>
      <c r="E35" s="1">
        <f>data!W59</f>
        <v>5608</v>
      </c>
      <c r="F35" s="217">
        <f t="shared" si="0"/>
        <v>98.43297825122059</v>
      </c>
      <c r="G35" s="217">
        <f t="shared" si="4"/>
        <v>70.35164051355207</v>
      </c>
      <c r="H35" s="6">
        <f t="shared" si="5"/>
        <v>-0.28528383715058736</v>
      </c>
      <c r="I35" s="243" t="str">
        <f t="shared" si="3"/>
        <v>Please provide explanation for the fluctuation noted here</v>
      </c>
      <c r="M35" s="7"/>
    </row>
    <row r="36" spans="1:13">
      <c r="A36" s="1" t="s">
        <v>744</v>
      </c>
      <c r="B36" s="243">
        <f>ROUND(N('Prior Year'!X85), 0)</f>
        <v>522986</v>
      </c>
      <c r="C36" s="243">
        <f>data!X85</f>
        <v>923834</v>
      </c>
      <c r="D36" s="243">
        <f>ROUND(N('Prior Year'!X59), 0)</f>
        <v>19821</v>
      </c>
      <c r="E36" s="1">
        <f>data!X59</f>
        <v>23133</v>
      </c>
      <c r="F36" s="217">
        <f t="shared" si="0"/>
        <v>26.385449775490642</v>
      </c>
      <c r="G36" s="217">
        <f t="shared" si="4"/>
        <v>39.935762763152205</v>
      </c>
      <c r="H36" s="6">
        <f t="shared" si="5"/>
        <v>0.51355247316073438</v>
      </c>
      <c r="I36" s="243" t="str">
        <f t="shared" si="3"/>
        <v>Please provide explanation for the fluctuation noted here</v>
      </c>
      <c r="M36" s="7"/>
    </row>
    <row r="37" spans="1:13">
      <c r="A37" s="1" t="s">
        <v>745</v>
      </c>
      <c r="B37" s="243">
        <f>ROUND(N('Prior Year'!Y85), 0)</f>
        <v>776076</v>
      </c>
      <c r="C37" s="243">
        <f>data!Y85</f>
        <v>575552</v>
      </c>
      <c r="D37" s="243">
        <f>ROUND(N('Prior Year'!Y59), 0)</f>
        <v>18500</v>
      </c>
      <c r="E37" s="1">
        <f>data!Y59</f>
        <v>14881</v>
      </c>
      <c r="F37" s="217">
        <f t="shared" si="0"/>
        <v>41.950054054054057</v>
      </c>
      <c r="G37" s="217">
        <f t="shared" si="4"/>
        <v>38.676970633693969</v>
      </c>
      <c r="H37" s="6" t="str">
        <f t="shared" si="5"/>
        <v/>
      </c>
      <c r="I37" s="243" t="str">
        <f t="shared" si="3"/>
        <v/>
      </c>
      <c r="M37" s="7"/>
    </row>
    <row r="38" spans="1:13">
      <c r="A38" s="1" t="s">
        <v>746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3" t="str">
        <f t="shared" si="3"/>
        <v/>
      </c>
      <c r="M38" s="7"/>
    </row>
    <row r="39" spans="1:13">
      <c r="A39" s="1" t="s">
        <v>747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4"/>
        <v/>
      </c>
      <c r="H39" s="6" t="str">
        <f t="shared" si="5"/>
        <v/>
      </c>
      <c r="I39" s="243" t="str">
        <f t="shared" si="3"/>
        <v/>
      </c>
      <c r="M39" s="7"/>
    </row>
    <row r="40" spans="1:13">
      <c r="A40" s="1" t="s">
        <v>748</v>
      </c>
      <c r="B40" s="243">
        <f>ROUND(N('Prior Year'!AB85), 0)</f>
        <v>3401951</v>
      </c>
      <c r="C40" s="243">
        <f>data!AB85</f>
        <v>3309210</v>
      </c>
      <c r="D40" s="243" t="s">
        <v>739</v>
      </c>
      <c r="E40" s="4" t="s">
        <v>739</v>
      </c>
      <c r="F40" s="217" t="s">
        <v>5</v>
      </c>
      <c r="G40" s="217" t="str">
        <f>IFERROR(IF(C40=0,"",IF(E40=0,"",C40/E40)),"")</f>
        <v/>
      </c>
      <c r="H40" s="6" t="s">
        <v>5</v>
      </c>
      <c r="I40" s="243" t="str">
        <f t="shared" si="3"/>
        <v/>
      </c>
      <c r="M40" s="7"/>
    </row>
    <row r="41" spans="1:13">
      <c r="A41" s="1" t="s">
        <v>749</v>
      </c>
      <c r="B41" s="243">
        <f>ROUND(N('Prior Year'!AC85), 0)</f>
        <v>0</v>
      </c>
      <c r="C41" s="243">
        <f>data!AC85</f>
        <v>0</v>
      </c>
      <c r="D41" s="243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3" t="str">
        <f t="shared" si="3"/>
        <v/>
      </c>
      <c r="M41" s="7"/>
    </row>
    <row r="42" spans="1:13">
      <c r="A42" s="1" t="s">
        <v>750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3" t="str">
        <f t="shared" si="3"/>
        <v/>
      </c>
      <c r="M42" s="7"/>
    </row>
    <row r="43" spans="1:13">
      <c r="A43" s="1" t="s">
        <v>751</v>
      </c>
      <c r="B43" s="243">
        <f>ROUND(N('Prior Year'!AE85), 0)</f>
        <v>1071254</v>
      </c>
      <c r="C43" s="243">
        <f>data!AE85</f>
        <v>982274</v>
      </c>
      <c r="D43" s="243">
        <f>ROUND(N('Prior Year'!AE59), 0)</f>
        <v>34058</v>
      </c>
      <c r="E43" s="1">
        <f>data!AE59</f>
        <v>29092</v>
      </c>
      <c r="F43" s="217">
        <f t="shared" si="0"/>
        <v>31.453814081860354</v>
      </c>
      <c r="G43" s="217">
        <f t="shared" si="4"/>
        <v>33.764402584903067</v>
      </c>
      <c r="H43" s="6" t="str">
        <f t="shared" si="6"/>
        <v/>
      </c>
      <c r="I43" s="243" t="str">
        <f t="shared" si="3"/>
        <v/>
      </c>
      <c r="M43" s="7"/>
    </row>
    <row r="44" spans="1:13">
      <c r="A44" s="1" t="s">
        <v>752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4"/>
        <v/>
      </c>
      <c r="H44" s="6" t="str">
        <f t="shared" si="6"/>
        <v/>
      </c>
      <c r="I44" s="243" t="str">
        <f t="shared" si="3"/>
        <v/>
      </c>
      <c r="M44" s="7"/>
    </row>
    <row r="45" spans="1:13">
      <c r="A45" s="1" t="s">
        <v>753</v>
      </c>
      <c r="B45" s="243">
        <f>ROUND(N('Prior Year'!AG85), 0)</f>
        <v>4065919</v>
      </c>
      <c r="C45" s="243">
        <f>data!AG85</f>
        <v>4723768</v>
      </c>
      <c r="D45" s="243">
        <f>ROUND(N('Prior Year'!AG59), 0)</f>
        <v>8781</v>
      </c>
      <c r="E45" s="1">
        <f>data!AG59</f>
        <v>9622</v>
      </c>
      <c r="F45" s="217">
        <f t="shared" si="0"/>
        <v>463.03598678965949</v>
      </c>
      <c r="G45" s="217">
        <f t="shared" si="4"/>
        <v>490.93410933277903</v>
      </c>
      <c r="H45" s="6" t="str">
        <f t="shared" si="6"/>
        <v/>
      </c>
      <c r="I45" s="243" t="str">
        <f t="shared" si="3"/>
        <v/>
      </c>
      <c r="M45" s="7"/>
    </row>
    <row r="46" spans="1:13">
      <c r="A46" s="1" t="s">
        <v>754</v>
      </c>
      <c r="B46" s="243">
        <f>ROUND(N('Prior Year'!AH85), 0)</f>
        <v>0</v>
      </c>
      <c r="C46" s="243">
        <f>data!AH85</f>
        <v>190682</v>
      </c>
      <c r="D46" s="243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4"/>
        <v/>
      </c>
      <c r="H46" s="6" t="str">
        <f t="shared" si="6"/>
        <v/>
      </c>
      <c r="I46" s="243" t="str">
        <f t="shared" si="3"/>
        <v/>
      </c>
      <c r="M46" s="7"/>
    </row>
    <row r="47" spans="1:13">
      <c r="A47" s="1" t="s">
        <v>755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3" t="str">
        <f t="shared" ref="I47:I78" si="7">IF(H47 = "", "", IF(ABS(H47) &gt; 25 %, "Please provide explanation for the fluctuation noted here", ""))</f>
        <v/>
      </c>
      <c r="M47" s="7"/>
    </row>
    <row r="48" spans="1:13">
      <c r="A48" s="1" t="s">
        <v>756</v>
      </c>
      <c r="B48" s="243">
        <f>ROUND(N('Prior Year'!AJ85), 0)</f>
        <v>6675431</v>
      </c>
      <c r="C48" s="243">
        <f>data!AJ85</f>
        <v>6951797</v>
      </c>
      <c r="D48" s="243">
        <f>ROUND(N('Prior Year'!AJ59), 0)</f>
        <v>21792</v>
      </c>
      <c r="E48" s="1">
        <f>data!AJ59</f>
        <v>23276</v>
      </c>
      <c r="F48" s="217">
        <f t="shared" si="0"/>
        <v>306.32484397944199</v>
      </c>
      <c r="G48" s="217">
        <f t="shared" si="4"/>
        <v>298.6680271524317</v>
      </c>
      <c r="H48" s="6" t="str">
        <f t="shared" si="6"/>
        <v/>
      </c>
      <c r="I48" s="243" t="str">
        <f t="shared" si="7"/>
        <v/>
      </c>
      <c r="M48" s="7"/>
    </row>
    <row r="49" spans="1:13">
      <c r="A49" s="1" t="s">
        <v>757</v>
      </c>
      <c r="B49" s="243">
        <f>ROUND(N('Prior Year'!AK85), 0)</f>
        <v>53063</v>
      </c>
      <c r="C49" s="243">
        <f>data!AK85</f>
        <v>70743</v>
      </c>
      <c r="D49" s="243">
        <f>ROUND(N('Prior Year'!AK59), 0)</f>
        <v>1598</v>
      </c>
      <c r="E49" s="1">
        <f>data!AK59</f>
        <v>2342</v>
      </c>
      <c r="F49" s="217">
        <f t="shared" si="0"/>
        <v>33.205882352941174</v>
      </c>
      <c r="G49" s="217">
        <f t="shared" si="4"/>
        <v>30.206233988044406</v>
      </c>
      <c r="H49" s="6" t="str">
        <f t="shared" si="6"/>
        <v/>
      </c>
      <c r="I49" s="243" t="str">
        <f t="shared" si="7"/>
        <v/>
      </c>
      <c r="M49" s="7"/>
    </row>
    <row r="50" spans="1:13">
      <c r="A50" s="1" t="s">
        <v>758</v>
      </c>
      <c r="B50" s="243">
        <f>ROUND(N('Prior Year'!AL85), 0)</f>
        <v>48692</v>
      </c>
      <c r="C50" s="243">
        <f>data!AL85</f>
        <v>13822</v>
      </c>
      <c r="D50" s="243">
        <f>ROUND(N('Prior Year'!AL59), 0)</f>
        <v>781</v>
      </c>
      <c r="E50" s="1">
        <f>data!AL59</f>
        <v>702</v>
      </c>
      <c r="F50" s="217">
        <f t="shared" si="0"/>
        <v>62.34571062740077</v>
      </c>
      <c r="G50" s="217">
        <f t="shared" si="4"/>
        <v>19.689458689458689</v>
      </c>
      <c r="H50" s="6">
        <f t="shared" si="6"/>
        <v>-0.68418904057201924</v>
      </c>
      <c r="I50" s="243" t="str">
        <f t="shared" si="7"/>
        <v>Please provide explanation for the fluctuation noted here</v>
      </c>
      <c r="M50" s="7"/>
    </row>
    <row r="51" spans="1:13">
      <c r="A51" s="1" t="s">
        <v>759</v>
      </c>
      <c r="B51" s="243">
        <f>ROUND(N('Prior Year'!AM85), 0)</f>
        <v>0</v>
      </c>
      <c r="C51" s="243">
        <f>data!AM85</f>
        <v>0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3" t="str">
        <f t="shared" si="7"/>
        <v/>
      </c>
      <c r="M51" s="7"/>
    </row>
    <row r="52" spans="1:13">
      <c r="A52" s="1" t="s">
        <v>760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3" t="str">
        <f t="shared" si="7"/>
        <v/>
      </c>
      <c r="M52" s="7"/>
    </row>
    <row r="53" spans="1:13">
      <c r="A53" s="1" t="s">
        <v>761</v>
      </c>
      <c r="B53" s="243">
        <f>ROUND(N('Prior Year'!AO85), 0)</f>
        <v>474132</v>
      </c>
      <c r="C53" s="243">
        <f>data!AO85</f>
        <v>344561</v>
      </c>
      <c r="D53" s="243">
        <f>ROUND(N('Prior Year'!AO59), 0)</f>
        <v>7488</v>
      </c>
      <c r="E53" s="1">
        <f>data!AO59</f>
        <v>5064</v>
      </c>
      <c r="F53" s="217">
        <f t="shared" si="0"/>
        <v>63.318910256410255</v>
      </c>
      <c r="G53" s="217">
        <f t="shared" si="4"/>
        <v>68.041271721958921</v>
      </c>
      <c r="H53" s="6" t="str">
        <f t="shared" si="6"/>
        <v/>
      </c>
      <c r="I53" s="243" t="str">
        <f t="shared" si="7"/>
        <v/>
      </c>
      <c r="M53" s="7"/>
    </row>
    <row r="54" spans="1:13">
      <c r="A54" s="1" t="s">
        <v>762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3" t="str">
        <f t="shared" si="7"/>
        <v/>
      </c>
      <c r="M54" s="7"/>
    </row>
    <row r="55" spans="1:13">
      <c r="A55" s="1" t="s">
        <v>763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3" t="str">
        <f t="shared" si="7"/>
        <v/>
      </c>
      <c r="M55" s="7"/>
    </row>
    <row r="56" spans="1:13">
      <c r="A56" s="1" t="s">
        <v>764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4"/>
        <v/>
      </c>
      <c r="H56" s="6" t="str">
        <f t="shared" si="6"/>
        <v/>
      </c>
      <c r="I56" s="243" t="str">
        <f t="shared" si="7"/>
        <v/>
      </c>
      <c r="M56" s="7"/>
    </row>
    <row r="57" spans="1:13">
      <c r="A57" s="1" t="s">
        <v>765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3" t="str">
        <f t="shared" si="7"/>
        <v/>
      </c>
      <c r="M57" s="7"/>
    </row>
    <row r="58" spans="1:13">
      <c r="A58" s="1" t="s">
        <v>766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3" t="str">
        <f t="shared" si="7"/>
        <v/>
      </c>
      <c r="M58" s="7"/>
    </row>
    <row r="59" spans="1:13">
      <c r="A59" s="1" t="s">
        <v>767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4"/>
        <v/>
      </c>
      <c r="H59" s="6" t="str">
        <f t="shared" si="6"/>
        <v/>
      </c>
      <c r="I59" s="243" t="str">
        <f t="shared" si="7"/>
        <v/>
      </c>
      <c r="M59" s="7"/>
    </row>
    <row r="60" spans="1:13">
      <c r="A60" s="1" t="s">
        <v>768</v>
      </c>
      <c r="B60" s="243">
        <f>ROUND(N('Prior Year'!AV85), 0)</f>
        <v>0</v>
      </c>
      <c r="C60" s="243">
        <f>data!AV85</f>
        <v>297929</v>
      </c>
      <c r="D60" s="243" t="s">
        <v>739</v>
      </c>
      <c r="E60" s="4" t="s">
        <v>739</v>
      </c>
      <c r="F60" s="217" t="s">
        <v>5</v>
      </c>
      <c r="G60" s="217"/>
      <c r="H60" s="6" t="s">
        <v>5</v>
      </c>
      <c r="I60" s="243" t="str">
        <f t="shared" si="7"/>
        <v/>
      </c>
      <c r="M60" s="7"/>
    </row>
    <row r="61" spans="1:13">
      <c r="A61" s="1" t="s">
        <v>769</v>
      </c>
      <c r="B61" s="243">
        <f>ROUND(N('Prior Year'!AW85), 0)</f>
        <v>0</v>
      </c>
      <c r="C61" s="243">
        <f>data!AW85</f>
        <v>0</v>
      </c>
      <c r="D61" s="243" t="s">
        <v>739</v>
      </c>
      <c r="E61" s="4" t="s">
        <v>739</v>
      </c>
      <c r="F61" s="217" t="s">
        <v>5</v>
      </c>
      <c r="G61" s="217"/>
      <c r="H61" s="6" t="s">
        <v>5</v>
      </c>
      <c r="I61" s="243" t="str">
        <f t="shared" si="7"/>
        <v/>
      </c>
      <c r="M61" s="7"/>
    </row>
    <row r="62" spans="1:13">
      <c r="A62" s="1" t="s">
        <v>770</v>
      </c>
      <c r="B62" s="243">
        <f>ROUND(N('Prior Year'!AX85), 0)</f>
        <v>0</v>
      </c>
      <c r="C62" s="243">
        <f>data!AX85</f>
        <v>0</v>
      </c>
      <c r="D62" s="243" t="s">
        <v>739</v>
      </c>
      <c r="E62" s="4" t="s">
        <v>739</v>
      </c>
      <c r="F62" s="217" t="s">
        <v>5</v>
      </c>
      <c r="G62" s="217"/>
      <c r="H62" s="6" t="s">
        <v>5</v>
      </c>
      <c r="I62" s="243" t="str">
        <f t="shared" si="7"/>
        <v/>
      </c>
      <c r="M62" s="7"/>
    </row>
    <row r="63" spans="1:13">
      <c r="A63" s="1" t="s">
        <v>771</v>
      </c>
      <c r="B63" s="243">
        <f>ROUND(N('Prior Year'!AY85), 0)</f>
        <v>1702443</v>
      </c>
      <c r="C63" s="243">
        <f>data!AY85</f>
        <v>1421762</v>
      </c>
      <c r="D63" s="243">
        <f>ROUND(N('Prior Year'!AY59), 0)</f>
        <v>31620</v>
      </c>
      <c r="E63" s="1">
        <f>data!AY59</f>
        <v>29752</v>
      </c>
      <c r="F63" s="217">
        <f>IF(B63=0,"",IF(D63=0,"",B63/D63))</f>
        <v>53.84070208728653</v>
      </c>
      <c r="G63" s="217">
        <f t="shared" si="4"/>
        <v>47.78710674912611</v>
      </c>
      <c r="H63" s="6" t="str">
        <f>IF(B63 = 0, "", IF(C63 = 0, "", IF(D63 = 0, "", IF(E63 = 0, "", IF(G63 / F63 - 1 &lt; -0.25, G63 / F63 - 1, IF(G63 / F63 - 1 &gt; 0.25, G63 / F63 - 1, ""))))))</f>
        <v/>
      </c>
      <c r="I63" s="243" t="str">
        <f t="shared" si="7"/>
        <v/>
      </c>
      <c r="M63" s="7"/>
    </row>
    <row r="64" spans="1:13">
      <c r="A64" s="1" t="s">
        <v>772</v>
      </c>
      <c r="B64" s="243">
        <f>ROUND(N('Prior Year'!AZ85), 0)</f>
        <v>0</v>
      </c>
      <c r="C64" s="243">
        <f>data!AZ85</f>
        <v>0</v>
      </c>
      <c r="D64" s="243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7"/>
        <v/>
      </c>
      <c r="M64" s="7"/>
    </row>
    <row r="65" spans="1:13">
      <c r="A65" s="1" t="s">
        <v>773</v>
      </c>
      <c r="B65" s="243">
        <f>ROUND(N('Prior Year'!BA85), 0)</f>
        <v>146015</v>
      </c>
      <c r="C65" s="243">
        <f>data!BA85</f>
        <v>163770</v>
      </c>
      <c r="D65" s="243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tr">
        <f t="shared" si="7"/>
        <v/>
      </c>
      <c r="M65" s="7"/>
    </row>
    <row r="66" spans="1:13">
      <c r="A66" s="1" t="s">
        <v>774</v>
      </c>
      <c r="B66" s="243">
        <f>ROUND(N('Prior Year'!BB85), 0)</f>
        <v>775713</v>
      </c>
      <c r="C66" s="243">
        <f>data!BB85</f>
        <v>94544</v>
      </c>
      <c r="D66" s="243" t="s">
        <v>739</v>
      </c>
      <c r="E66" s="4" t="s">
        <v>739</v>
      </c>
      <c r="F66" s="217" t="s">
        <v>5</v>
      </c>
      <c r="G66" s="217" t="str">
        <f t="shared" ref="G66:G68" si="8">IFERROR(IF(C66=0,"",IF(E66=0,"",C66/E66)),"")</f>
        <v/>
      </c>
      <c r="H66" s="6" t="s">
        <v>5</v>
      </c>
      <c r="I66" s="243" t="str">
        <f t="shared" si="7"/>
        <v/>
      </c>
      <c r="M66" s="7"/>
    </row>
    <row r="67" spans="1:13">
      <c r="A67" s="1" t="s">
        <v>775</v>
      </c>
      <c r="B67" s="243">
        <f>ROUND(N('Prior Year'!BC85), 0)</f>
        <v>0</v>
      </c>
      <c r="C67" s="243">
        <f>data!BC85</f>
        <v>0</v>
      </c>
      <c r="D67" s="243" t="s">
        <v>739</v>
      </c>
      <c r="E67" s="4" t="s">
        <v>739</v>
      </c>
      <c r="F67" s="217" t="s">
        <v>5</v>
      </c>
      <c r="G67" s="217" t="str">
        <f t="shared" si="8"/>
        <v/>
      </c>
      <c r="H67" s="6" t="s">
        <v>5</v>
      </c>
      <c r="I67" s="243" t="str">
        <f t="shared" si="7"/>
        <v/>
      </c>
      <c r="M67" s="7"/>
    </row>
    <row r="68" spans="1:13">
      <c r="A68" s="1" t="s">
        <v>776</v>
      </c>
      <c r="B68" s="243">
        <f>ROUND(N('Prior Year'!BD85), 0)</f>
        <v>358323</v>
      </c>
      <c r="C68" s="243">
        <f>data!BD85</f>
        <v>375834</v>
      </c>
      <c r="D68" s="243" t="s">
        <v>739</v>
      </c>
      <c r="E68" s="4" t="s">
        <v>739</v>
      </c>
      <c r="F68" s="217" t="s">
        <v>5</v>
      </c>
      <c r="G68" s="217" t="str">
        <f t="shared" si="8"/>
        <v/>
      </c>
      <c r="H68" s="6" t="s">
        <v>5</v>
      </c>
      <c r="I68" s="243" t="str">
        <f t="shared" si="7"/>
        <v/>
      </c>
      <c r="M68" s="7"/>
    </row>
    <row r="69" spans="1:13">
      <c r="A69" s="1" t="s">
        <v>777</v>
      </c>
      <c r="B69" s="243">
        <f>ROUND(N('Prior Year'!BE85), 0)</f>
        <v>1649653</v>
      </c>
      <c r="C69" s="243">
        <f>data!BE85</f>
        <v>1320979</v>
      </c>
      <c r="D69" s="243">
        <f>ROUND(N('Prior Year'!BE59), 0)</f>
        <v>87934</v>
      </c>
      <c r="E69" s="1">
        <f>data!BE59</f>
        <v>87446</v>
      </c>
      <c r="F69" s="217">
        <f>IF(B69=0,"",IF(D69=0,"",B69/D69))</f>
        <v>18.760126913366843</v>
      </c>
      <c r="G69" s="217">
        <f t="shared" si="4"/>
        <v>15.106225556343343</v>
      </c>
      <c r="H69" s="6" t="str">
        <f>IF(B69 = 0, "", IF(C69 = 0, "", IF(D69 = 0, "", IF(E69 = 0, "", IF(G69 / F69 - 1 &lt; -0.25, G69 / F69 - 1, IF(G69 / F69 - 1 &gt; 0.25, G69 / F69 - 1, ""))))))</f>
        <v/>
      </c>
      <c r="I69" s="243" t="str">
        <f t="shared" si="7"/>
        <v/>
      </c>
      <c r="M69" s="7"/>
    </row>
    <row r="70" spans="1:13">
      <c r="A70" s="1" t="s">
        <v>778</v>
      </c>
      <c r="B70" s="243">
        <f>ROUND(N('Prior Year'!BF85), 0)</f>
        <v>930535</v>
      </c>
      <c r="C70" s="243">
        <f>data!BF85</f>
        <v>850561</v>
      </c>
      <c r="D70" s="243" t="s">
        <v>739</v>
      </c>
      <c r="E70" s="4" t="s">
        <v>739</v>
      </c>
      <c r="F70" s="217" t="s">
        <v>5</v>
      </c>
      <c r="G70" s="217" t="str">
        <f t="shared" ref="G70:G94" si="9">IFERROR(IF(C70=0,"",IF(E70=0,"",C70/E70)),"")</f>
        <v/>
      </c>
      <c r="H70" s="6" t="s">
        <v>5</v>
      </c>
      <c r="I70" s="243" t="str">
        <f t="shared" si="7"/>
        <v/>
      </c>
      <c r="M70" s="7"/>
    </row>
    <row r="71" spans="1:13">
      <c r="A71" s="1" t="s">
        <v>779</v>
      </c>
      <c r="B71" s="243">
        <f>ROUND(N('Prior Year'!BG85), 0)</f>
        <v>3273358</v>
      </c>
      <c r="C71" s="243">
        <f>data!BG85</f>
        <v>917153</v>
      </c>
      <c r="D71" s="243" t="s">
        <v>739</v>
      </c>
      <c r="E71" s="4" t="s">
        <v>739</v>
      </c>
      <c r="F71" s="217" t="s">
        <v>5</v>
      </c>
      <c r="G71" s="217" t="str">
        <f t="shared" si="9"/>
        <v/>
      </c>
      <c r="H71" s="6" t="s">
        <v>5</v>
      </c>
      <c r="I71" s="243" t="str">
        <f t="shared" si="7"/>
        <v/>
      </c>
      <c r="M71" s="7"/>
    </row>
    <row r="72" spans="1:13">
      <c r="A72" s="1" t="s">
        <v>780</v>
      </c>
      <c r="B72" s="243">
        <f>ROUND(N('Prior Year'!BH85), 0)</f>
        <v>238633</v>
      </c>
      <c r="C72" s="243">
        <f>data!BH85</f>
        <v>109906</v>
      </c>
      <c r="D72" s="243" t="s">
        <v>739</v>
      </c>
      <c r="E72" s="4" t="s">
        <v>739</v>
      </c>
      <c r="F72" s="217" t="s">
        <v>5</v>
      </c>
      <c r="G72" s="217" t="str">
        <f t="shared" si="9"/>
        <v/>
      </c>
      <c r="H72" s="6" t="s">
        <v>5</v>
      </c>
      <c r="I72" s="243" t="str">
        <f t="shared" si="7"/>
        <v/>
      </c>
      <c r="M72" s="7"/>
    </row>
    <row r="73" spans="1:13">
      <c r="A73" s="1" t="s">
        <v>781</v>
      </c>
      <c r="B73" s="243">
        <f>ROUND(N('Prior Year'!BI85), 0)</f>
        <v>0</v>
      </c>
      <c r="C73" s="243">
        <f>data!BI85</f>
        <v>0</v>
      </c>
      <c r="D73" s="243" t="s">
        <v>739</v>
      </c>
      <c r="E73" s="4" t="s">
        <v>739</v>
      </c>
      <c r="F73" s="217" t="s">
        <v>5</v>
      </c>
      <c r="G73" s="217" t="str">
        <f t="shared" si="9"/>
        <v/>
      </c>
      <c r="H73" s="6" t="s">
        <v>5</v>
      </c>
      <c r="I73" s="243" t="str">
        <f t="shared" si="7"/>
        <v/>
      </c>
      <c r="M73" s="7"/>
    </row>
    <row r="74" spans="1:13">
      <c r="A74" s="1" t="s">
        <v>782</v>
      </c>
      <c r="B74" s="243">
        <f>ROUND(N('Prior Year'!BJ85), 0)</f>
        <v>1050838</v>
      </c>
      <c r="C74" s="243">
        <f>data!BJ85</f>
        <v>1248490</v>
      </c>
      <c r="D74" s="243" t="s">
        <v>739</v>
      </c>
      <c r="E74" s="4" t="s">
        <v>739</v>
      </c>
      <c r="F74" s="217" t="s">
        <v>5</v>
      </c>
      <c r="G74" s="217" t="str">
        <f t="shared" si="9"/>
        <v/>
      </c>
      <c r="H74" s="6" t="s">
        <v>5</v>
      </c>
      <c r="I74" s="243" t="str">
        <f t="shared" si="7"/>
        <v/>
      </c>
      <c r="M74" s="7"/>
    </row>
    <row r="75" spans="1:13">
      <c r="A75" s="1" t="s">
        <v>783</v>
      </c>
      <c r="B75" s="243">
        <f>ROUND(N('Prior Year'!BK85), 0)</f>
        <v>958022</v>
      </c>
      <c r="C75" s="243">
        <f>data!BK85</f>
        <v>1229287</v>
      </c>
      <c r="D75" s="243" t="s">
        <v>739</v>
      </c>
      <c r="E75" s="4" t="s">
        <v>739</v>
      </c>
      <c r="F75" s="217" t="s">
        <v>5</v>
      </c>
      <c r="G75" s="217" t="str">
        <f t="shared" si="9"/>
        <v/>
      </c>
      <c r="H75" s="6" t="s">
        <v>5</v>
      </c>
      <c r="I75" s="243" t="str">
        <f t="shared" si="7"/>
        <v/>
      </c>
      <c r="M75" s="7"/>
    </row>
    <row r="76" spans="1:13">
      <c r="A76" s="1" t="s">
        <v>784</v>
      </c>
      <c r="B76" s="243">
        <f>ROUND(N('Prior Year'!BL85), 0)</f>
        <v>541419</v>
      </c>
      <c r="C76" s="243">
        <f>data!BL85</f>
        <v>481750</v>
      </c>
      <c r="D76" s="243" t="s">
        <v>739</v>
      </c>
      <c r="E76" s="4" t="s">
        <v>739</v>
      </c>
      <c r="F76" s="217" t="s">
        <v>5</v>
      </c>
      <c r="G76" s="217" t="str">
        <f t="shared" si="9"/>
        <v/>
      </c>
      <c r="H76" s="6" t="s">
        <v>5</v>
      </c>
      <c r="I76" s="243" t="str">
        <f t="shared" si="7"/>
        <v/>
      </c>
      <c r="M76" s="7"/>
    </row>
    <row r="77" spans="1:13">
      <c r="A77" s="1" t="s">
        <v>785</v>
      </c>
      <c r="B77" s="243">
        <f>ROUND(N('Prior Year'!BM85), 0)</f>
        <v>0</v>
      </c>
      <c r="C77" s="243">
        <f>data!BM85</f>
        <v>0</v>
      </c>
      <c r="D77" s="243" t="s">
        <v>739</v>
      </c>
      <c r="E77" s="4" t="s">
        <v>739</v>
      </c>
      <c r="F77" s="217" t="s">
        <v>5</v>
      </c>
      <c r="G77" s="217" t="str">
        <f t="shared" si="9"/>
        <v/>
      </c>
      <c r="H77" s="6" t="s">
        <v>5</v>
      </c>
      <c r="I77" s="243" t="str">
        <f t="shared" si="7"/>
        <v/>
      </c>
      <c r="M77" s="7"/>
    </row>
    <row r="78" spans="1:13">
      <c r="A78" s="1" t="s">
        <v>786</v>
      </c>
      <c r="B78" s="243">
        <f>ROUND(N('Prior Year'!BN85), 0)</f>
        <v>1410797</v>
      </c>
      <c r="C78" s="243">
        <f>data!BN85</f>
        <v>1272520</v>
      </c>
      <c r="D78" s="243" t="s">
        <v>739</v>
      </c>
      <c r="E78" s="4" t="s">
        <v>739</v>
      </c>
      <c r="F78" s="217" t="s">
        <v>5</v>
      </c>
      <c r="G78" s="217" t="str">
        <f t="shared" si="9"/>
        <v/>
      </c>
      <c r="H78" s="6" t="s">
        <v>5</v>
      </c>
      <c r="I78" s="243" t="str">
        <f t="shared" si="7"/>
        <v/>
      </c>
      <c r="M78" s="7"/>
    </row>
    <row r="79" spans="1:13">
      <c r="A79" s="1" t="s">
        <v>787</v>
      </c>
      <c r="B79" s="243">
        <f>ROUND(N('Prior Year'!BO85), 0)</f>
        <v>0</v>
      </c>
      <c r="C79" s="243">
        <f>data!BO85</f>
        <v>0</v>
      </c>
      <c r="D79" s="243" t="s">
        <v>739</v>
      </c>
      <c r="E79" s="4" t="s">
        <v>739</v>
      </c>
      <c r="F79" s="217" t="s">
        <v>5</v>
      </c>
      <c r="G79" s="217" t="str">
        <f t="shared" si="9"/>
        <v/>
      </c>
      <c r="H79" s="6" t="s">
        <v>5</v>
      </c>
      <c r="I79" s="243" t="str">
        <f t="shared" ref="I79:I94" si="10">IF(H79 = "", "", IF(ABS(H79) &gt; 25 %, "Please provide explanation for the fluctuation noted here", ""))</f>
        <v/>
      </c>
      <c r="M79" s="7"/>
    </row>
    <row r="80" spans="1:13">
      <c r="A80" s="1" t="s">
        <v>788</v>
      </c>
      <c r="B80" s="243">
        <f>ROUND(N('Prior Year'!BP85), 0)</f>
        <v>0</v>
      </c>
      <c r="C80" s="243">
        <f>data!BP85</f>
        <v>0</v>
      </c>
      <c r="D80" s="243" t="s">
        <v>739</v>
      </c>
      <c r="E80" s="4" t="s">
        <v>739</v>
      </c>
      <c r="F80" s="217" t="s">
        <v>5</v>
      </c>
      <c r="G80" s="217" t="str">
        <f t="shared" si="9"/>
        <v/>
      </c>
      <c r="H80" s="6" t="s">
        <v>5</v>
      </c>
      <c r="I80" s="243" t="str">
        <f t="shared" si="10"/>
        <v/>
      </c>
      <c r="M80" s="7"/>
    </row>
    <row r="81" spans="1:13">
      <c r="A81" s="1" t="s">
        <v>789</v>
      </c>
      <c r="B81" s="243">
        <f>ROUND(N('Prior Year'!BQ85), 0)</f>
        <v>0</v>
      </c>
      <c r="C81" s="243">
        <f>data!BQ85</f>
        <v>0</v>
      </c>
      <c r="D81" s="243" t="s">
        <v>739</v>
      </c>
      <c r="E81" s="4" t="s">
        <v>739</v>
      </c>
      <c r="F81" s="217" t="s">
        <v>5</v>
      </c>
      <c r="G81" s="217" t="str">
        <f t="shared" si="9"/>
        <v/>
      </c>
      <c r="H81" s="6" t="s">
        <v>5</v>
      </c>
      <c r="I81" s="243" t="str">
        <f t="shared" si="10"/>
        <v/>
      </c>
      <c r="M81" s="7"/>
    </row>
    <row r="82" spans="1:13">
      <c r="A82" s="1" t="s">
        <v>790</v>
      </c>
      <c r="B82" s="243">
        <f>ROUND(N('Prior Year'!BR85), 0)</f>
        <v>819194</v>
      </c>
      <c r="C82" s="243">
        <f>data!BR85</f>
        <v>1056405</v>
      </c>
      <c r="D82" s="243" t="s">
        <v>739</v>
      </c>
      <c r="E82" s="4" t="s">
        <v>739</v>
      </c>
      <c r="F82" s="217" t="s">
        <v>5</v>
      </c>
      <c r="G82" s="217" t="str">
        <f t="shared" si="9"/>
        <v/>
      </c>
      <c r="H82" s="6" t="s">
        <v>5</v>
      </c>
      <c r="I82" s="243" t="str">
        <f t="shared" si="10"/>
        <v/>
      </c>
      <c r="M82" s="7"/>
    </row>
    <row r="83" spans="1:13">
      <c r="A83" s="1" t="s">
        <v>791</v>
      </c>
      <c r="B83" s="243">
        <f>ROUND(N('Prior Year'!BS85), 0)</f>
        <v>0</v>
      </c>
      <c r="C83" s="243">
        <f>data!BS85</f>
        <v>0</v>
      </c>
      <c r="D83" s="243" t="s">
        <v>739</v>
      </c>
      <c r="E83" s="4" t="s">
        <v>739</v>
      </c>
      <c r="F83" s="217" t="s">
        <v>5</v>
      </c>
      <c r="G83" s="217" t="str">
        <f t="shared" si="9"/>
        <v/>
      </c>
      <c r="H83" s="6" t="s">
        <v>5</v>
      </c>
      <c r="I83" s="243" t="str">
        <f t="shared" si="10"/>
        <v/>
      </c>
      <c r="M83" s="7"/>
    </row>
    <row r="84" spans="1:13">
      <c r="A84" s="1" t="s">
        <v>792</v>
      </c>
      <c r="B84" s="243">
        <f>ROUND(N('Prior Year'!BT85), 0)</f>
        <v>0</v>
      </c>
      <c r="C84" s="243">
        <f>data!BT85</f>
        <v>0</v>
      </c>
      <c r="D84" s="243" t="s">
        <v>739</v>
      </c>
      <c r="E84" s="4" t="s">
        <v>739</v>
      </c>
      <c r="F84" s="217" t="s">
        <v>5</v>
      </c>
      <c r="G84" s="217" t="str">
        <f t="shared" si="9"/>
        <v/>
      </c>
      <c r="H84" s="6" t="s">
        <v>5</v>
      </c>
      <c r="I84" s="243" t="str">
        <f t="shared" si="10"/>
        <v/>
      </c>
      <c r="M84" s="7"/>
    </row>
    <row r="85" spans="1:13">
      <c r="A85" s="1" t="s">
        <v>793</v>
      </c>
      <c r="B85" s="243">
        <f>ROUND(N('Prior Year'!BU85), 0)</f>
        <v>0</v>
      </c>
      <c r="C85" s="243">
        <f>data!BU85</f>
        <v>0</v>
      </c>
      <c r="D85" s="243" t="s">
        <v>739</v>
      </c>
      <c r="E85" s="4" t="s">
        <v>739</v>
      </c>
      <c r="F85" s="217" t="s">
        <v>5</v>
      </c>
      <c r="G85" s="217" t="str">
        <f t="shared" si="9"/>
        <v/>
      </c>
      <c r="H85" s="6" t="s">
        <v>5</v>
      </c>
      <c r="I85" s="243" t="str">
        <f t="shared" si="10"/>
        <v/>
      </c>
      <c r="M85" s="7"/>
    </row>
    <row r="86" spans="1:13">
      <c r="A86" s="1" t="s">
        <v>794</v>
      </c>
      <c r="B86" s="243">
        <f>ROUND(N('Prior Year'!BV85), 0)</f>
        <v>482675</v>
      </c>
      <c r="C86" s="243">
        <f>data!BV85</f>
        <v>752649</v>
      </c>
      <c r="D86" s="243" t="s">
        <v>739</v>
      </c>
      <c r="E86" s="4" t="s">
        <v>739</v>
      </c>
      <c r="F86" s="217" t="s">
        <v>5</v>
      </c>
      <c r="G86" s="217" t="str">
        <f t="shared" si="9"/>
        <v/>
      </c>
      <c r="H86" s="6" t="s">
        <v>5</v>
      </c>
      <c r="I86" s="243" t="str">
        <f t="shared" si="10"/>
        <v/>
      </c>
      <c r="M86" s="7"/>
    </row>
    <row r="87" spans="1:13">
      <c r="A87" s="1" t="s">
        <v>795</v>
      </c>
      <c r="B87" s="243">
        <f>ROUND(N('Prior Year'!BW85), 0)</f>
        <v>0</v>
      </c>
      <c r="C87" s="243">
        <f>data!BW85</f>
        <v>0</v>
      </c>
      <c r="D87" s="243" t="s">
        <v>739</v>
      </c>
      <c r="E87" s="4" t="s">
        <v>739</v>
      </c>
      <c r="F87" s="217" t="s">
        <v>5</v>
      </c>
      <c r="G87" s="217" t="str">
        <f t="shared" si="9"/>
        <v/>
      </c>
      <c r="H87" s="6" t="s">
        <v>5</v>
      </c>
      <c r="I87" s="243" t="str">
        <f t="shared" si="10"/>
        <v/>
      </c>
      <c r="M87" s="7"/>
    </row>
    <row r="88" spans="1:13">
      <c r="A88" s="1" t="s">
        <v>796</v>
      </c>
      <c r="B88" s="243">
        <f>ROUND(N('Prior Year'!BX85), 0)</f>
        <v>2968</v>
      </c>
      <c r="C88" s="243">
        <f>data!BX85</f>
        <v>633595</v>
      </c>
      <c r="D88" s="243" t="s">
        <v>739</v>
      </c>
      <c r="E88" s="4" t="s">
        <v>739</v>
      </c>
      <c r="F88" s="217" t="s">
        <v>5</v>
      </c>
      <c r="G88" s="217" t="str">
        <f t="shared" si="9"/>
        <v/>
      </c>
      <c r="H88" s="6" t="s">
        <v>5</v>
      </c>
      <c r="I88" s="243" t="str">
        <f t="shared" si="10"/>
        <v/>
      </c>
      <c r="M88" s="7"/>
    </row>
    <row r="89" spans="1:13">
      <c r="A89" s="1" t="s">
        <v>797</v>
      </c>
      <c r="B89" s="243">
        <f>ROUND(N('Prior Year'!BY85), 0)</f>
        <v>859290</v>
      </c>
      <c r="C89" s="243">
        <f>data!BY85</f>
        <v>984656</v>
      </c>
      <c r="D89" s="243" t="s">
        <v>739</v>
      </c>
      <c r="E89" s="4" t="s">
        <v>739</v>
      </c>
      <c r="F89" s="217" t="s">
        <v>5</v>
      </c>
      <c r="G89" s="217" t="str">
        <f t="shared" si="9"/>
        <v/>
      </c>
      <c r="H89" s="6" t="s">
        <v>5</v>
      </c>
      <c r="I89" s="243" t="str">
        <f t="shared" si="10"/>
        <v/>
      </c>
      <c r="M89" s="7"/>
    </row>
    <row r="90" spans="1:13">
      <c r="A90" s="1" t="s">
        <v>798</v>
      </c>
      <c r="B90" s="243">
        <f>ROUND(N('Prior Year'!BZ85), 0)</f>
        <v>0</v>
      </c>
      <c r="C90" s="243">
        <f>data!BZ85</f>
        <v>0</v>
      </c>
      <c r="D90" s="243" t="s">
        <v>739</v>
      </c>
      <c r="E90" s="4" t="s">
        <v>739</v>
      </c>
      <c r="F90" s="217" t="s">
        <v>5</v>
      </c>
      <c r="G90" s="217" t="str">
        <f t="shared" si="9"/>
        <v/>
      </c>
      <c r="H90" s="6" t="s">
        <v>5</v>
      </c>
      <c r="I90" s="243" t="str">
        <f t="shared" si="10"/>
        <v/>
      </c>
      <c r="M90" s="7"/>
    </row>
    <row r="91" spans="1:13">
      <c r="A91" s="1" t="s">
        <v>799</v>
      </c>
      <c r="B91" s="243">
        <f>ROUND(N('Prior Year'!CA85), 0)</f>
        <v>190295</v>
      </c>
      <c r="C91" s="243">
        <f>data!CA85</f>
        <v>273969</v>
      </c>
      <c r="D91" s="243" t="s">
        <v>739</v>
      </c>
      <c r="E91" s="4" t="s">
        <v>739</v>
      </c>
      <c r="F91" s="217" t="s">
        <v>5</v>
      </c>
      <c r="G91" s="217" t="str">
        <f t="shared" si="9"/>
        <v/>
      </c>
      <c r="H91" s="6" t="s">
        <v>5</v>
      </c>
      <c r="I91" s="243" t="str">
        <f t="shared" si="10"/>
        <v/>
      </c>
      <c r="M91" s="7"/>
    </row>
    <row r="92" spans="1:13">
      <c r="A92" s="1" t="s">
        <v>800</v>
      </c>
      <c r="B92" s="243">
        <f>ROUND(N('Prior Year'!CB85), 0)</f>
        <v>0</v>
      </c>
      <c r="C92" s="243">
        <f>data!CB85</f>
        <v>0</v>
      </c>
      <c r="D92" s="243" t="s">
        <v>739</v>
      </c>
      <c r="E92" s="4" t="s">
        <v>739</v>
      </c>
      <c r="F92" s="217" t="s">
        <v>5</v>
      </c>
      <c r="G92" s="217" t="str">
        <f t="shared" si="9"/>
        <v/>
      </c>
      <c r="H92" s="6" t="s">
        <v>5</v>
      </c>
      <c r="I92" s="243" t="str">
        <f t="shared" si="10"/>
        <v/>
      </c>
      <c r="M92" s="7"/>
    </row>
    <row r="93" spans="1:13">
      <c r="A93" s="1" t="s">
        <v>801</v>
      </c>
      <c r="B93" s="243">
        <f>ROUND(N('Prior Year'!CC85), 0)</f>
        <v>0</v>
      </c>
      <c r="C93" s="243">
        <f>data!CC85</f>
        <v>0</v>
      </c>
      <c r="D93" s="243" t="s">
        <v>739</v>
      </c>
      <c r="E93" s="4" t="s">
        <v>739</v>
      </c>
      <c r="F93" s="217" t="s">
        <v>5</v>
      </c>
      <c r="G93" s="217" t="str">
        <f t="shared" si="9"/>
        <v/>
      </c>
      <c r="H93" s="6" t="s">
        <v>5</v>
      </c>
      <c r="I93" s="243" t="str">
        <f t="shared" si="10"/>
        <v/>
      </c>
      <c r="M93" s="7"/>
    </row>
    <row r="94" spans="1:13">
      <c r="A94" s="1" t="s">
        <v>802</v>
      </c>
      <c r="B94" s="243">
        <f>ROUND(N('Prior Year'!CD85), 0)</f>
        <v>974848</v>
      </c>
      <c r="C94" s="243">
        <f>data!CD85</f>
        <v>330979</v>
      </c>
      <c r="D94" s="243" t="s">
        <v>739</v>
      </c>
      <c r="E94" s="4" t="s">
        <v>739</v>
      </c>
      <c r="F94" s="217" t="s">
        <v>5</v>
      </c>
      <c r="G94" s="217" t="str">
        <f t="shared" si="9"/>
        <v/>
      </c>
      <c r="H94" s="6" t="s">
        <v>5</v>
      </c>
      <c r="I94" s="243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topLeftCell="A8" workbookViewId="0"/>
  </sheetViews>
  <sheetFormatPr defaultRowHeight="12.5"/>
  <sheetData>
    <row r="1" spans="1:4" ht="14.5">
      <c r="A1" s="297" t="s">
        <v>803</v>
      </c>
      <c r="B1" s="296"/>
      <c r="C1" s="296"/>
      <c r="D1" s="296"/>
    </row>
    <row r="2" spans="1:4" ht="14.5">
      <c r="A2" s="296"/>
      <c r="B2" s="296"/>
      <c r="C2" s="296"/>
      <c r="D2" s="296"/>
    </row>
    <row r="3" spans="1:4" ht="14.5">
      <c r="A3" s="299" t="s">
        <v>804</v>
      </c>
      <c r="B3" s="296"/>
      <c r="C3" s="296"/>
      <c r="D3" s="296"/>
    </row>
    <row r="4" spans="1:4" ht="14.5">
      <c r="A4" s="296" t="s">
        <v>805</v>
      </c>
      <c r="B4" s="296"/>
      <c r="C4" s="296"/>
      <c r="D4" s="296"/>
    </row>
    <row r="5" spans="1:4" ht="14.5">
      <c r="A5" s="296" t="s">
        <v>806</v>
      </c>
      <c r="B5" s="296"/>
      <c r="C5" s="296"/>
      <c r="D5" s="296"/>
    </row>
    <row r="6" spans="1:4" ht="14.5">
      <c r="A6" s="296"/>
      <c r="B6" s="296"/>
      <c r="C6" s="296"/>
      <c r="D6" s="296"/>
    </row>
    <row r="7" spans="1:4" ht="14.5">
      <c r="A7" s="296" t="s">
        <v>807</v>
      </c>
      <c r="B7" s="296"/>
      <c r="C7" s="296"/>
      <c r="D7" s="296"/>
    </row>
    <row r="8" spans="1:4" ht="14.5">
      <c r="A8" s="296" t="s">
        <v>808</v>
      </c>
      <c r="B8" s="296"/>
      <c r="C8" s="296"/>
      <c r="D8" s="296"/>
    </row>
    <row r="9" spans="1:4" ht="14.5">
      <c r="A9" s="296"/>
      <c r="B9" s="296"/>
      <c r="C9" s="296"/>
      <c r="D9" s="296"/>
    </row>
    <row r="10" spans="1:4" ht="14.5">
      <c r="A10" s="296"/>
      <c r="B10" s="296"/>
      <c r="C10" s="296"/>
      <c r="D10" s="296"/>
    </row>
    <row r="11" spans="1:4" ht="14.5">
      <c r="A11" s="298" t="s">
        <v>809</v>
      </c>
      <c r="B11" s="296"/>
      <c r="C11" s="296"/>
      <c r="D11" s="296">
        <f>N(data!C380)</f>
        <v>223787</v>
      </c>
    </row>
    <row r="12" spans="1:4" ht="14.5">
      <c r="A12" s="298" t="s">
        <v>810</v>
      </c>
      <c r="B12" s="296"/>
      <c r="C12" s="296"/>
      <c r="D12" s="296" t="str">
        <f>IF(OR(N(data!C380) &gt; 1000000, N(data!C380) / (N(data!D360) + N(data!D383)) &gt; 0.01), "Yes", "No")</f>
        <v>No</v>
      </c>
    </row>
    <row r="13" spans="1:4" ht="14.5">
      <c r="A13" s="296"/>
      <c r="B13" s="296"/>
      <c r="C13" s="296"/>
      <c r="D13" s="296"/>
    </row>
    <row r="14" spans="1:4" ht="14.5">
      <c r="A14" s="298" t="s">
        <v>811</v>
      </c>
      <c r="B14" s="296"/>
      <c r="C14" s="296"/>
      <c r="D14" s="298" t="s">
        <v>812</v>
      </c>
    </row>
    <row r="15" spans="1:4" ht="14.5">
      <c r="A15" s="296" t="s">
        <v>813</v>
      </c>
      <c r="B15" s="296"/>
      <c r="C15" s="296"/>
      <c r="D15" s="296"/>
    </row>
    <row r="16" spans="1:4" ht="14.5">
      <c r="A16" s="296" t="s">
        <v>813</v>
      </c>
      <c r="B16" s="296"/>
      <c r="C16" s="296"/>
      <c r="D16" s="296"/>
    </row>
    <row r="17" spans="1:4" ht="14.5">
      <c r="A17" s="296" t="s">
        <v>813</v>
      </c>
      <c r="B17" s="296"/>
      <c r="C17" s="296"/>
      <c r="D17" s="296"/>
    </row>
    <row r="18" spans="1:4" ht="14.5">
      <c r="A18" s="296" t="s">
        <v>813</v>
      </c>
      <c r="B18" s="296"/>
      <c r="C18" s="296"/>
      <c r="D18" s="296"/>
    </row>
    <row r="19" spans="1:4" ht="14.5">
      <c r="A19" s="296" t="s">
        <v>813</v>
      </c>
      <c r="B19" s="296"/>
      <c r="C19" s="296"/>
      <c r="D19" s="296"/>
    </row>
    <row r="20" spans="1:4" ht="14.5">
      <c r="A20" s="296" t="s">
        <v>813</v>
      </c>
      <c r="B20" s="296"/>
      <c r="C20" s="296"/>
      <c r="D20" s="296"/>
    </row>
    <row r="21" spans="1:4" ht="14.5">
      <c r="A21" s="296" t="s">
        <v>813</v>
      </c>
      <c r="B21" s="296"/>
      <c r="C21" s="296"/>
      <c r="D21" s="296"/>
    </row>
    <row r="22" spans="1:4" ht="14.5">
      <c r="A22" s="296"/>
      <c r="B22" s="296"/>
      <c r="C22" s="296"/>
      <c r="D22" s="296"/>
    </row>
    <row r="23" spans="1:4" ht="14.5">
      <c r="A23" s="296"/>
      <c r="B23" s="296"/>
      <c r="C23" s="296"/>
      <c r="D23" s="296"/>
    </row>
    <row r="24" spans="1:4" ht="14.5">
      <c r="A24" s="296"/>
      <c r="B24" s="296"/>
      <c r="C24" s="296"/>
      <c r="D24" s="296"/>
    </row>
    <row r="25" spans="1:4" ht="14.5">
      <c r="A25" s="298" t="s">
        <v>814</v>
      </c>
      <c r="B25" s="296"/>
      <c r="C25" s="296"/>
      <c r="D25" s="296">
        <f>N(data!C414)</f>
        <v>382802</v>
      </c>
    </row>
    <row r="26" spans="1:4" ht="14.5">
      <c r="A26" s="298" t="s">
        <v>810</v>
      </c>
      <c r="B26" s="296"/>
      <c r="C26" s="296"/>
      <c r="D26" s="296" t="str">
        <f>IF(OR(N(data!C414)&gt;1000000,N(data!C414)/(N(data!D416))&gt;0.01),"Yes","No")</f>
        <v>No</v>
      </c>
    </row>
    <row r="27" spans="1:4" ht="14.5">
      <c r="A27" s="296"/>
      <c r="B27" s="296"/>
      <c r="C27" s="296"/>
      <c r="D27" s="296"/>
    </row>
    <row r="28" spans="1:4" ht="14.5">
      <c r="A28" s="298" t="s">
        <v>811</v>
      </c>
      <c r="B28" s="296"/>
      <c r="C28" s="296"/>
      <c r="D28" s="298" t="s">
        <v>812</v>
      </c>
    </row>
    <row r="29" spans="1:4" ht="14.5">
      <c r="A29" s="296" t="s">
        <v>815</v>
      </c>
      <c r="B29" s="296"/>
      <c r="C29" s="296"/>
      <c r="D29" s="296"/>
    </row>
    <row r="30" spans="1:4" ht="14.5">
      <c r="A30" s="296" t="s">
        <v>815</v>
      </c>
      <c r="B30" s="296"/>
      <c r="C30" s="296"/>
      <c r="D30" s="296"/>
    </row>
    <row r="31" spans="1:4" ht="14.5">
      <c r="A31" s="296" t="s">
        <v>815</v>
      </c>
      <c r="B31" s="296"/>
      <c r="C31" s="296"/>
      <c r="D31" s="296"/>
    </row>
    <row r="32" spans="1:4" ht="14.5">
      <c r="A32" s="296" t="s">
        <v>815</v>
      </c>
      <c r="B32" s="296"/>
      <c r="C32" s="296"/>
      <c r="D32" s="296"/>
    </row>
    <row r="33" spans="1:4" ht="14.5">
      <c r="A33" s="296" t="s">
        <v>815</v>
      </c>
      <c r="B33" s="296"/>
      <c r="C33" s="296"/>
      <c r="D33" s="296"/>
    </row>
    <row r="34" spans="1:4" ht="14.5">
      <c r="A34" s="296" t="s">
        <v>815</v>
      </c>
      <c r="B34" s="296"/>
      <c r="C34" s="296"/>
      <c r="D34" s="296"/>
    </row>
    <row r="35" spans="1:4" ht="14.5">
      <c r="A35" s="296" t="s">
        <v>815</v>
      </c>
      <c r="B35" s="296"/>
      <c r="C35" s="296"/>
      <c r="D35" s="296"/>
    </row>
    <row r="36" spans="1:4" ht="14.5">
      <c r="A36" s="296"/>
      <c r="B36" s="296"/>
      <c r="C36" s="296"/>
      <c r="D36" s="2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>
      <c r="G1" s="70" t="s">
        <v>816</v>
      </c>
    </row>
    <row r="2" spans="1:7" ht="20.149999999999999" customHeight="1">
      <c r="A2" s="71" t="s">
        <v>817</v>
      </c>
      <c r="B2" s="71"/>
      <c r="C2" s="71"/>
      <c r="D2" s="71"/>
      <c r="E2" s="71"/>
      <c r="F2" s="71"/>
    </row>
    <row r="3" spans="1:7" ht="20.149999999999999" customHeight="1">
      <c r="B3" s="71"/>
      <c r="C3" s="71"/>
      <c r="D3" s="71"/>
      <c r="E3" s="71"/>
      <c r="F3" s="71"/>
      <c r="G3" s="71"/>
    </row>
    <row r="4" spans="1:7" ht="20.149999999999999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H-21</v>
      </c>
      <c r="G4" s="76"/>
    </row>
    <row r="5" spans="1:7" ht="20.149999999999999" customHeight="1">
      <c r="A5" s="72">
        <v>2</v>
      </c>
      <c r="B5" s="73" t="s">
        <v>299</v>
      </c>
      <c r="C5" s="76"/>
      <c r="D5" s="73" t="str">
        <f>"  "&amp;data!C98</f>
        <v xml:space="preserve">  Newport Hospital &amp; Health Services</v>
      </c>
      <c r="E5" s="75"/>
      <c r="F5" s="75"/>
      <c r="G5" s="76"/>
    </row>
    <row r="6" spans="1:7" ht="20.149999999999999" customHeight="1">
      <c r="A6" s="72">
        <v>3</v>
      </c>
      <c r="B6" s="73" t="s">
        <v>304</v>
      </c>
      <c r="C6" s="76"/>
      <c r="D6" s="73" t="str">
        <f>"  "&amp;data!C103</f>
        <v xml:space="preserve">  Pend Orielle</v>
      </c>
      <c r="E6" s="75"/>
      <c r="F6" s="75"/>
      <c r="G6" s="76"/>
    </row>
    <row r="7" spans="1:7" ht="20.149999999999999" customHeight="1">
      <c r="A7" s="72">
        <v>4</v>
      </c>
      <c r="B7" s="73" t="s">
        <v>818</v>
      </c>
      <c r="C7" s="76"/>
      <c r="D7" s="73" t="str">
        <f>"  "&amp;data!C104</f>
        <v xml:space="preserve">  Merry-Ann Keane</v>
      </c>
      <c r="E7" s="75"/>
      <c r="F7" s="75"/>
      <c r="G7" s="76"/>
    </row>
    <row r="8" spans="1:7" ht="20.149999999999999" customHeight="1">
      <c r="A8" s="72">
        <v>5</v>
      </c>
      <c r="B8" s="73" t="s">
        <v>819</v>
      </c>
      <c r="C8" s="76"/>
      <c r="D8" s="73" t="str">
        <f>"  "&amp;data!C105</f>
        <v xml:space="preserve">  Kim Manus</v>
      </c>
      <c r="E8" s="75"/>
      <c r="F8" s="75"/>
      <c r="G8" s="76"/>
    </row>
    <row r="9" spans="1:7" ht="20.149999999999999" customHeight="1">
      <c r="A9" s="72">
        <v>6</v>
      </c>
      <c r="B9" s="73" t="s">
        <v>820</v>
      </c>
      <c r="C9" s="76"/>
      <c r="D9" s="73" t="str">
        <f>"  "&amp;data!C106</f>
        <v xml:space="preserve">  Lois Robertson </v>
      </c>
      <c r="E9" s="75"/>
      <c r="F9" s="75"/>
      <c r="G9" s="76"/>
    </row>
    <row r="10" spans="1:7" ht="20.149999999999999" customHeight="1">
      <c r="A10" s="72">
        <v>7</v>
      </c>
      <c r="B10" s="73" t="s">
        <v>821</v>
      </c>
      <c r="C10" s="76"/>
      <c r="D10" s="73" t="str">
        <f>"  "&amp;data!C107</f>
        <v xml:space="preserve">  509-447-4221</v>
      </c>
      <c r="E10" s="75"/>
      <c r="F10" s="75"/>
      <c r="G10" s="76"/>
    </row>
    <row r="11" spans="1:7" ht="20.149999999999999" customHeight="1">
      <c r="A11" s="72">
        <v>8</v>
      </c>
      <c r="B11" s="73" t="s">
        <v>822</v>
      </c>
      <c r="C11" s="76"/>
      <c r="D11" s="73" t="str">
        <f>"  "&amp;data!C108</f>
        <v xml:space="preserve">  509-447-5527</v>
      </c>
      <c r="E11" s="75"/>
      <c r="F11" s="75"/>
      <c r="G11" s="76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80"/>
      <c r="G13" s="81"/>
    </row>
    <row r="14" spans="1:7" ht="20.149999999999999" customHeight="1">
      <c r="A14" s="72">
        <v>9</v>
      </c>
      <c r="B14" s="73" t="s">
        <v>823</v>
      </c>
      <c r="C14" s="73"/>
      <c r="D14" s="73"/>
      <c r="E14" s="73"/>
      <c r="F14" s="73"/>
      <c r="G14" s="79"/>
    </row>
    <row r="15" spans="1:7" ht="20.149999999999999" customHeight="1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824</v>
      </c>
      <c r="E16" s="244" t="str">
        <f>IF(data!C120&gt;0," X","")</f>
        <v/>
      </c>
      <c r="F16" s="90" t="s">
        <v>318</v>
      </c>
      <c r="G16" s="76"/>
    </row>
    <row r="17" spans="1:7" ht="20.149999999999999" customHeight="1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44" t="str">
        <f>IF(data!C121&gt;0," X","")</f>
        <v/>
      </c>
      <c r="F17" s="90" t="s">
        <v>319</v>
      </c>
      <c r="G17" s="76"/>
    </row>
    <row r="18" spans="1:7" ht="20.149999999999999" customHeight="1">
      <c r="A18" s="72"/>
      <c r="B18" s="76" t="s">
        <v>825</v>
      </c>
      <c r="C18" s="76"/>
      <c r="D18" s="76"/>
      <c r="E18" s="244" t="str">
        <f>IF(data!C122&gt;0," X","")</f>
        <v/>
      </c>
      <c r="F18" s="90" t="s">
        <v>320</v>
      </c>
      <c r="G18" s="76"/>
    </row>
    <row r="19" spans="1:7" ht="20.149999999999999" customHeight="1">
      <c r="A19" s="87" t="str">
        <f>IF(data!C115&gt;0," X","")</f>
        <v xml:space="preserve"> X</v>
      </c>
      <c r="B19" s="89" t="s">
        <v>826</v>
      </c>
      <c r="C19" s="76"/>
      <c r="D19" s="76"/>
      <c r="E19" s="76"/>
      <c r="F19" s="90"/>
      <c r="G19" s="76"/>
    </row>
    <row r="20" spans="1:7" ht="20.149999999999999" customHeight="1">
      <c r="A20" s="77"/>
      <c r="B20" s="78"/>
      <c r="C20" s="78"/>
      <c r="D20" s="78"/>
      <c r="E20" s="78"/>
      <c r="F20" s="78"/>
      <c r="G20" s="79"/>
    </row>
    <row r="21" spans="1:7" ht="20.149999999999999" customHeight="1">
      <c r="A21" s="80"/>
      <c r="G21" s="91"/>
    </row>
    <row r="22" spans="1:7" ht="20.149999999999999" customHeight="1">
      <c r="A22" s="72">
        <v>10</v>
      </c>
      <c r="B22" s="73" t="s">
        <v>827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>
      <c r="A23" s="72"/>
      <c r="B23" s="73" t="s">
        <v>828</v>
      </c>
      <c r="C23" s="73"/>
      <c r="D23" s="73"/>
      <c r="E23" s="73"/>
      <c r="F23" s="72">
        <f>data!C127</f>
        <v>698</v>
      </c>
      <c r="G23" s="76">
        <f>data!D127</f>
        <v>1454</v>
      </c>
    </row>
    <row r="24" spans="1:7" ht="20.149999999999999" customHeight="1">
      <c r="A24" s="72"/>
      <c r="B24" s="73" t="s">
        <v>829</v>
      </c>
      <c r="C24" s="73"/>
      <c r="D24" s="73"/>
      <c r="E24" s="73"/>
      <c r="F24" s="72">
        <f>data!C128</f>
        <v>53</v>
      </c>
      <c r="G24" s="76">
        <f>data!D128</f>
        <v>490</v>
      </c>
    </row>
    <row r="25" spans="1:7" ht="20.149999999999999" customHeight="1">
      <c r="A25" s="72"/>
      <c r="B25" s="73" t="s">
        <v>830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>
      <c r="A26" s="72">
        <v>11</v>
      </c>
      <c r="B26" s="73" t="s">
        <v>327</v>
      </c>
      <c r="C26" s="73"/>
      <c r="D26" s="73"/>
      <c r="E26" s="73"/>
      <c r="F26" s="72">
        <f>data!C130</f>
        <v>31</v>
      </c>
      <c r="G26" s="76">
        <f>data!D130</f>
        <v>30</v>
      </c>
    </row>
    <row r="27" spans="1:7" ht="20.149999999999999" customHeight="1">
      <c r="A27" s="77"/>
      <c r="B27" s="78"/>
      <c r="C27" s="78"/>
      <c r="D27" s="78"/>
      <c r="E27" s="78"/>
      <c r="F27" s="78"/>
      <c r="G27" s="79"/>
    </row>
    <row r="28" spans="1:7" ht="20.149999999999999" customHeight="1">
      <c r="A28" s="80"/>
      <c r="G28" s="91"/>
    </row>
    <row r="29" spans="1:7" ht="20.149999999999999" customHeight="1">
      <c r="A29" s="72">
        <v>12</v>
      </c>
      <c r="B29" s="92" t="s">
        <v>831</v>
      </c>
      <c r="C29" s="76"/>
      <c r="D29" s="88" t="s">
        <v>194</v>
      </c>
      <c r="E29" s="92" t="s">
        <v>831</v>
      </c>
      <c r="F29" s="76"/>
      <c r="G29" s="88" t="s">
        <v>194</v>
      </c>
    </row>
    <row r="30" spans="1:7" ht="20.149999999999999" customHeight="1">
      <c r="A30" s="72"/>
      <c r="B30" s="73" t="s">
        <v>329</v>
      </c>
      <c r="C30" s="76"/>
      <c r="D30" s="76">
        <f>data!C132</f>
        <v>0</v>
      </c>
      <c r="E30" s="73" t="s">
        <v>335</v>
      </c>
      <c r="F30" s="76"/>
      <c r="G30" s="76">
        <f>data!C139</f>
        <v>0</v>
      </c>
    </row>
    <row r="31" spans="1:7" ht="20.149999999999999" customHeight="1">
      <c r="A31" s="72"/>
      <c r="B31" s="92" t="s">
        <v>832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>
      <c r="A32" s="72"/>
      <c r="B32" s="92" t="s">
        <v>833</v>
      </c>
      <c r="C32" s="76"/>
      <c r="D32" s="76">
        <f>data!C134</f>
        <v>24</v>
      </c>
      <c r="E32" s="73" t="s">
        <v>834</v>
      </c>
      <c r="F32" s="76"/>
      <c r="G32" s="76">
        <f>data!C141</f>
        <v>0</v>
      </c>
    </row>
    <row r="33" spans="1:7" ht="20.149999999999999" customHeight="1">
      <c r="A33" s="72"/>
      <c r="B33" s="92" t="s">
        <v>835</v>
      </c>
      <c r="C33" s="76"/>
      <c r="D33" s="76">
        <f>data!C135</f>
        <v>0</v>
      </c>
      <c r="E33" s="73" t="s">
        <v>836</v>
      </c>
      <c r="F33" s="76"/>
      <c r="G33" s="76">
        <f>data!C142</f>
        <v>0</v>
      </c>
    </row>
    <row r="34" spans="1:7" ht="20.149999999999999" customHeight="1">
      <c r="A34" s="72"/>
      <c r="B34" s="92" t="s">
        <v>837</v>
      </c>
      <c r="C34" s="76"/>
      <c r="D34" s="76">
        <f>data!C136</f>
        <v>0</v>
      </c>
      <c r="E34" s="73" t="s">
        <v>338</v>
      </c>
      <c r="F34" s="76"/>
      <c r="G34" s="76">
        <f>data!E143</f>
        <v>24</v>
      </c>
    </row>
    <row r="35" spans="1:7" ht="20.149999999999999" customHeight="1">
      <c r="A35" s="72"/>
      <c r="B35" s="92" t="s">
        <v>838</v>
      </c>
      <c r="C35" s="76"/>
      <c r="D35" s="76">
        <f>data!C137</f>
        <v>0</v>
      </c>
      <c r="E35" s="73" t="s">
        <v>839</v>
      </c>
      <c r="F35" s="93"/>
      <c r="G35" s="76"/>
    </row>
    <row r="36" spans="1:7" ht="20.149999999999999" customHeight="1">
      <c r="A36" s="72"/>
      <c r="B36" s="73" t="s">
        <v>123</v>
      </c>
      <c r="C36" s="76"/>
      <c r="D36" s="76">
        <f>data!C138</f>
        <v>0</v>
      </c>
      <c r="E36" s="73" t="s">
        <v>339</v>
      </c>
      <c r="F36" s="76"/>
      <c r="G36" s="76">
        <f>data!C144</f>
        <v>0</v>
      </c>
    </row>
    <row r="37" spans="1:7" ht="20.149999999999999" customHeight="1">
      <c r="A37" s="72"/>
      <c r="E37" s="73" t="s">
        <v>340</v>
      </c>
      <c r="F37" s="76"/>
      <c r="G37" s="76">
        <f>data!C145</f>
        <v>0</v>
      </c>
    </row>
    <row r="38" spans="1:7" ht="20.149999999999999" customHeight="1">
      <c r="A38" s="72"/>
      <c r="B38" s="73"/>
      <c r="C38" s="73"/>
      <c r="D38" s="73"/>
      <c r="E38" s="73"/>
      <c r="F38" s="73"/>
      <c r="G38" s="76"/>
    </row>
    <row r="39" spans="1:7" ht="20.149999999999999" customHeight="1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>
      <c r="A40" s="98"/>
      <c r="B40" s="99" t="s">
        <v>840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>
      <c r="A1" s="129" t="s">
        <v>841</v>
      </c>
      <c r="G1" s="70" t="s">
        <v>842</v>
      </c>
    </row>
    <row r="2" spans="1:7" ht="20.149999999999999" customHeight="1">
      <c r="A2" s="1" t="str">
        <f>"Hospital: "&amp;data!C98</f>
        <v>Hospital: Newport Hospital &amp; Health Services</v>
      </c>
      <c r="G2" s="4" t="s">
        <v>843</v>
      </c>
    </row>
    <row r="3" spans="1:7" ht="20.149999999999999" customHeight="1">
      <c r="G3" s="4" t="str">
        <f>"FYE: "&amp;data!C96</f>
        <v>FYE: 12/31/2022</v>
      </c>
    </row>
    <row r="4" spans="1:7" ht="20.149999999999999" customHeight="1">
      <c r="A4" s="130" t="s">
        <v>844</v>
      </c>
      <c r="B4" s="131"/>
      <c r="C4" s="131"/>
      <c r="D4" s="131"/>
      <c r="E4" s="131"/>
      <c r="F4" s="131"/>
      <c r="G4" s="132"/>
    </row>
    <row r="5" spans="1:7" ht="20.149999999999999" customHeight="1">
      <c r="A5" s="133"/>
      <c r="B5" s="83" t="s">
        <v>845</v>
      </c>
      <c r="C5" s="83"/>
      <c r="D5" s="83"/>
      <c r="E5" s="134" t="s">
        <v>350</v>
      </c>
      <c r="F5" s="83"/>
      <c r="G5" s="83"/>
    </row>
    <row r="6" spans="1:7" ht="20.149999999999999" customHeight="1">
      <c r="A6" s="135" t="s">
        <v>846</v>
      </c>
      <c r="B6" s="88" t="s">
        <v>323</v>
      </c>
      <c r="C6" s="88" t="s">
        <v>847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>
      <c r="A7" s="72" t="s">
        <v>344</v>
      </c>
      <c r="B7" s="136">
        <f>data!B154</f>
        <v>15310</v>
      </c>
      <c r="C7" s="136">
        <f>data!B155</f>
        <v>1018</v>
      </c>
      <c r="D7" s="136">
        <f>data!B156</f>
        <v>0</v>
      </c>
      <c r="E7" s="136">
        <f>data!B157</f>
        <v>4226336</v>
      </c>
      <c r="F7" s="136">
        <f>data!B158</f>
        <v>14764893</v>
      </c>
      <c r="G7" s="136">
        <f>data!B157+data!B158</f>
        <v>18991229</v>
      </c>
    </row>
    <row r="8" spans="1:7" ht="20.149999999999999" customHeight="1">
      <c r="A8" s="72" t="s">
        <v>345</v>
      </c>
      <c r="B8" s="136">
        <f>data!C154</f>
        <v>7725</v>
      </c>
      <c r="C8" s="136">
        <f>data!C155</f>
        <v>227</v>
      </c>
      <c r="D8" s="136">
        <f>data!C156</f>
        <v>0</v>
      </c>
      <c r="E8" s="136">
        <f>data!C157</f>
        <v>4187997</v>
      </c>
      <c r="F8" s="136">
        <f>data!C158</f>
        <v>4148025</v>
      </c>
      <c r="G8" s="136">
        <f>data!C157+data!C158</f>
        <v>8336022</v>
      </c>
    </row>
    <row r="9" spans="1:7" ht="20.149999999999999" customHeight="1">
      <c r="A9" s="72" t="s">
        <v>848</v>
      </c>
      <c r="B9" s="136">
        <f>data!D154</f>
        <v>10576</v>
      </c>
      <c r="C9" s="136">
        <f>data!D155</f>
        <v>209</v>
      </c>
      <c r="D9" s="136">
        <f>data!D156</f>
        <v>0</v>
      </c>
      <c r="E9" s="136">
        <f>data!D157</f>
        <v>3636998.62</v>
      </c>
      <c r="F9" s="136">
        <f>data!D158</f>
        <v>35364949</v>
      </c>
      <c r="G9" s="136">
        <f>data!D157+data!D158</f>
        <v>39001947.619999997</v>
      </c>
    </row>
    <row r="10" spans="1:7" ht="20.149999999999999" customHeight="1">
      <c r="A10" s="87" t="s">
        <v>230</v>
      </c>
      <c r="B10" s="136">
        <f>data!E154</f>
        <v>33611</v>
      </c>
      <c r="C10" s="136">
        <f>data!E155</f>
        <v>1454</v>
      </c>
      <c r="D10" s="136">
        <f>data!E156</f>
        <v>0</v>
      </c>
      <c r="E10" s="136">
        <f>data!E157</f>
        <v>12051331.620000001</v>
      </c>
      <c r="F10" s="136">
        <f>data!E158</f>
        <v>54277867</v>
      </c>
      <c r="G10" s="136">
        <f>E10+F10</f>
        <v>66329198.620000005</v>
      </c>
    </row>
    <row r="11" spans="1:7" ht="20.149999999999999" customHeight="1">
      <c r="A11" s="137"/>
      <c r="B11" s="138"/>
      <c r="C11" s="138"/>
      <c r="D11" s="138"/>
      <c r="E11" s="138"/>
      <c r="F11" s="138"/>
      <c r="G11" s="139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140" t="s">
        <v>849</v>
      </c>
      <c r="B13" s="71"/>
      <c r="C13" s="71"/>
      <c r="D13" s="71"/>
      <c r="E13" s="71"/>
      <c r="F13" s="71"/>
      <c r="G13" s="141"/>
    </row>
    <row r="14" spans="1:7" ht="20.149999999999999" customHeight="1">
      <c r="A14" s="133"/>
      <c r="B14" s="142" t="s">
        <v>845</v>
      </c>
      <c r="C14" s="142"/>
      <c r="D14" s="142"/>
      <c r="E14" s="142" t="s">
        <v>350</v>
      </c>
      <c r="F14" s="142"/>
      <c r="G14" s="142"/>
    </row>
    <row r="15" spans="1:7" ht="20.149999999999999" customHeight="1">
      <c r="A15" s="135" t="s">
        <v>846</v>
      </c>
      <c r="B15" s="88" t="s">
        <v>323</v>
      </c>
      <c r="C15" s="88" t="s">
        <v>847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>
      <c r="A16" s="72" t="s">
        <v>344</v>
      </c>
      <c r="B16" s="136">
        <f>data!B160</f>
        <v>51</v>
      </c>
      <c r="C16" s="136">
        <f>data!B161</f>
        <v>374</v>
      </c>
      <c r="D16" s="136">
        <f>data!B162</f>
        <v>0</v>
      </c>
      <c r="E16" s="136">
        <f>data!B163</f>
        <v>1145175</v>
      </c>
      <c r="F16" s="136">
        <f>data!B164</f>
        <v>0</v>
      </c>
      <c r="G16" s="136">
        <f>data!B163+data!B164</f>
        <v>1145175</v>
      </c>
    </row>
    <row r="17" spans="1:7" ht="20.149999999999999" customHeight="1">
      <c r="A17" s="72" t="s">
        <v>345</v>
      </c>
      <c r="B17" s="136">
        <f>data!C160</f>
        <v>2</v>
      </c>
      <c r="C17" s="136">
        <f>data!C161</f>
        <v>101</v>
      </c>
      <c r="D17" s="136">
        <f>data!C162</f>
        <v>0</v>
      </c>
      <c r="E17" s="136">
        <f>data!C163</f>
        <v>105257</v>
      </c>
      <c r="F17" s="136">
        <f>data!C164</f>
        <v>0</v>
      </c>
      <c r="G17" s="136">
        <f>data!C163+data!C164</f>
        <v>105257</v>
      </c>
    </row>
    <row r="18" spans="1:7" ht="20.149999999999999" customHeight="1">
      <c r="A18" s="72" t="s">
        <v>848</v>
      </c>
      <c r="B18" s="136">
        <f>data!D160</f>
        <v>6</v>
      </c>
      <c r="C18" s="136">
        <f>data!D161</f>
        <v>15</v>
      </c>
      <c r="D18" s="136">
        <f>data!D162</f>
        <v>0</v>
      </c>
      <c r="E18" s="136">
        <f>data!D163</f>
        <v>51722</v>
      </c>
      <c r="F18" s="136">
        <f>data!D164</f>
        <v>0</v>
      </c>
      <c r="G18" s="136">
        <f>data!D163+data!D164</f>
        <v>51722</v>
      </c>
    </row>
    <row r="19" spans="1:7" ht="20.149999999999999" customHeight="1">
      <c r="A19" s="87" t="s">
        <v>230</v>
      </c>
      <c r="B19" s="136">
        <f>data!E160</f>
        <v>59</v>
      </c>
      <c r="C19" s="136">
        <f>data!E161</f>
        <v>490</v>
      </c>
      <c r="D19" s="136">
        <f>data!E162</f>
        <v>0</v>
      </c>
      <c r="E19" s="136">
        <f>data!E163</f>
        <v>1302154</v>
      </c>
      <c r="F19" s="136">
        <f>data!E164</f>
        <v>0</v>
      </c>
      <c r="G19" s="136">
        <f>data!E163+data!E164</f>
        <v>1302154</v>
      </c>
    </row>
    <row r="20" spans="1:7" ht="20.149999999999999" customHeight="1">
      <c r="A20" s="137"/>
      <c r="B20" s="138"/>
      <c r="C20" s="138"/>
      <c r="D20" s="138"/>
      <c r="E20" s="138"/>
      <c r="F20" s="138"/>
      <c r="G20" s="139"/>
    </row>
    <row r="21" spans="1:7" ht="20.149999999999999" customHeight="1">
      <c r="A21" s="77"/>
      <c r="B21" s="78"/>
      <c r="C21" s="78"/>
      <c r="D21" s="78"/>
      <c r="E21" s="78"/>
      <c r="F21" s="78"/>
      <c r="G21" s="79"/>
    </row>
    <row r="22" spans="1:7" ht="20.149999999999999" customHeight="1">
      <c r="A22" s="140" t="s">
        <v>850</v>
      </c>
      <c r="B22" s="71"/>
      <c r="C22" s="71"/>
      <c r="D22" s="71"/>
      <c r="E22" s="71"/>
      <c r="F22" s="71"/>
      <c r="G22" s="141"/>
    </row>
    <row r="23" spans="1:7" ht="20.149999999999999" customHeight="1">
      <c r="A23" s="133"/>
      <c r="B23" s="83" t="s">
        <v>845</v>
      </c>
      <c r="C23" s="83"/>
      <c r="D23" s="83"/>
      <c r="E23" s="83" t="s">
        <v>350</v>
      </c>
      <c r="F23" s="83"/>
      <c r="G23" s="83"/>
    </row>
    <row r="24" spans="1:7" ht="20.149999999999999" customHeight="1">
      <c r="A24" s="135" t="s">
        <v>846</v>
      </c>
      <c r="B24" s="88" t="s">
        <v>323</v>
      </c>
      <c r="C24" s="88" t="s">
        <v>847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>
      <c r="A25" s="72" t="s">
        <v>344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>
      <c r="A26" s="72" t="s">
        <v>345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>
      <c r="A27" s="72" t="s">
        <v>848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>
      <c r="A29" s="137"/>
      <c r="B29" s="138"/>
      <c r="C29" s="138"/>
      <c r="D29" s="138"/>
      <c r="E29" s="138"/>
      <c r="F29" s="138"/>
      <c r="G29" s="139"/>
    </row>
    <row r="30" spans="1:7" ht="20.149999999999999" customHeight="1">
      <c r="A30" s="77"/>
      <c r="B30" s="90"/>
      <c r="C30" s="78"/>
      <c r="D30" s="78"/>
      <c r="E30" s="78"/>
      <c r="F30" s="78"/>
      <c r="G30" s="79"/>
    </row>
    <row r="31" spans="1:7" ht="20.149999999999999" customHeight="1">
      <c r="A31" s="143" t="s">
        <v>851</v>
      </c>
      <c r="B31" s="144"/>
      <c r="C31" s="75"/>
      <c r="D31" s="74"/>
      <c r="E31" s="74"/>
      <c r="F31" s="74"/>
      <c r="G31" s="145"/>
    </row>
    <row r="32" spans="1:7" ht="20.149999999999999" customHeight="1">
      <c r="A32" s="146"/>
      <c r="B32" s="147" t="s">
        <v>852</v>
      </c>
      <c r="C32" s="148">
        <f>data!B173</f>
        <v>0</v>
      </c>
      <c r="D32" s="75"/>
      <c r="E32" s="75"/>
      <c r="F32" s="75"/>
      <c r="G32" s="93"/>
    </row>
    <row r="33" spans="1:7" ht="20.149999999999999" customHeight="1">
      <c r="A33" s="146"/>
      <c r="B33" s="149" t="s">
        <v>853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>
      <c r="A1" s="150" t="s">
        <v>353</v>
      </c>
      <c r="B1" s="71"/>
      <c r="C1" s="70" t="s">
        <v>854</v>
      </c>
    </row>
    <row r="2" spans="1:3" ht="20.149999999999999" customHeight="1">
      <c r="A2" s="95"/>
    </row>
    <row r="3" spans="1:3" ht="20.149999999999999" customHeight="1">
      <c r="A3" s="129" t="str">
        <f>"Hospital: "&amp;data!C98</f>
        <v>Hospital: Newport Hospital &amp; Health Services</v>
      </c>
      <c r="B3" s="78"/>
      <c r="C3" s="151" t="str">
        <f>"FYE: "&amp;data!C96</f>
        <v>FYE: 12/31/2022</v>
      </c>
    </row>
    <row r="4" spans="1:3" ht="20.149999999999999" customHeight="1">
      <c r="A4" s="78"/>
    </row>
    <row r="5" spans="1:3" ht="20.149999999999999" customHeight="1">
      <c r="A5" s="72">
        <v>1</v>
      </c>
      <c r="B5" s="84" t="s">
        <v>354</v>
      </c>
      <c r="C5" s="132"/>
    </row>
    <row r="6" spans="1:3" ht="20.149999999999999" customHeight="1">
      <c r="A6" s="152">
        <v>2</v>
      </c>
      <c r="B6" s="73" t="s">
        <v>855</v>
      </c>
      <c r="C6" s="72">
        <f>data!C181</f>
        <v>1692033</v>
      </c>
    </row>
    <row r="7" spans="1:3" ht="20.149999999999999" customHeight="1">
      <c r="A7" s="153">
        <v>3</v>
      </c>
      <c r="B7" s="92" t="s">
        <v>356</v>
      </c>
      <c r="C7" s="72">
        <f>data!C182</f>
        <v>32787</v>
      </c>
    </row>
    <row r="8" spans="1:3" ht="20.149999999999999" customHeight="1">
      <c r="A8" s="153">
        <v>4</v>
      </c>
      <c r="B8" s="73" t="s">
        <v>357</v>
      </c>
      <c r="C8" s="72">
        <f>data!C183</f>
        <v>345150</v>
      </c>
    </row>
    <row r="9" spans="1:3" ht="20.149999999999999" customHeight="1">
      <c r="A9" s="153">
        <v>5</v>
      </c>
      <c r="B9" s="73" t="s">
        <v>358</v>
      </c>
      <c r="C9" s="72">
        <f>data!C184</f>
        <v>3023174</v>
      </c>
    </row>
    <row r="10" spans="1:3" ht="20.149999999999999" customHeight="1">
      <c r="A10" s="153">
        <v>6</v>
      </c>
      <c r="B10" s="73" t="s">
        <v>359</v>
      </c>
      <c r="C10" s="72">
        <f>data!C185</f>
        <v>0</v>
      </c>
    </row>
    <row r="11" spans="1:3" ht="20.149999999999999" customHeight="1">
      <c r="A11" s="153">
        <v>7</v>
      </c>
      <c r="B11" s="73" t="s">
        <v>360</v>
      </c>
      <c r="C11" s="72">
        <f>data!C186</f>
        <v>952763</v>
      </c>
    </row>
    <row r="12" spans="1:3" ht="20.149999999999999" customHeight="1">
      <c r="A12" s="153">
        <v>8</v>
      </c>
      <c r="B12" s="73" t="s">
        <v>361</v>
      </c>
      <c r="C12" s="72">
        <f>data!C187</f>
        <v>75837</v>
      </c>
    </row>
    <row r="13" spans="1:3" ht="20.149999999999999" customHeight="1">
      <c r="A13" s="153">
        <v>9</v>
      </c>
      <c r="B13" s="73" t="s">
        <v>361</v>
      </c>
      <c r="C13" s="72">
        <f>data!C188</f>
        <v>0</v>
      </c>
    </row>
    <row r="14" spans="1:3" ht="20.149999999999999" customHeight="1">
      <c r="A14" s="153">
        <v>10</v>
      </c>
      <c r="B14" s="73" t="s">
        <v>856</v>
      </c>
      <c r="C14" s="72">
        <f>data!D189</f>
        <v>6121744</v>
      </c>
    </row>
    <row r="15" spans="1:3" ht="20.149999999999999" customHeight="1">
      <c r="A15" s="77"/>
      <c r="B15" s="78"/>
      <c r="C15" s="79"/>
    </row>
    <row r="16" spans="1:3" ht="20.149999999999999" customHeight="1">
      <c r="A16" s="77"/>
      <c r="B16" s="78"/>
      <c r="C16" s="79"/>
    </row>
    <row r="17" spans="1:3" ht="20.149999999999999" customHeight="1">
      <c r="A17" s="154">
        <v>11</v>
      </c>
      <c r="B17" s="85" t="s">
        <v>362</v>
      </c>
      <c r="C17" s="86"/>
    </row>
    <row r="18" spans="1:3" ht="20.149999999999999" customHeight="1">
      <c r="A18" s="72">
        <v>12</v>
      </c>
      <c r="B18" s="73" t="s">
        <v>857</v>
      </c>
      <c r="C18" s="72">
        <f>data!C191</f>
        <v>6300</v>
      </c>
    </row>
    <row r="19" spans="1:3" ht="20.149999999999999" customHeight="1">
      <c r="A19" s="72">
        <v>13</v>
      </c>
      <c r="B19" s="73" t="s">
        <v>858</v>
      </c>
      <c r="C19" s="72">
        <f>data!C192</f>
        <v>124816</v>
      </c>
    </row>
    <row r="20" spans="1:3" ht="20.149999999999999" customHeight="1">
      <c r="A20" s="72">
        <v>14</v>
      </c>
      <c r="B20" s="73" t="s">
        <v>859</v>
      </c>
      <c r="C20" s="72">
        <f>data!D193</f>
        <v>131116</v>
      </c>
    </row>
    <row r="21" spans="1:3" ht="20.149999999999999" customHeight="1">
      <c r="A21" s="77"/>
      <c r="B21" s="78"/>
      <c r="C21" s="79"/>
    </row>
    <row r="22" spans="1:3" ht="20.149999999999999" customHeight="1">
      <c r="A22" s="77"/>
      <c r="C22" s="155"/>
    </row>
    <row r="23" spans="1:3" ht="20.149999999999999" customHeight="1">
      <c r="A23" s="133">
        <v>15</v>
      </c>
      <c r="B23" s="156" t="s">
        <v>365</v>
      </c>
      <c r="C23" s="132"/>
    </row>
    <row r="24" spans="1:3" ht="20.149999999999999" customHeight="1">
      <c r="A24" s="72">
        <v>16</v>
      </c>
      <c r="B24" s="84" t="s">
        <v>860</v>
      </c>
      <c r="C24" s="157"/>
    </row>
    <row r="25" spans="1:3" ht="20.149999999999999" customHeight="1">
      <c r="A25" s="72">
        <v>17</v>
      </c>
      <c r="B25" s="73" t="s">
        <v>861</v>
      </c>
      <c r="C25" s="72">
        <f>data!C195</f>
        <v>213357</v>
      </c>
    </row>
    <row r="26" spans="1:3" ht="20.149999999999999" customHeight="1">
      <c r="A26" s="72">
        <v>18</v>
      </c>
      <c r="B26" s="73" t="s">
        <v>367</v>
      </c>
      <c r="C26" s="72">
        <f>data!C196</f>
        <v>133760</v>
      </c>
    </row>
    <row r="27" spans="1:3" ht="20.149999999999999" customHeight="1">
      <c r="A27" s="72">
        <v>19</v>
      </c>
      <c r="B27" s="73" t="s">
        <v>862</v>
      </c>
      <c r="C27" s="72">
        <f>data!D197</f>
        <v>347117</v>
      </c>
    </row>
    <row r="28" spans="1:3" ht="20.149999999999999" customHeight="1">
      <c r="A28" s="77"/>
      <c r="B28" s="78"/>
      <c r="C28" s="79"/>
    </row>
    <row r="29" spans="1:3" ht="20.149999999999999" customHeight="1">
      <c r="A29" s="77"/>
      <c r="B29" s="78"/>
      <c r="C29" s="79"/>
    </row>
    <row r="30" spans="1:3" ht="20.149999999999999" customHeight="1">
      <c r="A30" s="133">
        <v>20</v>
      </c>
      <c r="B30" s="156" t="s">
        <v>863</v>
      </c>
      <c r="C30" s="142"/>
    </row>
    <row r="31" spans="1:3" ht="20.149999999999999" customHeight="1">
      <c r="A31" s="72">
        <v>21</v>
      </c>
      <c r="B31" s="73" t="s">
        <v>369</v>
      </c>
      <c r="C31" s="72">
        <f>data!C199</f>
        <v>0</v>
      </c>
    </row>
    <row r="32" spans="1:3" ht="20.149999999999999" customHeight="1">
      <c r="A32" s="72">
        <v>22</v>
      </c>
      <c r="B32" s="73" t="s">
        <v>864</v>
      </c>
      <c r="C32" s="72">
        <f>data!C200</f>
        <v>0</v>
      </c>
    </row>
    <row r="33" spans="1:3" ht="20.149999999999999" customHeight="1">
      <c r="A33" s="72">
        <v>23</v>
      </c>
      <c r="B33" s="73" t="s">
        <v>159</v>
      </c>
      <c r="C33" s="72">
        <f>data!C201</f>
        <v>0</v>
      </c>
    </row>
    <row r="34" spans="1:3" ht="20.149999999999999" customHeight="1">
      <c r="A34" s="72">
        <v>24</v>
      </c>
      <c r="B34" s="73" t="s">
        <v>865</v>
      </c>
      <c r="C34" s="72">
        <f>data!D202</f>
        <v>0</v>
      </c>
    </row>
    <row r="35" spans="1:3" ht="20.149999999999999" customHeight="1">
      <c r="A35" s="77"/>
      <c r="B35" s="78"/>
      <c r="C35" s="79"/>
    </row>
    <row r="36" spans="1:3" ht="20.149999999999999" customHeight="1">
      <c r="A36" s="77"/>
      <c r="B36" s="78"/>
      <c r="C36" s="79"/>
    </row>
    <row r="37" spans="1:3" ht="20.149999999999999" customHeight="1">
      <c r="A37" s="133">
        <v>25</v>
      </c>
      <c r="B37" s="156" t="s">
        <v>371</v>
      </c>
      <c r="C37" s="132"/>
    </row>
    <row r="38" spans="1:3" ht="20.149999999999999" customHeight="1">
      <c r="A38" s="72">
        <v>26</v>
      </c>
      <c r="B38" s="73" t="s">
        <v>866</v>
      </c>
      <c r="C38" s="72">
        <f>data!C204</f>
        <v>0</v>
      </c>
    </row>
    <row r="39" spans="1:3" ht="20.149999999999999" customHeight="1">
      <c r="A39" s="72">
        <v>27</v>
      </c>
      <c r="B39" s="73" t="s">
        <v>373</v>
      </c>
      <c r="C39" s="72">
        <f>data!C205</f>
        <v>372986</v>
      </c>
    </row>
    <row r="40" spans="1:3" ht="20.149999999999999" customHeight="1">
      <c r="A40" s="72">
        <v>28</v>
      </c>
      <c r="B40" s="73" t="s">
        <v>867</v>
      </c>
      <c r="C40" s="72">
        <f>data!D206</f>
        <v>372986</v>
      </c>
    </row>
    <row r="41" spans="1:3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>
      <c r="A1" s="150" t="s">
        <v>374</v>
      </c>
      <c r="B1" s="71"/>
      <c r="C1" s="71"/>
      <c r="D1" s="71"/>
      <c r="E1" s="71"/>
      <c r="F1" s="70" t="s">
        <v>868</v>
      </c>
    </row>
    <row r="3" spans="1:6" ht="20.149999999999999" customHeight="1">
      <c r="A3" s="129" t="str">
        <f>"Hospital: "&amp;data!C98</f>
        <v>Hospital: Newport Hospital &amp; Health Services</v>
      </c>
      <c r="F3" s="151" t="str">
        <f>"FYE: "&amp;data!C96</f>
        <v>FYE: 12/31/2022</v>
      </c>
    </row>
    <row r="4" spans="1:6" ht="20.149999999999999" customHeight="1">
      <c r="A4" s="157" t="s">
        <v>375</v>
      </c>
      <c r="B4" s="83"/>
      <c r="C4" s="83"/>
      <c r="D4" s="84"/>
      <c r="E4" s="84"/>
      <c r="F4" s="83"/>
    </row>
    <row r="5" spans="1:6" ht="20.149999999999999" customHeight="1">
      <c r="A5" s="133"/>
      <c r="B5" s="159"/>
      <c r="C5" s="160" t="s">
        <v>869</v>
      </c>
      <c r="D5" s="160"/>
      <c r="E5" s="160"/>
      <c r="F5" s="160" t="s">
        <v>870</v>
      </c>
    </row>
    <row r="6" spans="1:6" ht="20.149999999999999" customHeight="1">
      <c r="A6" s="161"/>
      <c r="B6" s="79"/>
      <c r="C6" s="162" t="s">
        <v>871</v>
      </c>
      <c r="D6" s="162" t="s">
        <v>377</v>
      </c>
      <c r="E6" s="162" t="s">
        <v>872</v>
      </c>
      <c r="F6" s="162" t="s">
        <v>871</v>
      </c>
    </row>
    <row r="7" spans="1:6" ht="20.149999999999999" customHeight="1">
      <c r="A7" s="72">
        <v>1</v>
      </c>
      <c r="B7" s="76" t="s">
        <v>380</v>
      </c>
      <c r="C7" s="76">
        <f>data!B211</f>
        <v>834399</v>
      </c>
      <c r="D7" s="76">
        <f>data!C211</f>
        <v>80679</v>
      </c>
      <c r="E7" s="76">
        <f>data!D211</f>
        <v>0</v>
      </c>
      <c r="F7" s="76">
        <f>data!E211</f>
        <v>915078</v>
      </c>
    </row>
    <row r="8" spans="1:6" ht="20.149999999999999" customHeight="1">
      <c r="A8" s="72">
        <v>2</v>
      </c>
      <c r="B8" s="76" t="s">
        <v>381</v>
      </c>
      <c r="C8" s="76">
        <f>data!B212</f>
        <v>2485124</v>
      </c>
      <c r="D8" s="76">
        <f>data!C212</f>
        <v>0</v>
      </c>
      <c r="E8" s="76">
        <f>data!D212</f>
        <v>0</v>
      </c>
      <c r="F8" s="76">
        <f>data!E212</f>
        <v>2485124</v>
      </c>
    </row>
    <row r="9" spans="1:6" ht="20.149999999999999" customHeight="1">
      <c r="A9" s="72">
        <v>3</v>
      </c>
      <c r="B9" s="76" t="s">
        <v>382</v>
      </c>
      <c r="C9" s="76">
        <f>data!B213</f>
        <v>24311031</v>
      </c>
      <c r="D9" s="76">
        <f>data!C213</f>
        <v>571212</v>
      </c>
      <c r="E9" s="76">
        <f>data!D213</f>
        <v>0</v>
      </c>
      <c r="F9" s="76">
        <f>data!E213</f>
        <v>24882243</v>
      </c>
    </row>
    <row r="10" spans="1:6" ht="20.149999999999999" customHeight="1">
      <c r="A10" s="72">
        <v>4</v>
      </c>
      <c r="B10" s="76" t="s">
        <v>873</v>
      </c>
      <c r="C10" s="76">
        <f>data!B214</f>
        <v>7453737</v>
      </c>
      <c r="D10" s="76">
        <f>data!C214</f>
        <v>8658</v>
      </c>
      <c r="E10" s="76">
        <f>data!D214</f>
        <v>0</v>
      </c>
      <c r="F10" s="76">
        <f>data!E214</f>
        <v>7462395</v>
      </c>
    </row>
    <row r="11" spans="1:6" ht="20.149999999999999" customHeight="1">
      <c r="A11" s="72">
        <v>5</v>
      </c>
      <c r="B11" s="76" t="s">
        <v>874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>
      <c r="A12" s="72">
        <v>6</v>
      </c>
      <c r="B12" s="76" t="s">
        <v>875</v>
      </c>
      <c r="C12" s="76">
        <f>data!B216</f>
        <v>11620377</v>
      </c>
      <c r="D12" s="76">
        <f>data!C216</f>
        <v>504162</v>
      </c>
      <c r="E12" s="76">
        <f>data!D216</f>
        <v>438430</v>
      </c>
      <c r="F12" s="76">
        <f>data!E216</f>
        <v>11686109</v>
      </c>
    </row>
    <row r="13" spans="1:6" ht="20.149999999999999" customHeight="1">
      <c r="A13" s="72">
        <v>7</v>
      </c>
      <c r="B13" s="76" t="s">
        <v>876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>
      <c r="A15" s="72">
        <v>9</v>
      </c>
      <c r="B15" s="76" t="s">
        <v>877</v>
      </c>
      <c r="C15" s="76">
        <f>data!B219</f>
        <v>70896</v>
      </c>
      <c r="D15" s="76">
        <f>data!C219</f>
        <v>23595</v>
      </c>
      <c r="E15" s="76">
        <f>data!D219</f>
        <v>0</v>
      </c>
      <c r="F15" s="76">
        <f>data!E219</f>
        <v>94491</v>
      </c>
    </row>
    <row r="16" spans="1:6" ht="20.149999999999999" customHeight="1">
      <c r="A16" s="72">
        <v>10</v>
      </c>
      <c r="B16" s="76" t="s">
        <v>601</v>
      </c>
      <c r="C16" s="76">
        <f>data!B220</f>
        <v>46775564</v>
      </c>
      <c r="D16" s="76">
        <f>data!C220</f>
        <v>1188306</v>
      </c>
      <c r="E16" s="76">
        <f>data!D220</f>
        <v>438430</v>
      </c>
      <c r="F16" s="76">
        <f>data!E220</f>
        <v>47525440</v>
      </c>
    </row>
    <row r="17" spans="1:6" ht="20.149999999999999" customHeight="1">
      <c r="A17" s="77"/>
      <c r="B17" s="78"/>
      <c r="C17" s="78"/>
      <c r="D17" s="78"/>
      <c r="E17" s="78"/>
      <c r="F17" s="79"/>
    </row>
    <row r="18" spans="1:6" ht="20.149999999999999" customHeight="1">
      <c r="A18" s="80"/>
      <c r="F18" s="91"/>
    </row>
    <row r="19" spans="1:6" ht="20.149999999999999" customHeight="1">
      <c r="A19" s="80"/>
      <c r="F19" s="91"/>
    </row>
    <row r="20" spans="1:6" ht="20.149999999999999" customHeight="1">
      <c r="A20" s="157" t="s">
        <v>389</v>
      </c>
      <c r="B20" s="83"/>
      <c r="C20" s="83"/>
      <c r="D20" s="83"/>
      <c r="E20" s="83"/>
      <c r="F20" s="83"/>
    </row>
    <row r="21" spans="1:6" ht="20.149999999999999" customHeight="1">
      <c r="A21" s="163"/>
      <c r="B21" s="155"/>
      <c r="C21" s="162" t="s">
        <v>869</v>
      </c>
      <c r="D21" s="4" t="s">
        <v>230</v>
      </c>
      <c r="E21" s="162"/>
      <c r="F21" s="162" t="s">
        <v>870</v>
      </c>
    </row>
    <row r="22" spans="1:6" ht="20.149999999999999" customHeight="1">
      <c r="A22" s="163"/>
      <c r="B22" s="155"/>
      <c r="C22" s="162" t="s">
        <v>871</v>
      </c>
      <c r="D22" s="162" t="s">
        <v>878</v>
      </c>
      <c r="E22" s="162" t="s">
        <v>872</v>
      </c>
      <c r="F22" s="162" t="s">
        <v>871</v>
      </c>
    </row>
    <row r="23" spans="1:6" ht="20.149999999999999" customHeight="1">
      <c r="A23" s="72">
        <v>11</v>
      </c>
      <c r="B23" s="164" t="s">
        <v>380</v>
      </c>
      <c r="C23" s="164"/>
      <c r="D23" s="164"/>
      <c r="E23" s="164"/>
      <c r="F23" s="164"/>
    </row>
    <row r="24" spans="1:6" ht="20.149999999999999" customHeight="1">
      <c r="A24" s="72">
        <v>12</v>
      </c>
      <c r="B24" s="76" t="s">
        <v>381</v>
      </c>
      <c r="C24" s="76">
        <f>data!B225</f>
        <v>1028410</v>
      </c>
      <c r="D24" s="76">
        <f>data!C225</f>
        <v>160093</v>
      </c>
      <c r="E24" s="76">
        <f>data!D225</f>
        <v>0</v>
      </c>
      <c r="F24" s="76">
        <f>data!E225</f>
        <v>1188503</v>
      </c>
    </row>
    <row r="25" spans="1:6" ht="20.149999999999999" customHeight="1">
      <c r="A25" s="72">
        <v>13</v>
      </c>
      <c r="B25" s="76" t="s">
        <v>382</v>
      </c>
      <c r="C25" s="76">
        <f>data!B226</f>
        <v>14825607</v>
      </c>
      <c r="D25" s="76">
        <f>data!C226</f>
        <v>686689</v>
      </c>
      <c r="E25" s="76">
        <f>data!D226</f>
        <v>0</v>
      </c>
      <c r="F25" s="76">
        <f>data!E226</f>
        <v>15512296</v>
      </c>
    </row>
    <row r="26" spans="1:6" ht="20.149999999999999" customHeight="1">
      <c r="A26" s="72">
        <v>14</v>
      </c>
      <c r="B26" s="76" t="s">
        <v>873</v>
      </c>
      <c r="C26" s="76">
        <f>data!B227</f>
        <v>2066302</v>
      </c>
      <c r="D26" s="76">
        <f>data!C227</f>
        <v>486652</v>
      </c>
      <c r="E26" s="76">
        <f>data!D227</f>
        <v>0</v>
      </c>
      <c r="F26" s="76">
        <f>data!E227</f>
        <v>2552954</v>
      </c>
    </row>
    <row r="27" spans="1:6" ht="20.149999999999999" customHeight="1">
      <c r="A27" s="72">
        <v>15</v>
      </c>
      <c r="B27" s="76" t="s">
        <v>874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>
      <c r="A28" s="72">
        <v>16</v>
      </c>
      <c r="B28" s="76" t="s">
        <v>875</v>
      </c>
      <c r="C28" s="76">
        <f>data!B229</f>
        <v>8731885</v>
      </c>
      <c r="D28" s="76">
        <f>data!C229</f>
        <v>260880</v>
      </c>
      <c r="E28" s="76">
        <f>data!D229</f>
        <v>0</v>
      </c>
      <c r="F28" s="76">
        <f>data!E229</f>
        <v>8992765</v>
      </c>
    </row>
    <row r="29" spans="1:6" ht="20.149999999999999" customHeight="1">
      <c r="A29" s="72">
        <v>17</v>
      </c>
      <c r="B29" s="76" t="s">
        <v>876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>
      <c r="A31" s="72">
        <v>19</v>
      </c>
      <c r="B31" s="76" t="s">
        <v>877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>
      <c r="A32" s="72">
        <v>20</v>
      </c>
      <c r="B32" s="76" t="s">
        <v>601</v>
      </c>
      <c r="C32" s="76">
        <f>data!B233</f>
        <v>26652204</v>
      </c>
      <c r="D32" s="76">
        <f>data!C233</f>
        <v>1594314</v>
      </c>
      <c r="E32" s="76">
        <f>data!D233</f>
        <v>0</v>
      </c>
      <c r="F32" s="76">
        <f>data!E233</f>
        <v>28246518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>
      <c r="A1" s="71" t="s">
        <v>879</v>
      </c>
      <c r="B1" s="71"/>
      <c r="C1" s="71"/>
      <c r="D1" s="70" t="s">
        <v>880</v>
      </c>
    </row>
    <row r="2" spans="1:4" ht="20.149999999999999" customHeight="1">
      <c r="A2" s="129" t="str">
        <f>"Hospital: "&amp;data!C98</f>
        <v>Hospital: Newport Hospital &amp; Health Services</v>
      </c>
      <c r="B2" s="78"/>
      <c r="C2" s="78"/>
      <c r="D2" s="151" t="str">
        <f>"FYE: "&amp;data!C96</f>
        <v>FYE: 12/31/2022</v>
      </c>
    </row>
    <row r="3" spans="1:4" ht="20.149999999999999" customHeight="1">
      <c r="A3" s="133"/>
      <c r="B3" s="159"/>
      <c r="C3" s="159"/>
      <c r="D3" s="159"/>
    </row>
    <row r="4" spans="1:4" ht="20.149999999999999" customHeight="1">
      <c r="A4" s="153"/>
      <c r="B4" s="165" t="s">
        <v>881</v>
      </c>
      <c r="C4" s="165" t="s">
        <v>882</v>
      </c>
      <c r="D4" s="166"/>
    </row>
    <row r="5" spans="1:4" ht="20.149999999999999" customHeight="1">
      <c r="A5" s="133">
        <v>1</v>
      </c>
      <c r="B5" s="167"/>
      <c r="C5" s="89" t="s">
        <v>391</v>
      </c>
      <c r="D5" s="76">
        <f>data!D237</f>
        <v>979900</v>
      </c>
    </row>
    <row r="6" spans="1:4" ht="20.149999999999999" customHeight="1">
      <c r="A6" s="72">
        <v>2</v>
      </c>
      <c r="B6" s="78"/>
      <c r="C6" s="151" t="s">
        <v>487</v>
      </c>
      <c r="D6" s="162"/>
    </row>
    <row r="7" spans="1:4" ht="20.149999999999999" customHeight="1">
      <c r="A7" s="72">
        <v>3</v>
      </c>
      <c r="B7" s="167">
        <v>5810</v>
      </c>
      <c r="C7" s="76" t="s">
        <v>344</v>
      </c>
      <c r="D7" s="76">
        <f>data!C239</f>
        <v>11586741</v>
      </c>
    </row>
    <row r="8" spans="1:4" ht="20.149999999999999" customHeight="1">
      <c r="A8" s="72">
        <v>4</v>
      </c>
      <c r="B8" s="167">
        <v>5820</v>
      </c>
      <c r="C8" s="76" t="s">
        <v>345</v>
      </c>
      <c r="D8" s="76">
        <f>data!C240</f>
        <v>6455400</v>
      </c>
    </row>
    <row r="9" spans="1:4" ht="20.149999999999999" customHeight="1">
      <c r="A9" s="72">
        <v>5</v>
      </c>
      <c r="B9" s="167">
        <v>5830</v>
      </c>
      <c r="C9" s="76" t="s">
        <v>357</v>
      </c>
      <c r="D9" s="76">
        <f>data!C241</f>
        <v>271129</v>
      </c>
    </row>
    <row r="10" spans="1:4" ht="20.149999999999999" customHeight="1">
      <c r="A10" s="72">
        <v>6</v>
      </c>
      <c r="B10" s="167">
        <v>5840</v>
      </c>
      <c r="C10" s="76" t="s">
        <v>396</v>
      </c>
      <c r="D10" s="76">
        <f>data!C242</f>
        <v>1775743</v>
      </c>
    </row>
    <row r="11" spans="1:4" ht="20.149999999999999" customHeight="1">
      <c r="A11" s="72">
        <v>7</v>
      </c>
      <c r="B11" s="167">
        <v>5850</v>
      </c>
      <c r="C11" s="76" t="s">
        <v>883</v>
      </c>
      <c r="D11" s="76">
        <f>data!C243</f>
        <v>3075656</v>
      </c>
    </row>
    <row r="12" spans="1:4" ht="20.149999999999999" customHeight="1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49999999999999" customHeight="1">
      <c r="A13" s="72">
        <v>9</v>
      </c>
      <c r="B13" s="76"/>
      <c r="C13" s="76" t="s">
        <v>884</v>
      </c>
      <c r="D13" s="76">
        <f>data!D245</f>
        <v>23164669</v>
      </c>
    </row>
    <row r="14" spans="1:4" ht="20.149999999999999" customHeight="1">
      <c r="A14" s="161">
        <v>10</v>
      </c>
      <c r="B14" s="88"/>
      <c r="C14" s="88"/>
      <c r="D14" s="88"/>
    </row>
    <row r="15" spans="1:4" ht="20.149999999999999" customHeight="1">
      <c r="A15" s="72">
        <v>11</v>
      </c>
      <c r="B15" s="168"/>
      <c r="C15" s="168" t="s">
        <v>400</v>
      </c>
      <c r="D15" s="162"/>
    </row>
    <row r="16" spans="1:4" ht="20.149999999999999" customHeight="1">
      <c r="A16" s="161">
        <v>12</v>
      </c>
      <c r="B16" s="88"/>
      <c r="C16" s="73" t="s">
        <v>885</v>
      </c>
      <c r="D16" s="72">
        <f>data!C247</f>
        <v>248</v>
      </c>
    </row>
    <row r="17" spans="1:4" ht="20.149999999999999" customHeight="1">
      <c r="A17" s="72">
        <v>13</v>
      </c>
      <c r="B17" s="168"/>
      <c r="C17" s="78"/>
      <c r="D17" s="79"/>
    </row>
    <row r="18" spans="1:4" ht="20.149999999999999" customHeight="1">
      <c r="A18" s="72">
        <v>14</v>
      </c>
      <c r="B18" s="169">
        <v>5900</v>
      </c>
      <c r="C18" s="76" t="s">
        <v>402</v>
      </c>
      <c r="D18" s="76">
        <f>data!C249</f>
        <v>29032</v>
      </c>
    </row>
    <row r="19" spans="1:4" ht="20.149999999999999" customHeight="1">
      <c r="A19" s="170">
        <v>15</v>
      </c>
      <c r="B19" s="167">
        <v>5910</v>
      </c>
      <c r="C19" s="89" t="s">
        <v>886</v>
      </c>
      <c r="D19" s="76">
        <f>data!C250</f>
        <v>289046</v>
      </c>
    </row>
    <row r="20" spans="1:4" ht="20.149999999999999" customHeight="1">
      <c r="A20" s="72">
        <v>16</v>
      </c>
      <c r="B20" s="76"/>
      <c r="C20" s="76"/>
      <c r="D20" s="88"/>
    </row>
    <row r="21" spans="1:4" ht="20.149999999999999" customHeight="1">
      <c r="A21" s="72">
        <v>17</v>
      </c>
      <c r="B21" s="88"/>
      <c r="C21" s="88"/>
      <c r="D21" s="88"/>
    </row>
    <row r="22" spans="1:4" ht="20.149999999999999" customHeight="1">
      <c r="A22" s="161">
        <v>18</v>
      </c>
      <c r="B22" s="88"/>
      <c r="C22" s="88" t="s">
        <v>887</v>
      </c>
      <c r="D22" s="76">
        <f>data!D252</f>
        <v>318078</v>
      </c>
    </row>
    <row r="23" spans="1:4" ht="20.149999999999999" customHeight="1">
      <c r="A23" s="170">
        <v>19</v>
      </c>
      <c r="B23" s="168"/>
      <c r="C23" s="168"/>
      <c r="D23" s="162"/>
    </row>
    <row r="24" spans="1:4" ht="20.149999999999999" customHeight="1">
      <c r="A24" s="171">
        <v>20</v>
      </c>
      <c r="B24" s="167">
        <v>5970</v>
      </c>
      <c r="C24" s="76" t="s">
        <v>406</v>
      </c>
      <c r="D24" s="76">
        <f>data!C254</f>
        <v>588</v>
      </c>
    </row>
    <row r="25" spans="1:4" ht="20.149999999999999" customHeight="1">
      <c r="A25" s="170">
        <v>21</v>
      </c>
      <c r="B25" s="78"/>
      <c r="C25" s="78"/>
      <c r="D25" s="162"/>
    </row>
    <row r="26" spans="1:4" ht="20.149999999999999" customHeight="1">
      <c r="A26" s="72">
        <v>22</v>
      </c>
      <c r="B26" s="167">
        <v>5980</v>
      </c>
      <c r="C26" s="76" t="s">
        <v>888</v>
      </c>
      <c r="D26" s="76">
        <f>data!C255</f>
        <v>130015</v>
      </c>
    </row>
    <row r="27" spans="1:4" ht="20.149999999999999" customHeight="1">
      <c r="A27" s="153">
        <v>23</v>
      </c>
      <c r="B27" s="172" t="s">
        <v>889</v>
      </c>
      <c r="C27" s="88"/>
      <c r="D27" s="76">
        <f>data!D256</f>
        <v>130603</v>
      </c>
    </row>
    <row r="28" spans="1:4" ht="20.149999999999999" customHeight="1">
      <c r="A28" s="81">
        <v>24</v>
      </c>
      <c r="B28" s="147" t="s">
        <v>890</v>
      </c>
      <c r="C28" s="90"/>
      <c r="D28" s="166"/>
    </row>
    <row r="29" spans="1:4" ht="20.149999999999999" customHeight="1">
      <c r="A29" s="173"/>
      <c r="B29" s="174"/>
      <c r="C29" s="174"/>
      <c r="D29" s="88"/>
    </row>
    <row r="30" spans="1:4" ht="20.149999999999999" customHeight="1">
      <c r="A30" s="175"/>
      <c r="B30" s="73"/>
      <c r="C30" s="73"/>
      <c r="D30" s="88"/>
    </row>
    <row r="31" spans="1:4" ht="20.149999999999999" customHeight="1">
      <c r="A31" s="175"/>
      <c r="B31" s="73"/>
      <c r="C31" s="73"/>
      <c r="D31" s="88"/>
    </row>
    <row r="32" spans="1:4" ht="20.149999999999999" customHeight="1">
      <c r="A32" s="175"/>
      <c r="B32" s="73"/>
      <c r="C32" s="73"/>
      <c r="D32" s="88"/>
    </row>
    <row r="33" spans="1:4" ht="20.149999999999999" customHeight="1">
      <c r="A33" s="175"/>
      <c r="B33" s="73"/>
      <c r="C33" s="73"/>
      <c r="D33" s="76"/>
    </row>
    <row r="34" spans="1:4" ht="20.149999999999999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2023-12-20T20:48:02Z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