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227"/>
  <workbookPr codeName="ThisWorkbook" defaultThemeVersion="124226"/>
  <mc:AlternateContent xmlns:mc="http://schemas.openxmlformats.org/markup-compatibility/2006">
    <mc:Choice Requires="x15">
      <x15ac:absPath xmlns:x15ac="http://schemas.microsoft.com/office/spreadsheetml/2010/11/ac" url="S:\HSQA\HSQA Division Share\WebPosting\Hospital and Patient Data\2025\YearEnd\"/>
    </mc:Choice>
  </mc:AlternateContent>
  <xr:revisionPtr revIDLastSave="0" documentId="13_ncr:1_{50A3FC3F-83B8-4567-AE8B-CA49B5B00024}" xr6:coauthVersionLast="47" xr6:coauthVersionMax="47" xr10:uidLastSave="{00000000-0000-0000-0000-000000000000}"/>
  <bookViews>
    <workbookView xWindow="28680" yWindow="-120" windowWidth="29040" windowHeight="15840" tabRatio="777" xr2:uid="{6A67E359-151F-4C3D-9C77-4DE7E01E3C7B}"/>
  </bookViews>
  <sheets>
    <sheet name="data" sheetId="24" r:id="rId1"/>
    <sheet name="Transmittal" sheetId="27" r:id="rId2"/>
    <sheet name="Responses-1" sheetId="15" r:id="rId3"/>
    <sheet name="Responses-2" sheetId="33" r:id="rId4"/>
    <sheet name="INFO_PG1" sheetId="3" r:id="rId5"/>
    <sheet name="INFO_PG2" sheetId="4" r:id="rId6"/>
    <sheet name="SS2_3_5_6" sheetId="5" r:id="rId7"/>
    <sheet name="SS4" sheetId="6" r:id="rId8"/>
    <sheet name="SS8" sheetId="7" r:id="rId9"/>
    <sheet name="FS" sheetId="8" r:id="rId10"/>
    <sheet name="CC" sheetId="32" r:id="rId11"/>
    <sheet name="Prior Year" sheetId="34" r:id="rId12"/>
    <sheet name="Contact" sheetId="18" r:id="rId13"/>
    <sheet name="Support" sheetId="28" r:id="rId14"/>
    <sheet name="Hospital" sheetId="29" r:id="rId15"/>
    <sheet name="Funds" sheetId="30" r:id="rId16"/>
    <sheet name="CostCenter" sheetId="31" r:id="rId17"/>
  </sheets>
  <definedNames>
    <definedName name="_Fill" localSheetId="0" hidden="1">data!$DR$776:$DR$821</definedName>
    <definedName name="_Fill" localSheetId="11">'Prior Year'!$DR$772:$DR$817</definedName>
    <definedName name="_Fill" hidden="1">#REF!</definedName>
    <definedName name="_xlnm._FilterDatabase" localSheetId="0" hidden="1">#REF!</definedName>
    <definedName name="_xlnm._FilterDatabase" localSheetId="11">#REF!</definedName>
    <definedName name="Cost_Center_Exp_Analysis" localSheetId="0">#REF!</definedName>
    <definedName name="Cost_Center_Exp_Analysis" localSheetId="11">#REF!</definedName>
    <definedName name="Cost_Center_Exp_Analysis">#REF!</definedName>
    <definedName name="Costcenter" localSheetId="16">CostCenter!$A$1:$AK$80</definedName>
    <definedName name="Costcenter">#REF!</definedName>
    <definedName name="_xlnm.Criteria" localSheetId="0">#REF!</definedName>
    <definedName name="_xlnm.Criteria" localSheetId="11">#REF!</definedName>
    <definedName name="Edit">#REF!</definedName>
    <definedName name="_xlnm.Extract" localSheetId="0">data!$A$437:$H$437</definedName>
    <definedName name="_xlnm.Extract" localSheetId="11">'Prior Year'!$A$433:$H$433</definedName>
    <definedName name="Funds" localSheetId="16">Funds!$A$1:$DH$2</definedName>
    <definedName name="Funds" localSheetId="15">Funds!$A$1:$DH$2</definedName>
    <definedName name="Funds">#REF!</definedName>
    <definedName name="Hospital" localSheetId="14">Hospital!$A$1:$BS$2</definedName>
    <definedName name="Hospital">#REF!</definedName>
    <definedName name="_xlnm.Print_Area" localSheetId="10">CC!$A$1:$I$384</definedName>
    <definedName name="_xlnm.Print_Area" localSheetId="0">#REF!</definedName>
    <definedName name="_xlnm.Print_Area" localSheetId="9">FS!$A$1:$D$179</definedName>
    <definedName name="_xlnm.Print_Area" localSheetId="4">INFO_PG1!$A$1:$G$40</definedName>
    <definedName name="_xlnm.Print_Area" localSheetId="5">INFO_PG2!$A$1:$G$33</definedName>
    <definedName name="_xlnm.Print_Area" localSheetId="11">#REF!</definedName>
    <definedName name="_xlnm.Print_Area" localSheetId="6">SS2_3_5_6!$A$1:$C$40</definedName>
    <definedName name="_xlnm.Print_Area" localSheetId="7">'SS4'!$A$1:$F$32</definedName>
    <definedName name="_xlnm.Print_Area" localSheetId="8">'SS8'!$A$1:$D$34</definedName>
    <definedName name="Support" localSheetId="16">Support!$A$1:$CF$2</definedName>
    <definedName name="Support" localSheetId="15">Support!$A$1:$CF$2</definedName>
    <definedName name="Support" localSheetId="14">Support!$A$1:$CF$2</definedName>
    <definedName name="Support" localSheetId="13">Support!$A$1:$CF$2</definedName>
    <definedName name="Support">#REF!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11" i="24" l="1"/>
  <c r="AJ75" i="24" l="1"/>
  <c r="AK80" i="31" l="1"/>
  <c r="AJ80" i="31"/>
  <c r="AI80" i="31"/>
  <c r="AH80" i="31"/>
  <c r="AG80" i="31"/>
  <c r="AF80" i="31"/>
  <c r="AE80" i="31"/>
  <c r="AD80" i="31"/>
  <c r="AC80" i="31"/>
  <c r="AB80" i="31"/>
  <c r="AA80" i="31"/>
  <c r="Z80" i="31"/>
  <c r="Y80" i="31"/>
  <c r="X80" i="31"/>
  <c r="W80" i="31"/>
  <c r="V80" i="31"/>
  <c r="U80" i="31"/>
  <c r="T80" i="31"/>
  <c r="S80" i="31"/>
  <c r="R80" i="31"/>
  <c r="Q80" i="31"/>
  <c r="P80" i="31"/>
  <c r="N80" i="31"/>
  <c r="L80" i="31"/>
  <c r="K80" i="31"/>
  <c r="J80" i="31"/>
  <c r="I80" i="31"/>
  <c r="G80" i="31"/>
  <c r="F80" i="31"/>
  <c r="E80" i="31"/>
  <c r="C80" i="31"/>
  <c r="B80" i="31"/>
  <c r="A80" i="31"/>
  <c r="AK79" i="31"/>
  <c r="AJ79" i="31"/>
  <c r="AI79" i="31"/>
  <c r="AH79" i="31"/>
  <c r="AG79" i="31"/>
  <c r="AF79" i="31"/>
  <c r="AE79" i="31"/>
  <c r="AD79" i="31"/>
  <c r="AC79" i="31"/>
  <c r="AB79" i="31"/>
  <c r="AA79" i="31"/>
  <c r="Z79" i="31"/>
  <c r="Y79" i="31"/>
  <c r="X79" i="31"/>
  <c r="W79" i="31"/>
  <c r="V79" i="31"/>
  <c r="U79" i="31"/>
  <c r="T79" i="31"/>
  <c r="S79" i="31"/>
  <c r="R79" i="31"/>
  <c r="Q79" i="31"/>
  <c r="P79" i="31"/>
  <c r="N79" i="31"/>
  <c r="L79" i="31"/>
  <c r="K79" i="31"/>
  <c r="J79" i="31"/>
  <c r="I79" i="31"/>
  <c r="G79" i="31"/>
  <c r="F79" i="31"/>
  <c r="E79" i="31"/>
  <c r="C79" i="31"/>
  <c r="B79" i="31"/>
  <c r="A79" i="31"/>
  <c r="AK78" i="31"/>
  <c r="AJ78" i="31"/>
  <c r="AI78" i="31"/>
  <c r="AH78" i="31"/>
  <c r="AG78" i="31"/>
  <c r="AF78" i="31"/>
  <c r="AE78" i="31"/>
  <c r="AD78" i="31"/>
  <c r="AC78" i="31"/>
  <c r="AB78" i="31"/>
  <c r="AA78" i="31"/>
  <c r="Z78" i="31"/>
  <c r="Y78" i="31"/>
  <c r="X78" i="31"/>
  <c r="W78" i="31"/>
  <c r="V78" i="31"/>
  <c r="U78" i="31"/>
  <c r="T78" i="31"/>
  <c r="S78" i="31"/>
  <c r="R78" i="31"/>
  <c r="Q78" i="31"/>
  <c r="P78" i="31"/>
  <c r="N78" i="31"/>
  <c r="L78" i="31"/>
  <c r="K78" i="31"/>
  <c r="J78" i="31"/>
  <c r="I78" i="31"/>
  <c r="G78" i="31"/>
  <c r="F78" i="31"/>
  <c r="E78" i="31"/>
  <c r="C78" i="31"/>
  <c r="B78" i="31"/>
  <c r="A78" i="31"/>
  <c r="AK77" i="31"/>
  <c r="AJ77" i="31"/>
  <c r="AI77" i="31"/>
  <c r="AH77" i="31"/>
  <c r="AG77" i="31"/>
  <c r="AF77" i="31"/>
  <c r="AE77" i="31"/>
  <c r="AD77" i="31"/>
  <c r="AC77" i="31"/>
  <c r="AB77" i="31"/>
  <c r="AA77" i="31"/>
  <c r="Z77" i="31"/>
  <c r="Y77" i="31"/>
  <c r="X77" i="31"/>
  <c r="W77" i="31"/>
  <c r="V77" i="31"/>
  <c r="U77" i="31"/>
  <c r="T77" i="31"/>
  <c r="S77" i="31"/>
  <c r="R77" i="31"/>
  <c r="Q77" i="31"/>
  <c r="P77" i="31"/>
  <c r="N77" i="31"/>
  <c r="L77" i="31"/>
  <c r="K77" i="31"/>
  <c r="J77" i="31"/>
  <c r="I77" i="31"/>
  <c r="G77" i="31"/>
  <c r="F77" i="31"/>
  <c r="E77" i="31"/>
  <c r="C77" i="31"/>
  <c r="B77" i="31"/>
  <c r="A77" i="31"/>
  <c r="AK76" i="31"/>
  <c r="AJ76" i="31"/>
  <c r="AI76" i="31"/>
  <c r="AH76" i="31"/>
  <c r="AG76" i="31"/>
  <c r="AF76" i="31"/>
  <c r="AE76" i="31"/>
  <c r="AD76" i="31"/>
  <c r="AC76" i="31"/>
  <c r="AB76" i="31"/>
  <c r="AA76" i="31"/>
  <c r="Z76" i="31"/>
  <c r="Y76" i="31"/>
  <c r="X76" i="31"/>
  <c r="W76" i="31"/>
  <c r="V76" i="31"/>
  <c r="U76" i="31"/>
  <c r="T76" i="31"/>
  <c r="S76" i="31"/>
  <c r="R76" i="31"/>
  <c r="Q76" i="31"/>
  <c r="P76" i="31"/>
  <c r="N76" i="31"/>
  <c r="L76" i="31"/>
  <c r="K76" i="31"/>
  <c r="J76" i="31"/>
  <c r="I76" i="31"/>
  <c r="G76" i="31"/>
  <c r="F76" i="31"/>
  <c r="E76" i="31"/>
  <c r="C76" i="31"/>
  <c r="B76" i="31"/>
  <c r="A76" i="31"/>
  <c r="AK75" i="31"/>
  <c r="AJ75" i="31"/>
  <c r="AI75" i="31"/>
  <c r="AH75" i="31"/>
  <c r="AG75" i="31"/>
  <c r="AF75" i="31"/>
  <c r="AE75" i="31"/>
  <c r="AD75" i="31"/>
  <c r="AC75" i="31"/>
  <c r="AB75" i="31"/>
  <c r="AA75" i="31"/>
  <c r="Z75" i="31"/>
  <c r="Y75" i="31"/>
  <c r="X75" i="31"/>
  <c r="W75" i="31"/>
  <c r="V75" i="31"/>
  <c r="U75" i="31"/>
  <c r="T75" i="31"/>
  <c r="S75" i="31"/>
  <c r="R75" i="31"/>
  <c r="Q75" i="31"/>
  <c r="P75" i="31"/>
  <c r="N75" i="31"/>
  <c r="L75" i="31"/>
  <c r="K75" i="31"/>
  <c r="J75" i="31"/>
  <c r="I75" i="31"/>
  <c r="G75" i="31"/>
  <c r="F75" i="31"/>
  <c r="E75" i="31"/>
  <c r="C75" i="31"/>
  <c r="B75" i="31"/>
  <c r="A75" i="31"/>
  <c r="AK74" i="31"/>
  <c r="AJ74" i="31"/>
  <c r="AI74" i="31"/>
  <c r="AH74" i="31"/>
  <c r="AG74" i="31"/>
  <c r="AF74" i="31"/>
  <c r="AE74" i="31"/>
  <c r="AD74" i="31"/>
  <c r="AC74" i="31"/>
  <c r="AB74" i="31"/>
  <c r="AA74" i="31"/>
  <c r="Z74" i="31"/>
  <c r="Y74" i="31"/>
  <c r="X74" i="31"/>
  <c r="W74" i="31"/>
  <c r="V74" i="31"/>
  <c r="U74" i="31"/>
  <c r="T74" i="31"/>
  <c r="S74" i="31"/>
  <c r="R74" i="31"/>
  <c r="Q74" i="31"/>
  <c r="P74" i="31"/>
  <c r="N74" i="31"/>
  <c r="L74" i="31"/>
  <c r="K74" i="31"/>
  <c r="J74" i="31"/>
  <c r="I74" i="31"/>
  <c r="G74" i="31"/>
  <c r="F74" i="31"/>
  <c r="E74" i="31"/>
  <c r="C74" i="31"/>
  <c r="B74" i="31"/>
  <c r="A74" i="31"/>
  <c r="AK73" i="31"/>
  <c r="AJ73" i="31"/>
  <c r="AI73" i="31"/>
  <c r="AH73" i="31"/>
  <c r="AG73" i="31"/>
  <c r="AF73" i="31"/>
  <c r="AE73" i="31"/>
  <c r="AD73" i="31"/>
  <c r="AC73" i="31"/>
  <c r="AB73" i="31"/>
  <c r="AA73" i="31"/>
  <c r="Z73" i="31"/>
  <c r="Y73" i="31"/>
  <c r="X73" i="31"/>
  <c r="W73" i="31"/>
  <c r="V73" i="31"/>
  <c r="U73" i="31"/>
  <c r="T73" i="31"/>
  <c r="S73" i="31"/>
  <c r="R73" i="31"/>
  <c r="Q73" i="31"/>
  <c r="P73" i="31"/>
  <c r="N73" i="31"/>
  <c r="L73" i="31"/>
  <c r="K73" i="31"/>
  <c r="J73" i="31"/>
  <c r="I73" i="31"/>
  <c r="G73" i="31"/>
  <c r="F73" i="31"/>
  <c r="E73" i="31"/>
  <c r="C73" i="31"/>
  <c r="B73" i="31"/>
  <c r="A73" i="31"/>
  <c r="AK72" i="31"/>
  <c r="AJ72" i="31"/>
  <c r="AI72" i="31"/>
  <c r="AH72" i="31"/>
  <c r="AG72" i="31"/>
  <c r="AF72" i="31"/>
  <c r="AE72" i="31"/>
  <c r="AD72" i="31"/>
  <c r="AC72" i="31"/>
  <c r="AB72" i="31"/>
  <c r="AA72" i="31"/>
  <c r="Z72" i="31"/>
  <c r="Y72" i="31"/>
  <c r="X72" i="31"/>
  <c r="W72" i="31"/>
  <c r="V72" i="31"/>
  <c r="U72" i="31"/>
  <c r="T72" i="31"/>
  <c r="S72" i="31"/>
  <c r="R72" i="31"/>
  <c r="Q72" i="31"/>
  <c r="P72" i="31"/>
  <c r="N72" i="31"/>
  <c r="L72" i="31"/>
  <c r="K72" i="31"/>
  <c r="J72" i="31"/>
  <c r="I72" i="31"/>
  <c r="G72" i="31"/>
  <c r="F72" i="31"/>
  <c r="E72" i="31"/>
  <c r="C72" i="31"/>
  <c r="B72" i="31"/>
  <c r="A72" i="31"/>
  <c r="AK71" i="31"/>
  <c r="AJ71" i="31"/>
  <c r="AI71" i="31"/>
  <c r="AH71" i="31"/>
  <c r="AG71" i="31"/>
  <c r="AF71" i="31"/>
  <c r="AE71" i="31"/>
  <c r="AD71" i="31"/>
  <c r="AC71" i="31"/>
  <c r="AB71" i="31"/>
  <c r="AA71" i="31"/>
  <c r="Z71" i="31"/>
  <c r="Y71" i="31"/>
  <c r="X71" i="31"/>
  <c r="W71" i="31"/>
  <c r="V71" i="31"/>
  <c r="U71" i="31"/>
  <c r="T71" i="31"/>
  <c r="S71" i="31"/>
  <c r="R71" i="31"/>
  <c r="Q71" i="31"/>
  <c r="P71" i="31"/>
  <c r="N71" i="31"/>
  <c r="L71" i="31"/>
  <c r="K71" i="31"/>
  <c r="J71" i="31"/>
  <c r="I71" i="31"/>
  <c r="G71" i="31"/>
  <c r="F71" i="31"/>
  <c r="E71" i="31"/>
  <c r="C71" i="31"/>
  <c r="B71" i="31"/>
  <c r="A71" i="31"/>
  <c r="AK70" i="31"/>
  <c r="AJ70" i="31"/>
  <c r="AI70" i="31"/>
  <c r="AH70" i="31"/>
  <c r="AG70" i="31"/>
  <c r="AF70" i="31"/>
  <c r="AE70" i="31"/>
  <c r="AD70" i="31"/>
  <c r="AC70" i="31"/>
  <c r="AB70" i="31"/>
  <c r="AA70" i="31"/>
  <c r="Z70" i="31"/>
  <c r="Y70" i="31"/>
  <c r="X70" i="31"/>
  <c r="W70" i="31"/>
  <c r="V70" i="31"/>
  <c r="U70" i="31"/>
  <c r="T70" i="31"/>
  <c r="S70" i="31"/>
  <c r="R70" i="31"/>
  <c r="Q70" i="31"/>
  <c r="P70" i="31"/>
  <c r="N70" i="31"/>
  <c r="L70" i="31"/>
  <c r="K70" i="31"/>
  <c r="J70" i="31"/>
  <c r="I70" i="31"/>
  <c r="G70" i="31"/>
  <c r="F70" i="31"/>
  <c r="E70" i="31"/>
  <c r="C70" i="31"/>
  <c r="B70" i="31"/>
  <c r="A70" i="31"/>
  <c r="AK69" i="31"/>
  <c r="AJ69" i="31"/>
  <c r="AI69" i="31"/>
  <c r="AH69" i="31"/>
  <c r="AG69" i="31"/>
  <c r="AF69" i="31"/>
  <c r="AE69" i="31"/>
  <c r="AD69" i="31"/>
  <c r="AC69" i="31"/>
  <c r="AB69" i="31"/>
  <c r="AA69" i="31"/>
  <c r="Z69" i="31"/>
  <c r="Y69" i="31"/>
  <c r="X69" i="31"/>
  <c r="W69" i="31"/>
  <c r="V69" i="31"/>
  <c r="U69" i="31"/>
  <c r="T69" i="31"/>
  <c r="S69" i="31"/>
  <c r="R69" i="31"/>
  <c r="Q69" i="31"/>
  <c r="P69" i="31"/>
  <c r="N69" i="31"/>
  <c r="L69" i="31"/>
  <c r="K69" i="31"/>
  <c r="J69" i="31"/>
  <c r="I69" i="31"/>
  <c r="G69" i="31"/>
  <c r="F69" i="31"/>
  <c r="E69" i="31"/>
  <c r="C69" i="31"/>
  <c r="B69" i="31"/>
  <c r="A69" i="31"/>
  <c r="AK68" i="31"/>
  <c r="AJ68" i="31"/>
  <c r="AI68" i="31"/>
  <c r="AH68" i="31"/>
  <c r="AG68" i="31"/>
  <c r="AF68" i="31"/>
  <c r="AE68" i="31"/>
  <c r="AD68" i="31"/>
  <c r="AC68" i="31"/>
  <c r="AB68" i="31"/>
  <c r="AA68" i="31"/>
  <c r="Z68" i="31"/>
  <c r="Y68" i="31"/>
  <c r="X68" i="31"/>
  <c r="W68" i="31"/>
  <c r="V68" i="31"/>
  <c r="U68" i="31"/>
  <c r="T68" i="31"/>
  <c r="S68" i="31"/>
  <c r="R68" i="31"/>
  <c r="Q68" i="31"/>
  <c r="P68" i="31"/>
  <c r="N68" i="31"/>
  <c r="L68" i="31"/>
  <c r="K68" i="31"/>
  <c r="J68" i="31"/>
  <c r="I68" i="31"/>
  <c r="G68" i="31"/>
  <c r="F68" i="31"/>
  <c r="E68" i="31"/>
  <c r="C68" i="31"/>
  <c r="B68" i="31"/>
  <c r="A68" i="31"/>
  <c r="AK67" i="31"/>
  <c r="AJ67" i="31"/>
  <c r="AI67" i="31"/>
  <c r="AH67" i="31"/>
  <c r="AG67" i="31"/>
  <c r="AF67" i="31"/>
  <c r="AE67" i="31"/>
  <c r="AD67" i="31"/>
  <c r="AC67" i="31"/>
  <c r="AB67" i="31"/>
  <c r="AA67" i="31"/>
  <c r="Z67" i="31"/>
  <c r="Y67" i="31"/>
  <c r="X67" i="31"/>
  <c r="W67" i="31"/>
  <c r="V67" i="31"/>
  <c r="U67" i="31"/>
  <c r="T67" i="31"/>
  <c r="S67" i="31"/>
  <c r="R67" i="31"/>
  <c r="Q67" i="31"/>
  <c r="P67" i="31"/>
  <c r="N67" i="31"/>
  <c r="L67" i="31"/>
  <c r="K67" i="31"/>
  <c r="J67" i="31"/>
  <c r="I67" i="31"/>
  <c r="G67" i="31"/>
  <c r="F67" i="31"/>
  <c r="E67" i="31"/>
  <c r="C67" i="31"/>
  <c r="B67" i="31"/>
  <c r="A67" i="31"/>
  <c r="AK66" i="31"/>
  <c r="AJ66" i="31"/>
  <c r="AI66" i="31"/>
  <c r="AH66" i="31"/>
  <c r="AG66" i="31"/>
  <c r="AF66" i="31"/>
  <c r="AE66" i="31"/>
  <c r="AD66" i="31"/>
  <c r="AC66" i="31"/>
  <c r="AB66" i="31"/>
  <c r="AA66" i="31"/>
  <c r="Z66" i="31"/>
  <c r="Y66" i="31"/>
  <c r="X66" i="31"/>
  <c r="W66" i="31"/>
  <c r="V66" i="31"/>
  <c r="U66" i="31"/>
  <c r="T66" i="31"/>
  <c r="S66" i="31"/>
  <c r="R66" i="31"/>
  <c r="Q66" i="31"/>
  <c r="P66" i="31"/>
  <c r="N66" i="31"/>
  <c r="L66" i="31"/>
  <c r="K66" i="31"/>
  <c r="J66" i="31"/>
  <c r="I66" i="31"/>
  <c r="G66" i="31"/>
  <c r="F66" i="31"/>
  <c r="E66" i="31"/>
  <c r="C66" i="31"/>
  <c r="B66" i="31"/>
  <c r="A66" i="31"/>
  <c r="AK65" i="31"/>
  <c r="AJ65" i="31"/>
  <c r="AI65" i="31"/>
  <c r="AH65" i="31"/>
  <c r="AG65" i="31"/>
  <c r="AF65" i="31"/>
  <c r="AE65" i="31"/>
  <c r="AD65" i="31"/>
  <c r="AC65" i="31"/>
  <c r="AB65" i="31"/>
  <c r="AA65" i="31"/>
  <c r="Z65" i="31"/>
  <c r="Y65" i="31"/>
  <c r="X65" i="31"/>
  <c r="W65" i="31"/>
  <c r="V65" i="31"/>
  <c r="U65" i="31"/>
  <c r="T65" i="31"/>
  <c r="S65" i="31"/>
  <c r="R65" i="31"/>
  <c r="Q65" i="31"/>
  <c r="P65" i="31"/>
  <c r="N65" i="31"/>
  <c r="L65" i="31"/>
  <c r="K65" i="31"/>
  <c r="J65" i="31"/>
  <c r="I65" i="31"/>
  <c r="G65" i="31"/>
  <c r="F65" i="31"/>
  <c r="E65" i="31"/>
  <c r="C65" i="31"/>
  <c r="B65" i="31"/>
  <c r="A65" i="31"/>
  <c r="AK64" i="31"/>
  <c r="AJ64" i="31"/>
  <c r="AI64" i="31"/>
  <c r="AH64" i="31"/>
  <c r="AG64" i="31"/>
  <c r="AF64" i="31"/>
  <c r="AE64" i="31"/>
  <c r="AD64" i="31"/>
  <c r="AC64" i="31"/>
  <c r="AB64" i="31"/>
  <c r="AA64" i="31"/>
  <c r="Z64" i="31"/>
  <c r="Y64" i="31"/>
  <c r="X64" i="31"/>
  <c r="W64" i="31"/>
  <c r="V64" i="31"/>
  <c r="U64" i="31"/>
  <c r="T64" i="31"/>
  <c r="S64" i="31"/>
  <c r="R64" i="31"/>
  <c r="Q64" i="31"/>
  <c r="P64" i="31"/>
  <c r="N64" i="31"/>
  <c r="L64" i="31"/>
  <c r="K64" i="31"/>
  <c r="J64" i="31"/>
  <c r="I64" i="31"/>
  <c r="G64" i="31"/>
  <c r="F64" i="31"/>
  <c r="E64" i="31"/>
  <c r="C64" i="31"/>
  <c r="B64" i="31"/>
  <c r="A64" i="31"/>
  <c r="AK63" i="31"/>
  <c r="AJ63" i="31"/>
  <c r="AI63" i="31"/>
  <c r="AH63" i="31"/>
  <c r="AG63" i="31"/>
  <c r="AF63" i="31"/>
  <c r="AE63" i="31"/>
  <c r="AD63" i="31"/>
  <c r="AC63" i="31"/>
  <c r="AB63" i="31"/>
  <c r="AA63" i="31"/>
  <c r="Z63" i="31"/>
  <c r="Y63" i="31"/>
  <c r="X63" i="31"/>
  <c r="W63" i="31"/>
  <c r="V63" i="31"/>
  <c r="U63" i="31"/>
  <c r="T63" i="31"/>
  <c r="S63" i="31"/>
  <c r="R63" i="31"/>
  <c r="Q63" i="31"/>
  <c r="P63" i="31"/>
  <c r="N63" i="31"/>
  <c r="L63" i="31"/>
  <c r="K63" i="31"/>
  <c r="J63" i="31"/>
  <c r="I63" i="31"/>
  <c r="G63" i="31"/>
  <c r="F63" i="31"/>
  <c r="E63" i="31"/>
  <c r="C63" i="31"/>
  <c r="B63" i="31"/>
  <c r="A63" i="31"/>
  <c r="AK62" i="31"/>
  <c r="AJ62" i="31"/>
  <c r="AI62" i="31"/>
  <c r="AH62" i="31"/>
  <c r="AG62" i="31"/>
  <c r="AF62" i="31"/>
  <c r="AE62" i="31"/>
  <c r="AD62" i="31"/>
  <c r="AC62" i="31"/>
  <c r="AB62" i="31"/>
  <c r="AA62" i="31"/>
  <c r="Z62" i="31"/>
  <c r="Y62" i="31"/>
  <c r="X62" i="31"/>
  <c r="W62" i="31"/>
  <c r="V62" i="31"/>
  <c r="U62" i="31"/>
  <c r="T62" i="31"/>
  <c r="S62" i="31"/>
  <c r="R62" i="31"/>
  <c r="Q62" i="31"/>
  <c r="P62" i="31"/>
  <c r="N62" i="31"/>
  <c r="L62" i="31"/>
  <c r="K62" i="31"/>
  <c r="J62" i="31"/>
  <c r="I62" i="31"/>
  <c r="G62" i="31"/>
  <c r="F62" i="31"/>
  <c r="E62" i="31"/>
  <c r="C62" i="31"/>
  <c r="B62" i="31"/>
  <c r="A62" i="31"/>
  <c r="AK61" i="31"/>
  <c r="AJ61" i="31"/>
  <c r="AI61" i="31"/>
  <c r="AH61" i="31"/>
  <c r="AG61" i="31"/>
  <c r="AF61" i="31"/>
  <c r="AE61" i="31"/>
  <c r="AD61" i="31"/>
  <c r="AC61" i="31"/>
  <c r="AB61" i="31"/>
  <c r="AA61" i="31"/>
  <c r="Z61" i="31"/>
  <c r="Y61" i="31"/>
  <c r="X61" i="31"/>
  <c r="W61" i="31"/>
  <c r="V61" i="31"/>
  <c r="U61" i="31"/>
  <c r="T61" i="31"/>
  <c r="S61" i="31"/>
  <c r="R61" i="31"/>
  <c r="Q61" i="31"/>
  <c r="P61" i="31"/>
  <c r="N61" i="31"/>
  <c r="L61" i="31"/>
  <c r="K61" i="31"/>
  <c r="J61" i="31"/>
  <c r="I61" i="31"/>
  <c r="G61" i="31"/>
  <c r="F61" i="31"/>
  <c r="E61" i="31"/>
  <c r="C61" i="31"/>
  <c r="B61" i="31"/>
  <c r="A61" i="31"/>
  <c r="AK60" i="31"/>
  <c r="AJ60" i="31"/>
  <c r="AI60" i="31"/>
  <c r="AH60" i="31"/>
  <c r="AG60" i="31"/>
  <c r="AF60" i="31"/>
  <c r="AE60" i="31"/>
  <c r="AD60" i="31"/>
  <c r="AC60" i="31"/>
  <c r="AB60" i="31"/>
  <c r="AA60" i="31"/>
  <c r="Z60" i="31"/>
  <c r="Y60" i="31"/>
  <c r="X60" i="31"/>
  <c r="W60" i="31"/>
  <c r="V60" i="31"/>
  <c r="U60" i="31"/>
  <c r="T60" i="31"/>
  <c r="S60" i="31"/>
  <c r="R60" i="31"/>
  <c r="Q60" i="31"/>
  <c r="P60" i="31"/>
  <c r="N60" i="31"/>
  <c r="L60" i="31"/>
  <c r="K60" i="31"/>
  <c r="J60" i="31"/>
  <c r="I60" i="31"/>
  <c r="G60" i="31"/>
  <c r="F60" i="31"/>
  <c r="E60" i="31"/>
  <c r="C60" i="31"/>
  <c r="B60" i="31"/>
  <c r="A60" i="31"/>
  <c r="AK59" i="31"/>
  <c r="AJ59" i="31"/>
  <c r="AI59" i="31"/>
  <c r="AH59" i="31"/>
  <c r="AG59" i="31"/>
  <c r="AF59" i="31"/>
  <c r="AE59" i="31"/>
  <c r="AD59" i="31"/>
  <c r="AC59" i="31"/>
  <c r="AB59" i="31"/>
  <c r="AA59" i="31"/>
  <c r="Z59" i="31"/>
  <c r="Y59" i="31"/>
  <c r="X59" i="31"/>
  <c r="W59" i="31"/>
  <c r="V59" i="31"/>
  <c r="U59" i="31"/>
  <c r="T59" i="31"/>
  <c r="S59" i="31"/>
  <c r="R59" i="31"/>
  <c r="Q59" i="31"/>
  <c r="P59" i="31"/>
  <c r="N59" i="31"/>
  <c r="L59" i="31"/>
  <c r="K59" i="31"/>
  <c r="J59" i="31"/>
  <c r="I59" i="31"/>
  <c r="G59" i="31"/>
  <c r="F59" i="31"/>
  <c r="E59" i="31"/>
  <c r="C59" i="31"/>
  <c r="B59" i="31"/>
  <c r="A59" i="31"/>
  <c r="AK58" i="31"/>
  <c r="AJ58" i="31"/>
  <c r="AI58" i="31"/>
  <c r="AH58" i="31"/>
  <c r="AG58" i="31"/>
  <c r="AF58" i="31"/>
  <c r="AE58" i="31"/>
  <c r="AD58" i="31"/>
  <c r="AC58" i="31"/>
  <c r="AB58" i="31"/>
  <c r="AA58" i="31"/>
  <c r="Z58" i="31"/>
  <c r="Y58" i="31"/>
  <c r="X58" i="31"/>
  <c r="W58" i="31"/>
  <c r="V58" i="31"/>
  <c r="U58" i="31"/>
  <c r="T58" i="31"/>
  <c r="S58" i="31"/>
  <c r="R58" i="31"/>
  <c r="Q58" i="31"/>
  <c r="P58" i="31"/>
  <c r="N58" i="31"/>
  <c r="L58" i="31"/>
  <c r="K58" i="31"/>
  <c r="J58" i="31"/>
  <c r="I58" i="31"/>
  <c r="G58" i="31"/>
  <c r="F58" i="31"/>
  <c r="E58" i="31"/>
  <c r="C58" i="31"/>
  <c r="B58" i="31"/>
  <c r="A58" i="31"/>
  <c r="AK57" i="31"/>
  <c r="AJ57" i="31"/>
  <c r="AI57" i="31"/>
  <c r="AH57" i="31"/>
  <c r="AG57" i="31"/>
  <c r="AF57" i="31"/>
  <c r="AE57" i="31"/>
  <c r="AD57" i="31"/>
  <c r="AC57" i="31"/>
  <c r="AB57" i="31"/>
  <c r="AA57" i="31"/>
  <c r="Z57" i="31"/>
  <c r="Y57" i="31"/>
  <c r="X57" i="31"/>
  <c r="W57" i="31"/>
  <c r="V57" i="31"/>
  <c r="U57" i="31"/>
  <c r="T57" i="31"/>
  <c r="S57" i="31"/>
  <c r="R57" i="31"/>
  <c r="Q57" i="31"/>
  <c r="P57" i="31"/>
  <c r="N57" i="31"/>
  <c r="L57" i="31"/>
  <c r="K57" i="31"/>
  <c r="J57" i="31"/>
  <c r="I57" i="31"/>
  <c r="G57" i="31"/>
  <c r="F57" i="31"/>
  <c r="E57" i="31"/>
  <c r="C57" i="31"/>
  <c r="B57" i="31"/>
  <c r="A57" i="31"/>
  <c r="AK56" i="31"/>
  <c r="AJ56" i="31"/>
  <c r="AI56" i="31"/>
  <c r="AH56" i="31"/>
  <c r="AG56" i="31"/>
  <c r="AF56" i="31"/>
  <c r="AE56" i="31"/>
  <c r="AD56" i="31"/>
  <c r="AC56" i="31"/>
  <c r="AB56" i="31"/>
  <c r="AA56" i="31"/>
  <c r="Z56" i="31"/>
  <c r="Y56" i="31"/>
  <c r="X56" i="31"/>
  <c r="W56" i="31"/>
  <c r="V56" i="31"/>
  <c r="U56" i="31"/>
  <c r="T56" i="31"/>
  <c r="S56" i="31"/>
  <c r="R56" i="31"/>
  <c r="Q56" i="31"/>
  <c r="P56" i="31"/>
  <c r="N56" i="31"/>
  <c r="L56" i="31"/>
  <c r="K56" i="31"/>
  <c r="J56" i="31"/>
  <c r="I56" i="31"/>
  <c r="G56" i="31"/>
  <c r="F56" i="31"/>
  <c r="E56" i="31"/>
  <c r="C56" i="31"/>
  <c r="B56" i="31"/>
  <c r="A56" i="31"/>
  <c r="AK55" i="31"/>
  <c r="AJ55" i="31"/>
  <c r="AI55" i="31"/>
  <c r="AH55" i="31"/>
  <c r="AG55" i="31"/>
  <c r="AF55" i="31"/>
  <c r="AE55" i="31"/>
  <c r="AD55" i="31"/>
  <c r="AC55" i="31"/>
  <c r="AB55" i="31"/>
  <c r="AA55" i="31"/>
  <c r="Z55" i="31"/>
  <c r="Y55" i="31"/>
  <c r="X55" i="31"/>
  <c r="W55" i="31"/>
  <c r="V55" i="31"/>
  <c r="U55" i="31"/>
  <c r="T55" i="31"/>
  <c r="S55" i="31"/>
  <c r="R55" i="31"/>
  <c r="Q55" i="31"/>
  <c r="P55" i="31"/>
  <c r="N55" i="31"/>
  <c r="L55" i="31"/>
  <c r="K55" i="31"/>
  <c r="J55" i="31"/>
  <c r="I55" i="31"/>
  <c r="G55" i="31"/>
  <c r="F55" i="31"/>
  <c r="E55" i="31"/>
  <c r="C55" i="31"/>
  <c r="B55" i="31"/>
  <c r="A55" i="31"/>
  <c r="AK54" i="31"/>
  <c r="AJ54" i="31"/>
  <c r="AI54" i="31"/>
  <c r="AH54" i="31"/>
  <c r="AG54" i="31"/>
  <c r="AF54" i="31"/>
  <c r="AE54" i="31"/>
  <c r="AD54" i="31"/>
  <c r="AC54" i="31"/>
  <c r="AB54" i="31"/>
  <c r="AA54" i="31"/>
  <c r="Z54" i="31"/>
  <c r="Y54" i="31"/>
  <c r="X54" i="31"/>
  <c r="W54" i="31"/>
  <c r="V54" i="31"/>
  <c r="U54" i="31"/>
  <c r="T54" i="31"/>
  <c r="S54" i="31"/>
  <c r="R54" i="31"/>
  <c r="Q54" i="31"/>
  <c r="P54" i="31"/>
  <c r="N54" i="31"/>
  <c r="L54" i="31"/>
  <c r="K54" i="31"/>
  <c r="J54" i="31"/>
  <c r="I54" i="31"/>
  <c r="G54" i="31"/>
  <c r="F54" i="31"/>
  <c r="E54" i="31"/>
  <c r="C54" i="31"/>
  <c r="B54" i="31"/>
  <c r="A54" i="31"/>
  <c r="AK53" i="31"/>
  <c r="AJ53" i="31"/>
  <c r="AI53" i="31"/>
  <c r="AH53" i="31"/>
  <c r="AG53" i="31"/>
  <c r="AF53" i="31"/>
  <c r="AE53" i="31"/>
  <c r="AD53" i="31"/>
  <c r="AC53" i="31"/>
  <c r="AB53" i="31"/>
  <c r="AA53" i="31"/>
  <c r="Z53" i="31"/>
  <c r="Y53" i="31"/>
  <c r="X53" i="31"/>
  <c r="W53" i="31"/>
  <c r="V53" i="31"/>
  <c r="U53" i="31"/>
  <c r="T53" i="31"/>
  <c r="S53" i="31"/>
  <c r="R53" i="31"/>
  <c r="Q53" i="31"/>
  <c r="P53" i="31"/>
  <c r="N53" i="31"/>
  <c r="L53" i="31"/>
  <c r="K53" i="31"/>
  <c r="J53" i="31"/>
  <c r="I53" i="31"/>
  <c r="G53" i="31"/>
  <c r="F53" i="31"/>
  <c r="E53" i="31"/>
  <c r="C53" i="31"/>
  <c r="B53" i="31"/>
  <c r="A53" i="31"/>
  <c r="AK52" i="31"/>
  <c r="AJ52" i="31"/>
  <c r="AI52" i="31"/>
  <c r="AH52" i="31"/>
  <c r="AG52" i="31"/>
  <c r="AF52" i="31"/>
  <c r="AE52" i="31"/>
  <c r="AD52" i="31"/>
  <c r="AC52" i="31"/>
  <c r="AB52" i="31"/>
  <c r="AA52" i="31"/>
  <c r="Z52" i="31"/>
  <c r="Y52" i="31"/>
  <c r="X52" i="31"/>
  <c r="W52" i="31"/>
  <c r="V52" i="31"/>
  <c r="U52" i="31"/>
  <c r="T52" i="31"/>
  <c r="S52" i="31"/>
  <c r="R52" i="31"/>
  <c r="Q52" i="31"/>
  <c r="P52" i="31"/>
  <c r="N52" i="31"/>
  <c r="L52" i="31"/>
  <c r="K52" i="31"/>
  <c r="J52" i="31"/>
  <c r="I52" i="31"/>
  <c r="G52" i="31"/>
  <c r="F52" i="31"/>
  <c r="E52" i="31"/>
  <c r="C52" i="31"/>
  <c r="B52" i="31"/>
  <c r="A52" i="31"/>
  <c r="AK51" i="31"/>
  <c r="AJ51" i="31"/>
  <c r="AI51" i="31"/>
  <c r="AG51" i="31"/>
  <c r="AF51" i="31"/>
  <c r="AE51" i="31"/>
  <c r="AD51" i="31"/>
  <c r="AC51" i="31"/>
  <c r="AB51" i="31"/>
  <c r="AA51" i="31"/>
  <c r="Z51" i="31"/>
  <c r="Y51" i="31"/>
  <c r="X51" i="31"/>
  <c r="W51" i="31"/>
  <c r="V51" i="31"/>
  <c r="U51" i="31"/>
  <c r="T51" i="31"/>
  <c r="S51" i="31"/>
  <c r="R51" i="31"/>
  <c r="Q51" i="31"/>
  <c r="P51" i="31"/>
  <c r="N51" i="31"/>
  <c r="L51" i="31"/>
  <c r="K51" i="31"/>
  <c r="J51" i="31"/>
  <c r="I51" i="31"/>
  <c r="G51" i="31"/>
  <c r="F51" i="31"/>
  <c r="E51" i="31"/>
  <c r="C51" i="31"/>
  <c r="B51" i="31"/>
  <c r="A51" i="31"/>
  <c r="AK50" i="31"/>
  <c r="AJ50" i="31"/>
  <c r="AI50" i="31"/>
  <c r="AH50" i="31"/>
  <c r="AG50" i="31"/>
  <c r="AF50" i="31"/>
  <c r="AE50" i="31"/>
  <c r="AD50" i="31"/>
  <c r="AC50" i="31"/>
  <c r="AB50" i="31"/>
  <c r="AA50" i="31"/>
  <c r="Z50" i="31"/>
  <c r="Y50" i="31"/>
  <c r="X50" i="31"/>
  <c r="W50" i="31"/>
  <c r="V50" i="31"/>
  <c r="U50" i="31"/>
  <c r="T50" i="31"/>
  <c r="S50" i="31"/>
  <c r="R50" i="31"/>
  <c r="Q50" i="31"/>
  <c r="P50" i="31"/>
  <c r="N50" i="31"/>
  <c r="L50" i="31"/>
  <c r="K50" i="31"/>
  <c r="J50" i="31"/>
  <c r="I50" i="31"/>
  <c r="G50" i="31"/>
  <c r="F50" i="31"/>
  <c r="E50" i="31"/>
  <c r="C50" i="31"/>
  <c r="B50" i="31"/>
  <c r="A50" i="31"/>
  <c r="AK49" i="31"/>
  <c r="AJ49" i="31"/>
  <c r="AI49" i="31"/>
  <c r="AH49" i="31"/>
  <c r="AG49" i="31"/>
  <c r="AF49" i="31"/>
  <c r="AE49" i="31"/>
  <c r="AD49" i="31"/>
  <c r="AC49" i="31"/>
  <c r="AB49" i="31"/>
  <c r="AA49" i="31"/>
  <c r="Z49" i="31"/>
  <c r="Y49" i="31"/>
  <c r="X49" i="31"/>
  <c r="W49" i="31"/>
  <c r="V49" i="31"/>
  <c r="U49" i="31"/>
  <c r="T49" i="31"/>
  <c r="S49" i="31"/>
  <c r="R49" i="31"/>
  <c r="Q49" i="31"/>
  <c r="P49" i="31"/>
  <c r="N49" i="31"/>
  <c r="L49" i="31"/>
  <c r="K49" i="31"/>
  <c r="J49" i="31"/>
  <c r="I49" i="31"/>
  <c r="G49" i="31"/>
  <c r="F49" i="31"/>
  <c r="E49" i="31"/>
  <c r="C49" i="31"/>
  <c r="B49" i="31"/>
  <c r="A49" i="31"/>
  <c r="AK48" i="31"/>
  <c r="AJ48" i="31"/>
  <c r="AI48" i="31"/>
  <c r="AH48" i="31"/>
  <c r="AG48" i="31"/>
  <c r="AF48" i="31"/>
  <c r="AE48" i="31"/>
  <c r="AD48" i="31"/>
  <c r="AC48" i="31"/>
  <c r="AB48" i="31"/>
  <c r="AA48" i="31"/>
  <c r="Z48" i="31"/>
  <c r="Y48" i="31"/>
  <c r="X48" i="31"/>
  <c r="W48" i="31"/>
  <c r="V48" i="31"/>
  <c r="U48" i="31"/>
  <c r="T48" i="31"/>
  <c r="S48" i="31"/>
  <c r="R48" i="31"/>
  <c r="Q48" i="31"/>
  <c r="P48" i="31"/>
  <c r="N48" i="31"/>
  <c r="L48" i="31"/>
  <c r="K48" i="31"/>
  <c r="J48" i="31"/>
  <c r="I48" i="31"/>
  <c r="G48" i="31"/>
  <c r="F48" i="31"/>
  <c r="E48" i="31"/>
  <c r="C48" i="31"/>
  <c r="B48" i="31"/>
  <c r="A48" i="31"/>
  <c r="AK47" i="31"/>
  <c r="AJ47" i="31"/>
  <c r="AI47" i="31"/>
  <c r="AH47" i="31"/>
  <c r="AG47" i="31"/>
  <c r="AF47" i="31"/>
  <c r="AD47" i="31"/>
  <c r="AC47" i="31"/>
  <c r="AB47" i="31"/>
  <c r="AA47" i="31"/>
  <c r="Z47" i="31"/>
  <c r="Y47" i="31"/>
  <c r="X47" i="31"/>
  <c r="W47" i="31"/>
  <c r="V47" i="31"/>
  <c r="U47" i="31"/>
  <c r="T47" i="31"/>
  <c r="S47" i="31"/>
  <c r="R47" i="31"/>
  <c r="Q47" i="31"/>
  <c r="P47" i="31"/>
  <c r="N47" i="31"/>
  <c r="L47" i="31"/>
  <c r="K47" i="31"/>
  <c r="J47" i="31"/>
  <c r="I47" i="31"/>
  <c r="G47" i="31"/>
  <c r="F47" i="31"/>
  <c r="E47" i="31"/>
  <c r="C47" i="31"/>
  <c r="B47" i="31"/>
  <c r="A47" i="31"/>
  <c r="AK46" i="31"/>
  <c r="AJ46" i="31"/>
  <c r="AI46" i="31"/>
  <c r="AH46" i="31"/>
  <c r="AG46" i="31"/>
  <c r="AF46" i="31"/>
  <c r="AD46" i="31"/>
  <c r="AC46" i="31"/>
  <c r="AB46" i="31"/>
  <c r="AA46" i="31"/>
  <c r="Z46" i="31"/>
  <c r="Y46" i="31"/>
  <c r="X46" i="31"/>
  <c r="W46" i="31"/>
  <c r="V46" i="31"/>
  <c r="U46" i="31"/>
  <c r="T46" i="31"/>
  <c r="S46" i="31"/>
  <c r="R46" i="31"/>
  <c r="Q46" i="31"/>
  <c r="P46" i="31"/>
  <c r="N46" i="31"/>
  <c r="L46" i="31"/>
  <c r="K46" i="31"/>
  <c r="J46" i="31"/>
  <c r="I46" i="31"/>
  <c r="G46" i="31"/>
  <c r="F46" i="31"/>
  <c r="E46" i="31"/>
  <c r="C46" i="31"/>
  <c r="B46" i="31"/>
  <c r="A46" i="31"/>
  <c r="AK45" i="31"/>
  <c r="AJ45" i="31"/>
  <c r="AI45" i="31"/>
  <c r="AH45" i="31"/>
  <c r="AG45" i="31"/>
  <c r="AF45" i="31"/>
  <c r="AD45" i="31"/>
  <c r="AC45" i="31"/>
  <c r="AB45" i="31"/>
  <c r="AA45" i="31"/>
  <c r="Z45" i="31"/>
  <c r="Y45" i="31"/>
  <c r="X45" i="31"/>
  <c r="W45" i="31"/>
  <c r="V45" i="31"/>
  <c r="U45" i="31"/>
  <c r="T45" i="31"/>
  <c r="S45" i="31"/>
  <c r="R45" i="31"/>
  <c r="Q45" i="31"/>
  <c r="P45" i="31"/>
  <c r="N45" i="31"/>
  <c r="L45" i="31"/>
  <c r="K45" i="31"/>
  <c r="J45" i="31"/>
  <c r="I45" i="31"/>
  <c r="G45" i="31"/>
  <c r="F45" i="31"/>
  <c r="E45" i="31"/>
  <c r="C45" i="31"/>
  <c r="B45" i="31"/>
  <c r="A45" i="31"/>
  <c r="AK44" i="31"/>
  <c r="AJ44" i="31"/>
  <c r="AI44" i="31"/>
  <c r="AH44" i="31"/>
  <c r="AG44" i="31"/>
  <c r="AF44" i="31"/>
  <c r="AD44" i="31"/>
  <c r="AC44" i="31"/>
  <c r="AB44" i="31"/>
  <c r="AA44" i="31"/>
  <c r="Z44" i="31"/>
  <c r="Y44" i="31"/>
  <c r="X44" i="31"/>
  <c r="W44" i="31"/>
  <c r="V44" i="31"/>
  <c r="U44" i="31"/>
  <c r="T44" i="31"/>
  <c r="S44" i="31"/>
  <c r="R44" i="31"/>
  <c r="Q44" i="31"/>
  <c r="P44" i="31"/>
  <c r="N44" i="31"/>
  <c r="L44" i="31"/>
  <c r="K44" i="31"/>
  <c r="J44" i="31"/>
  <c r="I44" i="31"/>
  <c r="G44" i="31"/>
  <c r="F44" i="31"/>
  <c r="E44" i="31"/>
  <c r="C44" i="31"/>
  <c r="B44" i="31"/>
  <c r="A44" i="31"/>
  <c r="AK43" i="31"/>
  <c r="AJ43" i="31"/>
  <c r="AI43" i="31"/>
  <c r="AH43" i="31"/>
  <c r="AG43" i="31"/>
  <c r="AF43" i="31"/>
  <c r="AD43" i="31"/>
  <c r="AC43" i="31"/>
  <c r="AB43" i="31"/>
  <c r="AA43" i="31"/>
  <c r="Z43" i="31"/>
  <c r="Y43" i="31"/>
  <c r="X43" i="31"/>
  <c r="W43" i="31"/>
  <c r="V43" i="31"/>
  <c r="U43" i="31"/>
  <c r="T43" i="31"/>
  <c r="S43" i="31"/>
  <c r="R43" i="31"/>
  <c r="Q43" i="31"/>
  <c r="P43" i="31"/>
  <c r="N43" i="31"/>
  <c r="L43" i="31"/>
  <c r="K43" i="31"/>
  <c r="J43" i="31"/>
  <c r="I43" i="31"/>
  <c r="G43" i="31"/>
  <c r="F43" i="31"/>
  <c r="E43" i="31"/>
  <c r="C43" i="31"/>
  <c r="B43" i="31"/>
  <c r="A43" i="31"/>
  <c r="AK42" i="31"/>
  <c r="AJ42" i="31"/>
  <c r="AI42" i="31"/>
  <c r="AH42" i="31"/>
  <c r="AG42" i="31"/>
  <c r="AF42" i="31"/>
  <c r="AD42" i="31"/>
  <c r="AC42" i="31"/>
  <c r="AB42" i="31"/>
  <c r="AA42" i="31"/>
  <c r="Z42" i="31"/>
  <c r="Y42" i="31"/>
  <c r="X42" i="31"/>
  <c r="W42" i="31"/>
  <c r="V42" i="31"/>
  <c r="U42" i="31"/>
  <c r="T42" i="31"/>
  <c r="S42" i="31"/>
  <c r="R42" i="31"/>
  <c r="Q42" i="31"/>
  <c r="P42" i="31"/>
  <c r="N42" i="31"/>
  <c r="L42" i="31"/>
  <c r="K42" i="31"/>
  <c r="J42" i="31"/>
  <c r="I42" i="31"/>
  <c r="G42" i="31"/>
  <c r="F42" i="31"/>
  <c r="E42" i="31"/>
  <c r="C42" i="31"/>
  <c r="B42" i="31"/>
  <c r="A42" i="31"/>
  <c r="AK41" i="31"/>
  <c r="AJ41" i="31"/>
  <c r="AI41" i="31"/>
  <c r="AH41" i="31"/>
  <c r="AG41" i="31"/>
  <c r="AF41" i="31"/>
  <c r="AD41" i="31"/>
  <c r="AC41" i="31"/>
  <c r="AB41" i="31"/>
  <c r="AA41" i="31"/>
  <c r="Z41" i="31"/>
  <c r="Y41" i="31"/>
  <c r="X41" i="31"/>
  <c r="W41" i="31"/>
  <c r="V41" i="31"/>
  <c r="U41" i="31"/>
  <c r="T41" i="31"/>
  <c r="S41" i="31"/>
  <c r="R41" i="31"/>
  <c r="Q41" i="31"/>
  <c r="P41" i="31"/>
  <c r="N41" i="31"/>
  <c r="L41" i="31"/>
  <c r="K41" i="31"/>
  <c r="J41" i="31"/>
  <c r="I41" i="31"/>
  <c r="G41" i="31"/>
  <c r="F41" i="31"/>
  <c r="E41" i="31"/>
  <c r="C41" i="31"/>
  <c r="B41" i="31"/>
  <c r="A41" i="31"/>
  <c r="AK40" i="31"/>
  <c r="AJ40" i="31"/>
  <c r="AI40" i="31"/>
  <c r="AH40" i="31"/>
  <c r="AG40" i="31"/>
  <c r="AF40" i="31"/>
  <c r="AD40" i="31"/>
  <c r="AC40" i="31"/>
  <c r="AB40" i="31"/>
  <c r="AA40" i="31"/>
  <c r="Z40" i="31"/>
  <c r="Y40" i="31"/>
  <c r="X40" i="31"/>
  <c r="W40" i="31"/>
  <c r="V40" i="31"/>
  <c r="U40" i="31"/>
  <c r="T40" i="31"/>
  <c r="S40" i="31"/>
  <c r="R40" i="31"/>
  <c r="Q40" i="31"/>
  <c r="P40" i="31"/>
  <c r="N40" i="31"/>
  <c r="L40" i="31"/>
  <c r="K40" i="31"/>
  <c r="J40" i="31"/>
  <c r="I40" i="31"/>
  <c r="G40" i="31"/>
  <c r="F40" i="31"/>
  <c r="E40" i="31"/>
  <c r="C40" i="31"/>
  <c r="B40" i="31"/>
  <c r="A40" i="31"/>
  <c r="AK39" i="31"/>
  <c r="AJ39" i="31"/>
  <c r="AI39" i="31"/>
  <c r="AH39" i="31"/>
  <c r="AG39" i="31"/>
  <c r="AF39" i="31"/>
  <c r="AD39" i="31"/>
  <c r="AC39" i="31"/>
  <c r="AB39" i="31"/>
  <c r="AA39" i="31"/>
  <c r="Z39" i="31"/>
  <c r="Y39" i="31"/>
  <c r="X39" i="31"/>
  <c r="W39" i="31"/>
  <c r="V39" i="31"/>
  <c r="U39" i="31"/>
  <c r="T39" i="31"/>
  <c r="S39" i="31"/>
  <c r="R39" i="31"/>
  <c r="Q39" i="31"/>
  <c r="P39" i="31"/>
  <c r="N39" i="31"/>
  <c r="L39" i="31"/>
  <c r="K39" i="31"/>
  <c r="J39" i="31"/>
  <c r="I39" i="31"/>
  <c r="G39" i="31"/>
  <c r="F39" i="31"/>
  <c r="E39" i="31"/>
  <c r="C39" i="31"/>
  <c r="B39" i="31"/>
  <c r="A39" i="31"/>
  <c r="AK38" i="31"/>
  <c r="AJ38" i="31"/>
  <c r="AI38" i="31"/>
  <c r="AH38" i="31"/>
  <c r="AG38" i="31"/>
  <c r="AF38" i="31"/>
  <c r="AD38" i="31"/>
  <c r="AC38" i="31"/>
  <c r="AB38" i="31"/>
  <c r="AA38" i="31"/>
  <c r="Z38" i="31"/>
  <c r="Y38" i="31"/>
  <c r="X38" i="31"/>
  <c r="W38" i="31"/>
  <c r="V38" i="31"/>
  <c r="U38" i="31"/>
  <c r="T38" i="31"/>
  <c r="S38" i="31"/>
  <c r="R38" i="31"/>
  <c r="Q38" i="31"/>
  <c r="P38" i="31"/>
  <c r="N38" i="31"/>
  <c r="L38" i="31"/>
  <c r="K38" i="31"/>
  <c r="J38" i="31"/>
  <c r="I38" i="31"/>
  <c r="G38" i="31"/>
  <c r="F38" i="31"/>
  <c r="E38" i="31"/>
  <c r="C38" i="31"/>
  <c r="B38" i="31"/>
  <c r="A38" i="31"/>
  <c r="AK37" i="31"/>
  <c r="AJ37" i="31"/>
  <c r="AI37" i="31"/>
  <c r="AH37" i="31"/>
  <c r="AG37" i="31"/>
  <c r="AF37" i="31"/>
  <c r="AD37" i="31"/>
  <c r="AC37" i="31"/>
  <c r="AB37" i="31"/>
  <c r="AA37" i="31"/>
  <c r="Z37" i="31"/>
  <c r="Y37" i="31"/>
  <c r="X37" i="31"/>
  <c r="W37" i="31"/>
  <c r="V37" i="31"/>
  <c r="U37" i="31"/>
  <c r="T37" i="31"/>
  <c r="S37" i="31"/>
  <c r="R37" i="31"/>
  <c r="Q37" i="31"/>
  <c r="P37" i="31"/>
  <c r="N37" i="31"/>
  <c r="L37" i="31"/>
  <c r="K37" i="31"/>
  <c r="J37" i="31"/>
  <c r="I37" i="31"/>
  <c r="G37" i="31"/>
  <c r="F37" i="31"/>
  <c r="E37" i="31"/>
  <c r="C37" i="31"/>
  <c r="B37" i="31"/>
  <c r="A37" i="31"/>
  <c r="AK36" i="31"/>
  <c r="AJ36" i="31"/>
  <c r="AI36" i="31"/>
  <c r="AH36" i="31"/>
  <c r="AG36" i="31"/>
  <c r="AF36" i="31"/>
  <c r="AD36" i="31"/>
  <c r="AC36" i="31"/>
  <c r="AB36" i="31"/>
  <c r="AA36" i="31"/>
  <c r="Z36" i="31"/>
  <c r="Y36" i="31"/>
  <c r="X36" i="31"/>
  <c r="W36" i="31"/>
  <c r="V36" i="31"/>
  <c r="U36" i="31"/>
  <c r="T36" i="31"/>
  <c r="S36" i="31"/>
  <c r="R36" i="31"/>
  <c r="Q36" i="31"/>
  <c r="P36" i="31"/>
  <c r="N36" i="31"/>
  <c r="L36" i="31"/>
  <c r="K36" i="31"/>
  <c r="J36" i="31"/>
  <c r="I36" i="31"/>
  <c r="G36" i="31"/>
  <c r="F36" i="31"/>
  <c r="E36" i="31"/>
  <c r="C36" i="31"/>
  <c r="B36" i="31"/>
  <c r="A36" i="31"/>
  <c r="AK35" i="31"/>
  <c r="AJ35" i="31"/>
  <c r="AI35" i="31"/>
  <c r="AH35" i="31"/>
  <c r="AG35" i="31"/>
  <c r="AF35" i="31"/>
  <c r="AD35" i="31"/>
  <c r="AC35" i="31"/>
  <c r="AB35" i="31"/>
  <c r="AA35" i="31"/>
  <c r="Z35" i="31"/>
  <c r="Y35" i="31"/>
  <c r="X35" i="31"/>
  <c r="W35" i="31"/>
  <c r="V35" i="31"/>
  <c r="U35" i="31"/>
  <c r="T35" i="31"/>
  <c r="S35" i="31"/>
  <c r="R35" i="31"/>
  <c r="Q35" i="31"/>
  <c r="P35" i="31"/>
  <c r="N35" i="31"/>
  <c r="L35" i="31"/>
  <c r="K35" i="31"/>
  <c r="J35" i="31"/>
  <c r="I35" i="31"/>
  <c r="G35" i="31"/>
  <c r="F35" i="31"/>
  <c r="E35" i="31"/>
  <c r="C35" i="31"/>
  <c r="B35" i="31"/>
  <c r="A35" i="31"/>
  <c r="AK34" i="31"/>
  <c r="AJ34" i="31"/>
  <c r="AI34" i="31"/>
  <c r="AH34" i="31"/>
  <c r="AG34" i="31"/>
  <c r="AF34" i="31"/>
  <c r="AD34" i="31"/>
  <c r="AC34" i="31"/>
  <c r="AB34" i="31"/>
  <c r="AA34" i="31"/>
  <c r="Z34" i="31"/>
  <c r="Y34" i="31"/>
  <c r="X34" i="31"/>
  <c r="W34" i="31"/>
  <c r="V34" i="31"/>
  <c r="U34" i="31"/>
  <c r="T34" i="31"/>
  <c r="S34" i="31"/>
  <c r="R34" i="31"/>
  <c r="Q34" i="31"/>
  <c r="P34" i="31"/>
  <c r="N34" i="31"/>
  <c r="L34" i="31"/>
  <c r="K34" i="31"/>
  <c r="J34" i="31"/>
  <c r="I34" i="31"/>
  <c r="G34" i="31"/>
  <c r="F34" i="31"/>
  <c r="E34" i="31"/>
  <c r="C34" i="31"/>
  <c r="B34" i="31"/>
  <c r="A34" i="31"/>
  <c r="AK33" i="31"/>
  <c r="AJ33" i="31"/>
  <c r="AI33" i="31"/>
  <c r="AH33" i="31"/>
  <c r="AG33" i="31"/>
  <c r="AF33" i="31"/>
  <c r="AD33" i="31"/>
  <c r="AC33" i="31"/>
  <c r="AB33" i="31"/>
  <c r="AA33" i="31"/>
  <c r="Z33" i="31"/>
  <c r="Y33" i="31"/>
  <c r="X33" i="31"/>
  <c r="W33" i="31"/>
  <c r="V33" i="31"/>
  <c r="U33" i="31"/>
  <c r="T33" i="31"/>
  <c r="S33" i="31"/>
  <c r="R33" i="31"/>
  <c r="Q33" i="31"/>
  <c r="P33" i="31"/>
  <c r="N33" i="31"/>
  <c r="L33" i="31"/>
  <c r="K33" i="31"/>
  <c r="J33" i="31"/>
  <c r="I33" i="31"/>
  <c r="G33" i="31"/>
  <c r="F33" i="31"/>
  <c r="E33" i="31"/>
  <c r="C33" i="31"/>
  <c r="B33" i="31"/>
  <c r="A33" i="31"/>
  <c r="AK32" i="31"/>
  <c r="AJ32" i="31"/>
  <c r="AI32" i="31"/>
  <c r="AH32" i="31"/>
  <c r="AG32" i="31"/>
  <c r="AF32" i="31"/>
  <c r="AD32" i="31"/>
  <c r="AC32" i="31"/>
  <c r="AB32" i="31"/>
  <c r="AA32" i="31"/>
  <c r="Z32" i="31"/>
  <c r="Y32" i="31"/>
  <c r="X32" i="31"/>
  <c r="W32" i="31"/>
  <c r="V32" i="31"/>
  <c r="U32" i="31"/>
  <c r="T32" i="31"/>
  <c r="S32" i="31"/>
  <c r="R32" i="31"/>
  <c r="Q32" i="31"/>
  <c r="P32" i="31"/>
  <c r="N32" i="31"/>
  <c r="L32" i="31"/>
  <c r="K32" i="31"/>
  <c r="J32" i="31"/>
  <c r="I32" i="31"/>
  <c r="G32" i="31"/>
  <c r="F32" i="31"/>
  <c r="E32" i="31"/>
  <c r="C32" i="31"/>
  <c r="B32" i="31"/>
  <c r="A32" i="31"/>
  <c r="AK31" i="31"/>
  <c r="AJ31" i="31"/>
  <c r="AI31" i="31"/>
  <c r="AH31" i="31"/>
  <c r="AG31" i="31"/>
  <c r="AF31" i="31"/>
  <c r="AD31" i="31"/>
  <c r="AC31" i="31"/>
  <c r="AB31" i="31"/>
  <c r="AA31" i="31"/>
  <c r="Z31" i="31"/>
  <c r="Y31" i="31"/>
  <c r="X31" i="31"/>
  <c r="W31" i="31"/>
  <c r="V31" i="31"/>
  <c r="U31" i="31"/>
  <c r="T31" i="31"/>
  <c r="S31" i="31"/>
  <c r="R31" i="31"/>
  <c r="Q31" i="31"/>
  <c r="P31" i="31"/>
  <c r="N31" i="31"/>
  <c r="L31" i="31"/>
  <c r="K31" i="31"/>
  <c r="J31" i="31"/>
  <c r="I31" i="31"/>
  <c r="G31" i="31"/>
  <c r="F31" i="31"/>
  <c r="E31" i="31"/>
  <c r="C31" i="31"/>
  <c r="B31" i="31"/>
  <c r="A31" i="31"/>
  <c r="AK30" i="31"/>
  <c r="AJ30" i="31"/>
  <c r="AI30" i="31"/>
  <c r="AH30" i="31"/>
  <c r="AG30" i="31"/>
  <c r="AF30" i="31"/>
  <c r="AD30" i="31"/>
  <c r="AC30" i="31"/>
  <c r="AB30" i="31"/>
  <c r="AA30" i="31"/>
  <c r="Z30" i="31"/>
  <c r="Y30" i="31"/>
  <c r="X30" i="31"/>
  <c r="W30" i="31"/>
  <c r="V30" i="31"/>
  <c r="U30" i="31"/>
  <c r="T30" i="31"/>
  <c r="S30" i="31"/>
  <c r="R30" i="31"/>
  <c r="Q30" i="31"/>
  <c r="P30" i="31"/>
  <c r="N30" i="31"/>
  <c r="L30" i="31"/>
  <c r="K30" i="31"/>
  <c r="J30" i="31"/>
  <c r="I30" i="31"/>
  <c r="G30" i="31"/>
  <c r="F30" i="31"/>
  <c r="E30" i="31"/>
  <c r="C30" i="31"/>
  <c r="B30" i="31"/>
  <c r="A30" i="31"/>
  <c r="AK29" i="31"/>
  <c r="AJ29" i="31"/>
  <c r="AI29" i="31"/>
  <c r="AH29" i="31"/>
  <c r="AG29" i="31"/>
  <c r="AF29" i="31"/>
  <c r="AD29" i="31"/>
  <c r="AC29" i="31"/>
  <c r="AB29" i="31"/>
  <c r="AA29" i="31"/>
  <c r="Z29" i="31"/>
  <c r="Y29" i="31"/>
  <c r="X29" i="31"/>
  <c r="W29" i="31"/>
  <c r="V29" i="31"/>
  <c r="U29" i="31"/>
  <c r="T29" i="31"/>
  <c r="S29" i="31"/>
  <c r="R29" i="31"/>
  <c r="Q29" i="31"/>
  <c r="P29" i="31"/>
  <c r="N29" i="31"/>
  <c r="L29" i="31"/>
  <c r="K29" i="31"/>
  <c r="J29" i="31"/>
  <c r="I29" i="31"/>
  <c r="G29" i="31"/>
  <c r="F29" i="31"/>
  <c r="E29" i="31"/>
  <c r="C29" i="31"/>
  <c r="B29" i="31"/>
  <c r="A29" i="31"/>
  <c r="AK28" i="31"/>
  <c r="AJ28" i="31"/>
  <c r="AI28" i="31"/>
  <c r="AH28" i="31"/>
  <c r="AG28" i="31"/>
  <c r="AF28" i="31"/>
  <c r="AD28" i="31"/>
  <c r="AC28" i="31"/>
  <c r="AB28" i="31"/>
  <c r="AA28" i="31"/>
  <c r="Z28" i="31"/>
  <c r="Y28" i="31"/>
  <c r="X28" i="31"/>
  <c r="W28" i="31"/>
  <c r="V28" i="31"/>
  <c r="U28" i="31"/>
  <c r="T28" i="31"/>
  <c r="S28" i="31"/>
  <c r="R28" i="31"/>
  <c r="Q28" i="31"/>
  <c r="P28" i="31"/>
  <c r="N28" i="31"/>
  <c r="L28" i="31"/>
  <c r="K28" i="31"/>
  <c r="J28" i="31"/>
  <c r="I28" i="31"/>
  <c r="G28" i="31"/>
  <c r="F28" i="31"/>
  <c r="E28" i="31"/>
  <c r="C28" i="31"/>
  <c r="B28" i="31"/>
  <c r="A28" i="31"/>
  <c r="AK27" i="31"/>
  <c r="AJ27" i="31"/>
  <c r="AI27" i="31"/>
  <c r="AH27" i="31"/>
  <c r="AG27" i="31"/>
  <c r="AF27" i="31"/>
  <c r="AD27" i="31"/>
  <c r="AC27" i="31"/>
  <c r="AB27" i="31"/>
  <c r="AA27" i="31"/>
  <c r="Z27" i="31"/>
  <c r="Y27" i="31"/>
  <c r="X27" i="31"/>
  <c r="W27" i="31"/>
  <c r="V27" i="31"/>
  <c r="U27" i="31"/>
  <c r="T27" i="31"/>
  <c r="S27" i="31"/>
  <c r="R27" i="31"/>
  <c r="Q27" i="31"/>
  <c r="P27" i="31"/>
  <c r="N27" i="31"/>
  <c r="L27" i="31"/>
  <c r="K27" i="31"/>
  <c r="J27" i="31"/>
  <c r="I27" i="31"/>
  <c r="G27" i="31"/>
  <c r="F27" i="31"/>
  <c r="E27" i="31"/>
  <c r="C27" i="31"/>
  <c r="B27" i="31"/>
  <c r="A27" i="31"/>
  <c r="AK26" i="31"/>
  <c r="AJ26" i="31"/>
  <c r="AI26" i="31"/>
  <c r="AH26" i="31"/>
  <c r="AG26" i="31"/>
  <c r="AF26" i="31"/>
  <c r="AD26" i="31"/>
  <c r="AC26" i="31"/>
  <c r="AB26" i="31"/>
  <c r="AA26" i="31"/>
  <c r="Z26" i="31"/>
  <c r="Y26" i="31"/>
  <c r="X26" i="31"/>
  <c r="W26" i="31"/>
  <c r="V26" i="31"/>
  <c r="U26" i="31"/>
  <c r="T26" i="31"/>
  <c r="S26" i="31"/>
  <c r="R26" i="31"/>
  <c r="Q26" i="31"/>
  <c r="P26" i="31"/>
  <c r="N26" i="31"/>
  <c r="L26" i="31"/>
  <c r="K26" i="31"/>
  <c r="J26" i="31"/>
  <c r="I26" i="31"/>
  <c r="G26" i="31"/>
  <c r="F26" i="31"/>
  <c r="E26" i="31"/>
  <c r="C26" i="31"/>
  <c r="B26" i="31"/>
  <c r="A26" i="31"/>
  <c r="AK25" i="31"/>
  <c r="AJ25" i="31"/>
  <c r="AI25" i="31"/>
  <c r="AH25" i="31"/>
  <c r="AG25" i="31"/>
  <c r="AF25" i="31"/>
  <c r="AD25" i="31"/>
  <c r="AC25" i="31"/>
  <c r="AB25" i="31"/>
  <c r="AA25" i="31"/>
  <c r="Z25" i="31"/>
  <c r="Y25" i="31"/>
  <c r="X25" i="31"/>
  <c r="W25" i="31"/>
  <c r="V25" i="31"/>
  <c r="U25" i="31"/>
  <c r="T25" i="31"/>
  <c r="S25" i="31"/>
  <c r="R25" i="31"/>
  <c r="Q25" i="31"/>
  <c r="P25" i="31"/>
  <c r="N25" i="31"/>
  <c r="L25" i="31"/>
  <c r="K25" i="31"/>
  <c r="J25" i="31"/>
  <c r="I25" i="31"/>
  <c r="G25" i="31"/>
  <c r="F25" i="31"/>
  <c r="E25" i="31"/>
  <c r="C25" i="31"/>
  <c r="B25" i="31"/>
  <c r="A25" i="31"/>
  <c r="AK24" i="31"/>
  <c r="AJ24" i="31"/>
  <c r="AI24" i="31"/>
  <c r="AH24" i="31"/>
  <c r="AG24" i="31"/>
  <c r="AF24" i="31"/>
  <c r="AD24" i="31"/>
  <c r="AC24" i="31"/>
  <c r="AB24" i="31"/>
  <c r="AA24" i="31"/>
  <c r="Z24" i="31"/>
  <c r="Y24" i="31"/>
  <c r="X24" i="31"/>
  <c r="W24" i="31"/>
  <c r="V24" i="31"/>
  <c r="U24" i="31"/>
  <c r="T24" i="31"/>
  <c r="S24" i="31"/>
  <c r="R24" i="31"/>
  <c r="Q24" i="31"/>
  <c r="P24" i="31"/>
  <c r="N24" i="31"/>
  <c r="L24" i="31"/>
  <c r="K24" i="31"/>
  <c r="J24" i="31"/>
  <c r="I24" i="31"/>
  <c r="G24" i="31"/>
  <c r="F24" i="31"/>
  <c r="E24" i="31"/>
  <c r="C24" i="31"/>
  <c r="B24" i="31"/>
  <c r="A24" i="31"/>
  <c r="AK23" i="31"/>
  <c r="AJ23" i="31"/>
  <c r="AI23" i="31"/>
  <c r="AH23" i="31"/>
  <c r="AG23" i="31"/>
  <c r="AF23" i="31"/>
  <c r="AD23" i="31"/>
  <c r="AC23" i="31"/>
  <c r="AB23" i="31"/>
  <c r="AA23" i="31"/>
  <c r="Z23" i="31"/>
  <c r="Y23" i="31"/>
  <c r="X23" i="31"/>
  <c r="W23" i="31"/>
  <c r="V23" i="31"/>
  <c r="U23" i="31"/>
  <c r="T23" i="31"/>
  <c r="S23" i="31"/>
  <c r="R23" i="31"/>
  <c r="Q23" i="31"/>
  <c r="P23" i="31"/>
  <c r="N23" i="31"/>
  <c r="L23" i="31"/>
  <c r="K23" i="31"/>
  <c r="J23" i="31"/>
  <c r="I23" i="31"/>
  <c r="G23" i="31"/>
  <c r="F23" i="31"/>
  <c r="E23" i="31"/>
  <c r="C23" i="31"/>
  <c r="B23" i="31"/>
  <c r="A23" i="31"/>
  <c r="AK22" i="31"/>
  <c r="AJ22" i="31"/>
  <c r="AI22" i="31"/>
  <c r="AH22" i="31"/>
  <c r="AG22" i="31"/>
  <c r="AF22" i="31"/>
  <c r="AD22" i="31"/>
  <c r="AC22" i="31"/>
  <c r="AB22" i="31"/>
  <c r="AA22" i="31"/>
  <c r="Z22" i="31"/>
  <c r="Y22" i="31"/>
  <c r="X22" i="31"/>
  <c r="W22" i="31"/>
  <c r="V22" i="31"/>
  <c r="U22" i="31"/>
  <c r="T22" i="31"/>
  <c r="S22" i="31"/>
  <c r="R22" i="31"/>
  <c r="Q22" i="31"/>
  <c r="P22" i="31"/>
  <c r="N22" i="31"/>
  <c r="L22" i="31"/>
  <c r="K22" i="31"/>
  <c r="J22" i="31"/>
  <c r="I22" i="31"/>
  <c r="G22" i="31"/>
  <c r="F22" i="31"/>
  <c r="E22" i="31"/>
  <c r="C22" i="31"/>
  <c r="B22" i="31"/>
  <c r="A22" i="31"/>
  <c r="AK21" i="31"/>
  <c r="AJ21" i="31"/>
  <c r="AI21" i="31"/>
  <c r="AH21" i="31"/>
  <c r="AG21" i="31"/>
  <c r="AF21" i="31"/>
  <c r="AD21" i="31"/>
  <c r="AC21" i="31"/>
  <c r="AB21" i="31"/>
  <c r="AA21" i="31"/>
  <c r="Z21" i="31"/>
  <c r="Y21" i="31"/>
  <c r="X21" i="31"/>
  <c r="W21" i="31"/>
  <c r="V21" i="31"/>
  <c r="U21" i="31"/>
  <c r="T21" i="31"/>
  <c r="S21" i="31"/>
  <c r="R21" i="31"/>
  <c r="Q21" i="31"/>
  <c r="P21" i="31"/>
  <c r="N21" i="31"/>
  <c r="L21" i="31"/>
  <c r="K21" i="31"/>
  <c r="J21" i="31"/>
  <c r="I21" i="31"/>
  <c r="G21" i="31"/>
  <c r="F21" i="31"/>
  <c r="E21" i="31"/>
  <c r="C21" i="31"/>
  <c r="B21" i="31"/>
  <c r="A21" i="31"/>
  <c r="AK20" i="31"/>
  <c r="AJ20" i="31"/>
  <c r="AI20" i="31"/>
  <c r="AH20" i="31"/>
  <c r="AG20" i="31"/>
  <c r="AF20" i="31"/>
  <c r="AD20" i="31"/>
  <c r="AC20" i="31"/>
  <c r="AB20" i="31"/>
  <c r="AA20" i="31"/>
  <c r="Z20" i="31"/>
  <c r="Y20" i="31"/>
  <c r="X20" i="31"/>
  <c r="W20" i="31"/>
  <c r="V20" i="31"/>
  <c r="U20" i="31"/>
  <c r="T20" i="31"/>
  <c r="S20" i="31"/>
  <c r="R20" i="31"/>
  <c r="Q20" i="31"/>
  <c r="P20" i="31"/>
  <c r="N20" i="31"/>
  <c r="L20" i="31"/>
  <c r="K20" i="31"/>
  <c r="J20" i="31"/>
  <c r="I20" i="31"/>
  <c r="G20" i="31"/>
  <c r="F20" i="31"/>
  <c r="E20" i="31"/>
  <c r="C20" i="31"/>
  <c r="B20" i="31"/>
  <c r="A20" i="31"/>
  <c r="AK19" i="31"/>
  <c r="AJ19" i="31"/>
  <c r="AI19" i="31"/>
  <c r="AH19" i="31"/>
  <c r="AG19" i="31"/>
  <c r="AF19" i="31"/>
  <c r="AD19" i="31"/>
  <c r="AC19" i="31"/>
  <c r="AB19" i="31"/>
  <c r="AA19" i="31"/>
  <c r="Z19" i="31"/>
  <c r="Y19" i="31"/>
  <c r="X19" i="31"/>
  <c r="W19" i="31"/>
  <c r="V19" i="31"/>
  <c r="U19" i="31"/>
  <c r="T19" i="31"/>
  <c r="S19" i="31"/>
  <c r="R19" i="31"/>
  <c r="Q19" i="31"/>
  <c r="P19" i="31"/>
  <c r="N19" i="31"/>
  <c r="L19" i="31"/>
  <c r="K19" i="31"/>
  <c r="J19" i="31"/>
  <c r="I19" i="31"/>
  <c r="G19" i="31"/>
  <c r="F19" i="31"/>
  <c r="E19" i="31"/>
  <c r="C19" i="31"/>
  <c r="B19" i="31"/>
  <c r="A19" i="31"/>
  <c r="AK18" i="31"/>
  <c r="AJ18" i="31"/>
  <c r="AI18" i="31"/>
  <c r="AH18" i="31"/>
  <c r="AG18" i="31"/>
  <c r="AF18" i="31"/>
  <c r="AD18" i="31"/>
  <c r="AC18" i="31"/>
  <c r="AB18" i="31"/>
  <c r="AA18" i="31"/>
  <c r="Z18" i="31"/>
  <c r="Y18" i="31"/>
  <c r="X18" i="31"/>
  <c r="W18" i="31"/>
  <c r="V18" i="31"/>
  <c r="U18" i="31"/>
  <c r="T18" i="31"/>
  <c r="S18" i="31"/>
  <c r="R18" i="31"/>
  <c r="Q18" i="31"/>
  <c r="P18" i="31"/>
  <c r="N18" i="31"/>
  <c r="L18" i="31"/>
  <c r="K18" i="31"/>
  <c r="J18" i="31"/>
  <c r="I18" i="31"/>
  <c r="G18" i="31"/>
  <c r="F18" i="31"/>
  <c r="E18" i="31"/>
  <c r="C18" i="31"/>
  <c r="B18" i="31"/>
  <c r="A18" i="31"/>
  <c r="AK17" i="31"/>
  <c r="AJ17" i="31"/>
  <c r="AI17" i="31"/>
  <c r="AH17" i="31"/>
  <c r="AG17" i="31"/>
  <c r="AF17" i="31"/>
  <c r="AD17" i="31"/>
  <c r="AC17" i="31"/>
  <c r="AB17" i="31"/>
  <c r="AA17" i="31"/>
  <c r="Z17" i="31"/>
  <c r="Y17" i="31"/>
  <c r="X17" i="31"/>
  <c r="W17" i="31"/>
  <c r="V17" i="31"/>
  <c r="U17" i="31"/>
  <c r="T17" i="31"/>
  <c r="S17" i="31"/>
  <c r="R17" i="31"/>
  <c r="Q17" i="31"/>
  <c r="P17" i="31"/>
  <c r="N17" i="31"/>
  <c r="L17" i="31"/>
  <c r="K17" i="31"/>
  <c r="J17" i="31"/>
  <c r="I17" i="31"/>
  <c r="G17" i="31"/>
  <c r="F17" i="31"/>
  <c r="E17" i="31"/>
  <c r="C17" i="31"/>
  <c r="B17" i="31"/>
  <c r="A17" i="31"/>
  <c r="AK16" i="31"/>
  <c r="AJ16" i="31"/>
  <c r="AI16" i="31"/>
  <c r="AH16" i="31"/>
  <c r="AG16" i="31"/>
  <c r="AF16" i="31"/>
  <c r="AD16" i="31"/>
  <c r="AC16" i="31"/>
  <c r="AB16" i="31"/>
  <c r="AA16" i="31"/>
  <c r="Z16" i="31"/>
  <c r="Y16" i="31"/>
  <c r="X16" i="31"/>
  <c r="W16" i="31"/>
  <c r="V16" i="31"/>
  <c r="U16" i="31"/>
  <c r="T16" i="31"/>
  <c r="S16" i="31"/>
  <c r="R16" i="31"/>
  <c r="Q16" i="31"/>
  <c r="P16" i="31"/>
  <c r="N16" i="31"/>
  <c r="L16" i="31"/>
  <c r="K16" i="31"/>
  <c r="J16" i="31"/>
  <c r="I16" i="31"/>
  <c r="G16" i="31"/>
  <c r="F16" i="31"/>
  <c r="E16" i="31"/>
  <c r="C16" i="31"/>
  <c r="B16" i="31"/>
  <c r="A16" i="31"/>
  <c r="AK15" i="31"/>
  <c r="AJ15" i="31"/>
  <c r="AI15" i="31"/>
  <c r="AH15" i="31"/>
  <c r="AG15" i="31"/>
  <c r="AF15" i="31"/>
  <c r="AD15" i="31"/>
  <c r="AC15" i="31"/>
  <c r="AB15" i="31"/>
  <c r="AA15" i="31"/>
  <c r="Z15" i="31"/>
  <c r="Y15" i="31"/>
  <c r="X15" i="31"/>
  <c r="W15" i="31"/>
  <c r="V15" i="31"/>
  <c r="U15" i="31"/>
  <c r="T15" i="31"/>
  <c r="S15" i="31"/>
  <c r="R15" i="31"/>
  <c r="Q15" i="31"/>
  <c r="P15" i="31"/>
  <c r="N15" i="31"/>
  <c r="L15" i="31"/>
  <c r="K15" i="31"/>
  <c r="J15" i="31"/>
  <c r="I15" i="31"/>
  <c r="G15" i="31"/>
  <c r="F15" i="31"/>
  <c r="E15" i="31"/>
  <c r="C15" i="31"/>
  <c r="B15" i="31"/>
  <c r="A15" i="31"/>
  <c r="AK14" i="31"/>
  <c r="AJ14" i="31"/>
  <c r="AI14" i="31"/>
  <c r="AH14" i="31"/>
  <c r="AG14" i="31"/>
  <c r="AF14" i="31"/>
  <c r="AD14" i="31"/>
  <c r="AC14" i="31"/>
  <c r="AB14" i="31"/>
  <c r="AA14" i="31"/>
  <c r="Z14" i="31"/>
  <c r="Y14" i="31"/>
  <c r="X14" i="31"/>
  <c r="W14" i="31"/>
  <c r="V14" i="31"/>
  <c r="U14" i="31"/>
  <c r="T14" i="31"/>
  <c r="S14" i="31"/>
  <c r="R14" i="31"/>
  <c r="Q14" i="31"/>
  <c r="P14" i="31"/>
  <c r="N14" i="31"/>
  <c r="L14" i="31"/>
  <c r="K14" i="31"/>
  <c r="J14" i="31"/>
  <c r="I14" i="31"/>
  <c r="G14" i="31"/>
  <c r="F14" i="31"/>
  <c r="E14" i="31"/>
  <c r="C14" i="31"/>
  <c r="B14" i="31"/>
  <c r="A14" i="31"/>
  <c r="AK13" i="31"/>
  <c r="AJ13" i="31"/>
  <c r="AI13" i="31"/>
  <c r="AH13" i="31"/>
  <c r="AG13" i="31"/>
  <c r="AF13" i="31"/>
  <c r="AD13" i="31"/>
  <c r="AC13" i="31"/>
  <c r="AB13" i="31"/>
  <c r="AA13" i="31"/>
  <c r="Z13" i="31"/>
  <c r="Y13" i="31"/>
  <c r="X13" i="31"/>
  <c r="W13" i="31"/>
  <c r="V13" i="31"/>
  <c r="U13" i="31"/>
  <c r="T13" i="31"/>
  <c r="S13" i="31"/>
  <c r="R13" i="31"/>
  <c r="Q13" i="31"/>
  <c r="P13" i="31"/>
  <c r="N13" i="31"/>
  <c r="L13" i="31"/>
  <c r="K13" i="31"/>
  <c r="J13" i="31"/>
  <c r="I13" i="31"/>
  <c r="G13" i="31"/>
  <c r="F13" i="31"/>
  <c r="E13" i="31"/>
  <c r="C13" i="31"/>
  <c r="B13" i="31"/>
  <c r="A13" i="31"/>
  <c r="AK12" i="31"/>
  <c r="AJ12" i="31"/>
  <c r="AI12" i="31"/>
  <c r="AH12" i="31"/>
  <c r="AG12" i="31"/>
  <c r="AF12" i="31"/>
  <c r="AD12" i="31"/>
  <c r="AC12" i="31"/>
  <c r="AB12" i="31"/>
  <c r="AA12" i="31"/>
  <c r="Z12" i="31"/>
  <c r="Y12" i="31"/>
  <c r="X12" i="31"/>
  <c r="W12" i="31"/>
  <c r="V12" i="31"/>
  <c r="U12" i="31"/>
  <c r="T12" i="31"/>
  <c r="S12" i="31"/>
  <c r="R12" i="31"/>
  <c r="Q12" i="31"/>
  <c r="P12" i="31"/>
  <c r="N12" i="31"/>
  <c r="L12" i="31"/>
  <c r="K12" i="31"/>
  <c r="J12" i="31"/>
  <c r="I12" i="31"/>
  <c r="G12" i="31"/>
  <c r="F12" i="31"/>
  <c r="E12" i="31"/>
  <c r="C12" i="31"/>
  <c r="B12" i="31"/>
  <c r="A12" i="31"/>
  <c r="AK11" i="31"/>
  <c r="AJ11" i="31"/>
  <c r="AI11" i="31"/>
  <c r="AH11" i="31"/>
  <c r="AG11" i="31"/>
  <c r="AF11" i="31"/>
  <c r="AD11" i="31"/>
  <c r="AC11" i="31"/>
  <c r="AB11" i="31"/>
  <c r="AA11" i="31"/>
  <c r="Z11" i="31"/>
  <c r="Y11" i="31"/>
  <c r="X11" i="31"/>
  <c r="W11" i="31"/>
  <c r="V11" i="31"/>
  <c r="U11" i="31"/>
  <c r="T11" i="31"/>
  <c r="S11" i="31"/>
  <c r="R11" i="31"/>
  <c r="Q11" i="31"/>
  <c r="P11" i="31"/>
  <c r="N11" i="31"/>
  <c r="L11" i="31"/>
  <c r="K11" i="31"/>
  <c r="J11" i="31"/>
  <c r="I11" i="31"/>
  <c r="G11" i="31"/>
  <c r="F11" i="31"/>
  <c r="E11" i="31"/>
  <c r="C11" i="31"/>
  <c r="B11" i="31"/>
  <c r="A11" i="31"/>
  <c r="AK10" i="31"/>
  <c r="AJ10" i="31"/>
  <c r="AI10" i="31"/>
  <c r="AH10" i="31"/>
  <c r="AG10" i="31"/>
  <c r="AF10" i="31"/>
  <c r="AD10" i="31"/>
  <c r="AC10" i="31"/>
  <c r="AB10" i="31"/>
  <c r="AA10" i="31"/>
  <c r="Z10" i="31"/>
  <c r="Y10" i="31"/>
  <c r="X10" i="31"/>
  <c r="W10" i="31"/>
  <c r="V10" i="31"/>
  <c r="U10" i="31"/>
  <c r="T10" i="31"/>
  <c r="S10" i="31"/>
  <c r="R10" i="31"/>
  <c r="Q10" i="31"/>
  <c r="P10" i="31"/>
  <c r="N10" i="31"/>
  <c r="L10" i="31"/>
  <c r="K10" i="31"/>
  <c r="J10" i="31"/>
  <c r="I10" i="31"/>
  <c r="G10" i="31"/>
  <c r="F10" i="31"/>
  <c r="E10" i="31"/>
  <c r="C10" i="31"/>
  <c r="B10" i="31"/>
  <c r="A10" i="31"/>
  <c r="AK9" i="31"/>
  <c r="AJ9" i="31"/>
  <c r="AI9" i="31"/>
  <c r="AH9" i="31"/>
  <c r="AG9" i="31"/>
  <c r="AF9" i="31"/>
  <c r="AD9" i="31"/>
  <c r="AC9" i="31"/>
  <c r="AB9" i="31"/>
  <c r="AA9" i="31"/>
  <c r="Z9" i="31"/>
  <c r="Y9" i="31"/>
  <c r="X9" i="31"/>
  <c r="W9" i="31"/>
  <c r="V9" i="31"/>
  <c r="U9" i="31"/>
  <c r="T9" i="31"/>
  <c r="S9" i="31"/>
  <c r="R9" i="31"/>
  <c r="Q9" i="31"/>
  <c r="P9" i="31"/>
  <c r="N9" i="31"/>
  <c r="L9" i="31"/>
  <c r="K9" i="31"/>
  <c r="J9" i="31"/>
  <c r="I9" i="31"/>
  <c r="G9" i="31"/>
  <c r="F9" i="31"/>
  <c r="E9" i="31"/>
  <c r="C9" i="31"/>
  <c r="B9" i="31"/>
  <c r="A9" i="31"/>
  <c r="AK8" i="31"/>
  <c r="AJ8" i="31"/>
  <c r="AI8" i="31"/>
  <c r="AH8" i="31"/>
  <c r="AG8" i="31"/>
  <c r="AF8" i="31"/>
  <c r="AD8" i="31"/>
  <c r="AC8" i="31"/>
  <c r="AB8" i="31"/>
  <c r="AA8" i="31"/>
  <c r="Z8" i="31"/>
  <c r="Y8" i="31"/>
  <c r="X8" i="31"/>
  <c r="W8" i="31"/>
  <c r="V8" i="31"/>
  <c r="U8" i="31"/>
  <c r="T8" i="31"/>
  <c r="S8" i="31"/>
  <c r="R8" i="31"/>
  <c r="Q8" i="31"/>
  <c r="P8" i="31"/>
  <c r="N8" i="31"/>
  <c r="L8" i="31"/>
  <c r="K8" i="31"/>
  <c r="J8" i="31"/>
  <c r="I8" i="31"/>
  <c r="G8" i="31"/>
  <c r="F8" i="31"/>
  <c r="E8" i="31"/>
  <c r="C8" i="31"/>
  <c r="B8" i="31"/>
  <c r="A8" i="31"/>
  <c r="AK7" i="31"/>
  <c r="AJ7" i="31"/>
  <c r="AI7" i="31"/>
  <c r="AH7" i="31"/>
  <c r="AG7" i="31"/>
  <c r="AF7" i="31"/>
  <c r="AD7" i="31"/>
  <c r="AC7" i="31"/>
  <c r="AB7" i="31"/>
  <c r="AA7" i="31"/>
  <c r="Z7" i="31"/>
  <c r="Y7" i="31"/>
  <c r="X7" i="31"/>
  <c r="W7" i="31"/>
  <c r="V7" i="31"/>
  <c r="U7" i="31"/>
  <c r="T7" i="31"/>
  <c r="S7" i="31"/>
  <c r="R7" i="31"/>
  <c r="Q7" i="31"/>
  <c r="P7" i="31"/>
  <c r="N7" i="31"/>
  <c r="L7" i="31"/>
  <c r="K7" i="31"/>
  <c r="J7" i="31"/>
  <c r="I7" i="31"/>
  <c r="G7" i="31"/>
  <c r="F7" i="31"/>
  <c r="E7" i="31"/>
  <c r="C7" i="31"/>
  <c r="B7" i="31"/>
  <c r="A7" i="31"/>
  <c r="AK6" i="31"/>
  <c r="AJ6" i="31"/>
  <c r="AI6" i="31"/>
  <c r="AH6" i="31"/>
  <c r="AG6" i="31"/>
  <c r="AF6" i="31"/>
  <c r="AD6" i="31"/>
  <c r="AC6" i="31"/>
  <c r="AB6" i="31"/>
  <c r="AA6" i="31"/>
  <c r="Z6" i="31"/>
  <c r="Y6" i="31"/>
  <c r="X6" i="31"/>
  <c r="W6" i="31"/>
  <c r="V6" i="31"/>
  <c r="U6" i="31"/>
  <c r="T6" i="31"/>
  <c r="S6" i="31"/>
  <c r="R6" i="31"/>
  <c r="Q6" i="31"/>
  <c r="P6" i="31"/>
  <c r="N6" i="31"/>
  <c r="L6" i="31"/>
  <c r="K6" i="31"/>
  <c r="J6" i="31"/>
  <c r="I6" i="31"/>
  <c r="G6" i="31"/>
  <c r="F6" i="31"/>
  <c r="E6" i="31"/>
  <c r="C6" i="31"/>
  <c r="B6" i="31"/>
  <c r="A6" i="31"/>
  <c r="AK5" i="31"/>
  <c r="AJ5" i="31"/>
  <c r="AI5" i="31"/>
  <c r="AH5" i="31"/>
  <c r="AG5" i="31"/>
  <c r="AF5" i="31"/>
  <c r="AD5" i="31"/>
  <c r="AC5" i="31"/>
  <c r="AB5" i="31"/>
  <c r="AA5" i="31"/>
  <c r="Z5" i="31"/>
  <c r="Y5" i="31"/>
  <c r="X5" i="31"/>
  <c r="W5" i="31"/>
  <c r="V5" i="31"/>
  <c r="U5" i="31"/>
  <c r="T5" i="31"/>
  <c r="S5" i="31"/>
  <c r="R5" i="31"/>
  <c r="Q5" i="31"/>
  <c r="P5" i="31"/>
  <c r="N5" i="31"/>
  <c r="L5" i="31"/>
  <c r="K5" i="31"/>
  <c r="J5" i="31"/>
  <c r="I5" i="31"/>
  <c r="G5" i="31"/>
  <c r="F5" i="31"/>
  <c r="E5" i="31"/>
  <c r="C5" i="31"/>
  <c r="B5" i="31"/>
  <c r="A5" i="31"/>
  <c r="AK4" i="31"/>
  <c r="AJ4" i="31"/>
  <c r="AI4" i="31"/>
  <c r="AH4" i="31"/>
  <c r="AG4" i="31"/>
  <c r="AF4" i="31"/>
  <c r="AD4" i="31"/>
  <c r="AC4" i="31"/>
  <c r="AB4" i="31"/>
  <c r="AA4" i="31"/>
  <c r="Z4" i="31"/>
  <c r="Y4" i="31"/>
  <c r="X4" i="31"/>
  <c r="W4" i="31"/>
  <c r="V4" i="31"/>
  <c r="U4" i="31"/>
  <c r="T4" i="31"/>
  <c r="S4" i="31"/>
  <c r="R4" i="31"/>
  <c r="Q4" i="31"/>
  <c r="P4" i="31"/>
  <c r="N4" i="31"/>
  <c r="L4" i="31"/>
  <c r="K4" i="31"/>
  <c r="J4" i="31"/>
  <c r="I4" i="31"/>
  <c r="G4" i="31"/>
  <c r="F4" i="31"/>
  <c r="E4" i="31"/>
  <c r="C4" i="31"/>
  <c r="B4" i="31"/>
  <c r="A4" i="31"/>
  <c r="AK3" i="31"/>
  <c r="AJ3" i="31"/>
  <c r="AI3" i="31"/>
  <c r="AH3" i="31"/>
  <c r="AG3" i="31"/>
  <c r="AF3" i="31"/>
  <c r="AD3" i="31"/>
  <c r="AC3" i="31"/>
  <c r="AB3" i="31"/>
  <c r="AA3" i="31"/>
  <c r="Z3" i="31"/>
  <c r="Y3" i="31"/>
  <c r="X3" i="31"/>
  <c r="W3" i="31"/>
  <c r="V3" i="31"/>
  <c r="U3" i="31"/>
  <c r="T3" i="31"/>
  <c r="S3" i="31"/>
  <c r="R3" i="31"/>
  <c r="Q3" i="31"/>
  <c r="P3" i="31"/>
  <c r="N3" i="31"/>
  <c r="L3" i="31"/>
  <c r="K3" i="31"/>
  <c r="J3" i="31"/>
  <c r="I3" i="31"/>
  <c r="G3" i="31"/>
  <c r="F3" i="31"/>
  <c r="E3" i="31"/>
  <c r="C3" i="31"/>
  <c r="B3" i="31"/>
  <c r="A3" i="31"/>
  <c r="AK2" i="31"/>
  <c r="AJ2" i="31"/>
  <c r="AI2" i="31"/>
  <c r="AH2" i="31"/>
  <c r="AG2" i="31"/>
  <c r="AF2" i="31"/>
  <c r="AD2" i="31"/>
  <c r="AC2" i="31"/>
  <c r="AB2" i="31"/>
  <c r="AA2" i="31"/>
  <c r="Z2" i="31"/>
  <c r="Y2" i="31"/>
  <c r="X2" i="31"/>
  <c r="W2" i="31"/>
  <c r="V2" i="31"/>
  <c r="U2" i="31"/>
  <c r="T2" i="31"/>
  <c r="S2" i="31"/>
  <c r="R2" i="31"/>
  <c r="Q2" i="31"/>
  <c r="P2" i="31"/>
  <c r="N2" i="31"/>
  <c r="L2" i="31"/>
  <c r="K2" i="31"/>
  <c r="J2" i="31"/>
  <c r="I2" i="31"/>
  <c r="G2" i="31"/>
  <c r="F2" i="31"/>
  <c r="E2" i="31"/>
  <c r="C2" i="31"/>
  <c r="B2" i="31"/>
  <c r="A2" i="31"/>
  <c r="DH2" i="30"/>
  <c r="DG2" i="30"/>
  <c r="DE2" i="30"/>
  <c r="DD2" i="30"/>
  <c r="DC2" i="30"/>
  <c r="DB2" i="30"/>
  <c r="DA2" i="30"/>
  <c r="CZ2" i="30"/>
  <c r="CY2" i="30"/>
  <c r="CX2" i="30"/>
  <c r="CW2" i="30"/>
  <c r="CV2" i="30"/>
  <c r="CU2" i="30"/>
  <c r="CT2" i="30"/>
  <c r="CS2" i="30"/>
  <c r="CR2" i="30"/>
  <c r="CQ2" i="30"/>
  <c r="CO2" i="30"/>
  <c r="CN2" i="30"/>
  <c r="CM2" i="30"/>
  <c r="CL2" i="30"/>
  <c r="CK2" i="30"/>
  <c r="CJ2" i="30"/>
  <c r="CI2" i="30"/>
  <c r="CH2" i="30"/>
  <c r="CG2" i="30"/>
  <c r="CF2" i="30"/>
  <c r="CE2" i="30"/>
  <c r="CD2" i="30"/>
  <c r="CC2" i="30"/>
  <c r="CB2" i="30"/>
  <c r="CA2" i="30"/>
  <c r="BZ2" i="30"/>
  <c r="BY2" i="30"/>
  <c r="BX2" i="30"/>
  <c r="BW2" i="30"/>
  <c r="BV2" i="30"/>
  <c r="BU2" i="30"/>
  <c r="BT2" i="30"/>
  <c r="BS2" i="30"/>
  <c r="BR2" i="30"/>
  <c r="BO2" i="30"/>
  <c r="BM2" i="30"/>
  <c r="BL2" i="30"/>
  <c r="BJ2" i="30"/>
  <c r="BI2" i="30"/>
  <c r="BH2" i="30"/>
  <c r="BG2" i="30"/>
  <c r="BF2" i="30"/>
  <c r="BE2" i="30"/>
  <c r="BD2" i="30"/>
  <c r="BB2" i="30"/>
  <c r="BA2" i="30"/>
  <c r="AX2" i="30"/>
  <c r="AW2" i="30"/>
  <c r="AV2" i="30"/>
  <c r="AU2" i="30"/>
  <c r="AT2" i="30"/>
  <c r="AS2" i="30"/>
  <c r="AR2" i="30"/>
  <c r="AQ2" i="30"/>
  <c r="AP2" i="30"/>
  <c r="AO2" i="30"/>
  <c r="AJ2" i="30"/>
  <c r="AI2" i="30"/>
  <c r="AH2" i="30"/>
  <c r="AG2" i="30"/>
  <c r="AF2" i="30"/>
  <c r="AE2" i="30"/>
  <c r="AD2" i="30"/>
  <c r="AC2" i="30"/>
  <c r="AB2" i="30"/>
  <c r="AA2" i="30"/>
  <c r="Z2" i="30"/>
  <c r="Y2" i="30"/>
  <c r="X2" i="30"/>
  <c r="W2" i="30"/>
  <c r="V2" i="30"/>
  <c r="U2" i="30"/>
  <c r="T2" i="30"/>
  <c r="S2" i="30"/>
  <c r="R2" i="30"/>
  <c r="Q2" i="30"/>
  <c r="P2" i="30"/>
  <c r="O2" i="30"/>
  <c r="N2" i="30"/>
  <c r="M2" i="30"/>
  <c r="L2" i="30"/>
  <c r="K2" i="30"/>
  <c r="J2" i="30"/>
  <c r="I2" i="30"/>
  <c r="H2" i="30"/>
  <c r="G2" i="30"/>
  <c r="F2" i="30"/>
  <c r="E2" i="30"/>
  <c r="D2" i="30"/>
  <c r="B2" i="30"/>
  <c r="A2" i="30"/>
  <c r="BS2" i="29"/>
  <c r="BR2" i="29"/>
  <c r="BQ2" i="29"/>
  <c r="BP2" i="29"/>
  <c r="BO2" i="29"/>
  <c r="BN2" i="29"/>
  <c r="BM2" i="29"/>
  <c r="BL2" i="29"/>
  <c r="BK2" i="29"/>
  <c r="BJ2" i="29"/>
  <c r="BI2" i="29"/>
  <c r="BH2" i="29"/>
  <c r="BG2" i="29"/>
  <c r="BF2" i="29"/>
  <c r="BE2" i="29"/>
  <c r="BD2" i="29"/>
  <c r="BC2" i="29"/>
  <c r="BB2" i="29"/>
  <c r="BA2" i="29"/>
  <c r="AZ2" i="29"/>
  <c r="AY2" i="29"/>
  <c r="AX2" i="29"/>
  <c r="AW2" i="29"/>
  <c r="AV2" i="29"/>
  <c r="AU2" i="29"/>
  <c r="AT2" i="29"/>
  <c r="AS2" i="29"/>
  <c r="AR2" i="29"/>
  <c r="AQ2" i="29"/>
  <c r="AP2" i="29"/>
  <c r="AO2" i="29"/>
  <c r="AN2" i="29"/>
  <c r="AM2" i="29"/>
  <c r="AL2" i="29"/>
  <c r="AK2" i="29"/>
  <c r="AJ2" i="29"/>
  <c r="AI2" i="29"/>
  <c r="AH2" i="29"/>
  <c r="AG2" i="29"/>
  <c r="AF2" i="29"/>
  <c r="AE2" i="29"/>
  <c r="AD2" i="29"/>
  <c r="AC2" i="29"/>
  <c r="AB2" i="29"/>
  <c r="AA2" i="29"/>
  <c r="Z2" i="29"/>
  <c r="Y2" i="29"/>
  <c r="X2" i="29"/>
  <c r="W2" i="29"/>
  <c r="V2" i="29"/>
  <c r="U2" i="29"/>
  <c r="T2" i="29"/>
  <c r="S2" i="29"/>
  <c r="R2" i="29"/>
  <c r="Q2" i="29"/>
  <c r="P2" i="29"/>
  <c r="O2" i="29"/>
  <c r="N2" i="29"/>
  <c r="M2" i="29"/>
  <c r="L2" i="29"/>
  <c r="K2" i="29"/>
  <c r="J2" i="29"/>
  <c r="I2" i="29"/>
  <c r="H2" i="29"/>
  <c r="G2" i="29"/>
  <c r="F2" i="29"/>
  <c r="E2" i="29"/>
  <c r="D2" i="29"/>
  <c r="B2" i="29"/>
  <c r="A2" i="29"/>
  <c r="CE2" i="28"/>
  <c r="CD2" i="28"/>
  <c r="CC2" i="28"/>
  <c r="CB2" i="28"/>
  <c r="CA2" i="28"/>
  <c r="BZ2" i="28"/>
  <c r="BY2" i="28"/>
  <c r="BX2" i="28"/>
  <c r="BW2" i="28"/>
  <c r="BV2" i="28"/>
  <c r="BU2" i="28"/>
  <c r="BT2" i="28"/>
  <c r="BS2" i="28"/>
  <c r="BR2" i="28"/>
  <c r="BQ2" i="28"/>
  <c r="BP2" i="28"/>
  <c r="BO2" i="28"/>
  <c r="BN2" i="28"/>
  <c r="BM2" i="28"/>
  <c r="BL2" i="28"/>
  <c r="BK2" i="28"/>
  <c r="BJ2" i="28"/>
  <c r="BI2" i="28"/>
  <c r="BH2" i="28"/>
  <c r="BG2" i="28"/>
  <c r="BF2" i="28"/>
  <c r="BE2" i="28"/>
  <c r="BD2" i="28"/>
  <c r="BC2" i="28"/>
  <c r="BB2" i="28"/>
  <c r="BA2" i="28"/>
  <c r="AZ2" i="28"/>
  <c r="AY2" i="28"/>
  <c r="AX2" i="28"/>
  <c r="AR2" i="28"/>
  <c r="AQ2" i="28"/>
  <c r="AP2" i="28"/>
  <c r="AO2" i="28"/>
  <c r="AN2" i="28"/>
  <c r="AM2" i="28"/>
  <c r="AL2" i="28"/>
  <c r="AK2" i="28"/>
  <c r="AJ2" i="28"/>
  <c r="AI2" i="28"/>
  <c r="AH2" i="28"/>
  <c r="AG2" i="28"/>
  <c r="AF2" i="28"/>
  <c r="AE2" i="28"/>
  <c r="AD2" i="28"/>
  <c r="AC2" i="28"/>
  <c r="AB2" i="28"/>
  <c r="Z2" i="28"/>
  <c r="Y2" i="28"/>
  <c r="X2" i="28"/>
  <c r="W2" i="28"/>
  <c r="V2" i="28"/>
  <c r="U2" i="28"/>
  <c r="T2" i="28"/>
  <c r="S2" i="28"/>
  <c r="R2" i="28"/>
  <c r="Q2" i="28"/>
  <c r="P2" i="28"/>
  <c r="O2" i="28"/>
  <c r="N2" i="28"/>
  <c r="M2" i="28"/>
  <c r="L2" i="28"/>
  <c r="K2" i="28"/>
  <c r="J2" i="28"/>
  <c r="I2" i="28"/>
  <c r="H2" i="28"/>
  <c r="G2" i="28"/>
  <c r="F2" i="28"/>
  <c r="E2" i="28"/>
  <c r="D2" i="28"/>
  <c r="B2" i="28"/>
  <c r="A2" i="28"/>
  <c r="N2" i="18"/>
  <c r="M2" i="18"/>
  <c r="L2" i="18"/>
  <c r="K2" i="18"/>
  <c r="J2" i="18"/>
  <c r="I2" i="18"/>
  <c r="H2" i="18"/>
  <c r="G2" i="18"/>
  <c r="F2" i="18"/>
  <c r="E2" i="18"/>
  <c r="D2" i="18"/>
  <c r="C2" i="18"/>
  <c r="B2" i="18"/>
  <c r="A2" i="18"/>
  <c r="L612" i="34"/>
  <c r="D420" i="34"/>
  <c r="F420" i="34" s="1"/>
  <c r="D415" i="34"/>
  <c r="D416" i="34" s="1"/>
  <c r="E414" i="34" s="1"/>
  <c r="D381" i="34"/>
  <c r="D383" i="34" s="1"/>
  <c r="D366" i="34"/>
  <c r="D360" i="34"/>
  <c r="D340" i="34"/>
  <c r="D339" i="34"/>
  <c r="D329" i="34"/>
  <c r="D324" i="34"/>
  <c r="D306" i="34"/>
  <c r="D299" i="34"/>
  <c r="D291" i="34"/>
  <c r="D293" i="34" s="1"/>
  <c r="D281" i="34"/>
  <c r="D276" i="34"/>
  <c r="D256" i="34"/>
  <c r="D252" i="34"/>
  <c r="D245" i="34"/>
  <c r="D237" i="34"/>
  <c r="D233" i="34"/>
  <c r="C233" i="34"/>
  <c r="B233" i="34"/>
  <c r="E232" i="34"/>
  <c r="E231" i="34"/>
  <c r="E230" i="34"/>
  <c r="E229" i="34"/>
  <c r="E228" i="34"/>
  <c r="E227" i="34"/>
  <c r="E226" i="34"/>
  <c r="E225" i="34"/>
  <c r="D220" i="34"/>
  <c r="C220" i="34"/>
  <c r="B220" i="34"/>
  <c r="E219" i="34"/>
  <c r="E218" i="34"/>
  <c r="E217" i="34"/>
  <c r="E216" i="34"/>
  <c r="E215" i="34"/>
  <c r="E214" i="34"/>
  <c r="E213" i="34"/>
  <c r="E212" i="34"/>
  <c r="E211" i="34"/>
  <c r="D206" i="34"/>
  <c r="D202" i="34"/>
  <c r="D197" i="34"/>
  <c r="D193" i="34"/>
  <c r="D189" i="34"/>
  <c r="E170" i="34"/>
  <c r="E169" i="34"/>
  <c r="E168" i="34"/>
  <c r="E167" i="34"/>
  <c r="E166" i="34"/>
  <c r="E164" i="34"/>
  <c r="E163" i="34"/>
  <c r="E162" i="34"/>
  <c r="E161" i="34"/>
  <c r="E160" i="34"/>
  <c r="E158" i="34"/>
  <c r="E157" i="34"/>
  <c r="E156" i="34"/>
  <c r="E155" i="34"/>
  <c r="E154" i="34"/>
  <c r="E143" i="34"/>
  <c r="CE94" i="34"/>
  <c r="CF93" i="34"/>
  <c r="CE93" i="34"/>
  <c r="J612" i="34" s="1"/>
  <c r="CE92" i="34"/>
  <c r="I612" i="34" s="1"/>
  <c r="CE91" i="34"/>
  <c r="G612" i="34" s="1"/>
  <c r="CE90" i="34"/>
  <c r="D612" i="34" s="1"/>
  <c r="AV89" i="34"/>
  <c r="AU89" i="34"/>
  <c r="AT89" i="34"/>
  <c r="AS89" i="34"/>
  <c r="AR89" i="34"/>
  <c r="AQ89" i="34"/>
  <c r="AP89" i="34"/>
  <c r="AO89" i="34"/>
  <c r="AN89" i="34"/>
  <c r="AM89" i="34"/>
  <c r="AL89" i="34"/>
  <c r="AK89" i="34"/>
  <c r="AJ89" i="34"/>
  <c r="AI89" i="34"/>
  <c r="AH89" i="34"/>
  <c r="AG89" i="34"/>
  <c r="AF89" i="34"/>
  <c r="AE89" i="34"/>
  <c r="AD89" i="34"/>
  <c r="AC89" i="34"/>
  <c r="AB89" i="34"/>
  <c r="AA89" i="34"/>
  <c r="Z89" i="34"/>
  <c r="Y89" i="34"/>
  <c r="X89" i="34"/>
  <c r="W89" i="34"/>
  <c r="V89" i="34"/>
  <c r="U89" i="34"/>
  <c r="T89" i="34"/>
  <c r="S89" i="34"/>
  <c r="R89" i="34"/>
  <c r="Q89" i="34"/>
  <c r="P89" i="34"/>
  <c r="O89" i="34"/>
  <c r="N89" i="34"/>
  <c r="M89" i="34"/>
  <c r="L89" i="34"/>
  <c r="K89" i="34"/>
  <c r="J89" i="34"/>
  <c r="I89" i="34"/>
  <c r="H89" i="34"/>
  <c r="G89" i="34"/>
  <c r="F89" i="34"/>
  <c r="E89" i="34"/>
  <c r="D89" i="34"/>
  <c r="C89" i="34"/>
  <c r="CE88" i="34"/>
  <c r="CE87" i="34"/>
  <c r="CE84" i="34"/>
  <c r="CE83" i="34"/>
  <c r="CE82" i="34"/>
  <c r="CE81" i="34"/>
  <c r="CE80" i="34"/>
  <c r="CE79" i="34"/>
  <c r="CE78" i="34"/>
  <c r="CE77" i="34"/>
  <c r="CE76" i="34"/>
  <c r="CE75" i="34"/>
  <c r="CE74" i="34"/>
  <c r="CE73" i="34"/>
  <c r="CE72" i="34"/>
  <c r="CE69" i="34" s="1"/>
  <c r="CE71" i="34"/>
  <c r="CE70" i="34"/>
  <c r="CD69" i="34"/>
  <c r="C615" i="34" s="1"/>
  <c r="CC69" i="34"/>
  <c r="CB69" i="34"/>
  <c r="CA69" i="34"/>
  <c r="BZ69" i="34"/>
  <c r="BY69" i="34"/>
  <c r="BX69" i="34"/>
  <c r="BW69" i="34"/>
  <c r="BV69" i="34"/>
  <c r="BU69" i="34"/>
  <c r="BT69" i="34"/>
  <c r="BS69" i="34"/>
  <c r="BR69" i="34"/>
  <c r="BQ69" i="34"/>
  <c r="BP69" i="34"/>
  <c r="BO69" i="34"/>
  <c r="BN69" i="34"/>
  <c r="BM69" i="34"/>
  <c r="BL69" i="34"/>
  <c r="BK69" i="34"/>
  <c r="BJ69" i="34"/>
  <c r="BI69" i="34"/>
  <c r="BH69" i="34"/>
  <c r="BG69" i="34"/>
  <c r="BF69" i="34"/>
  <c r="BE69" i="34"/>
  <c r="BD69" i="34"/>
  <c r="BC69" i="34"/>
  <c r="BB69" i="34"/>
  <c r="BA69" i="34"/>
  <c r="AZ69" i="34"/>
  <c r="AY69" i="34"/>
  <c r="AX69" i="34"/>
  <c r="AW69" i="34"/>
  <c r="AV69" i="34"/>
  <c r="AU69" i="34"/>
  <c r="AT69" i="34"/>
  <c r="AS69" i="34"/>
  <c r="AR69" i="34"/>
  <c r="AQ69" i="34"/>
  <c r="AP69" i="34"/>
  <c r="AO69" i="34"/>
  <c r="AN69" i="34"/>
  <c r="AM69" i="34"/>
  <c r="AL69" i="34"/>
  <c r="AK69" i="34"/>
  <c r="AJ69" i="34"/>
  <c r="AI69" i="34"/>
  <c r="AH69" i="34"/>
  <c r="AG69" i="34"/>
  <c r="AF69" i="34"/>
  <c r="AE69" i="34"/>
  <c r="AD69" i="34"/>
  <c r="AC69" i="34"/>
  <c r="AB69" i="34"/>
  <c r="AA69" i="34"/>
  <c r="Z69" i="34"/>
  <c r="Y69" i="34"/>
  <c r="X69" i="34"/>
  <c r="W69" i="34"/>
  <c r="V69" i="34"/>
  <c r="U69" i="34"/>
  <c r="T69" i="34"/>
  <c r="S69" i="34"/>
  <c r="R69" i="34"/>
  <c r="Q69" i="34"/>
  <c r="P69" i="34"/>
  <c r="O69" i="34"/>
  <c r="N69" i="34"/>
  <c r="M69" i="34"/>
  <c r="L69" i="34"/>
  <c r="K69" i="34"/>
  <c r="J69" i="34"/>
  <c r="I69" i="34"/>
  <c r="H69" i="34"/>
  <c r="G69" i="34"/>
  <c r="F69" i="34"/>
  <c r="E69" i="34"/>
  <c r="D69" i="34"/>
  <c r="C69" i="34"/>
  <c r="CE68" i="34"/>
  <c r="CE66" i="34"/>
  <c r="CE65" i="34"/>
  <c r="CE64" i="34"/>
  <c r="F612" i="34" s="1"/>
  <c r="CE63" i="34"/>
  <c r="CE61" i="34"/>
  <c r="CE60" i="34"/>
  <c r="H612" i="34" s="1"/>
  <c r="B53" i="34"/>
  <c r="CD52" i="34"/>
  <c r="CC52" i="34"/>
  <c r="CC67" i="34" s="1"/>
  <c r="CB52" i="34"/>
  <c r="CB67" i="34" s="1"/>
  <c r="CA52" i="34"/>
  <c r="CA67" i="34" s="1"/>
  <c r="BZ52" i="34"/>
  <c r="BZ67" i="34" s="1"/>
  <c r="BY52" i="34"/>
  <c r="BY67" i="34" s="1"/>
  <c r="BX52" i="34"/>
  <c r="BX67" i="34" s="1"/>
  <c r="BW52" i="34"/>
  <c r="BW67" i="34" s="1"/>
  <c r="BV52" i="34"/>
  <c r="BV67" i="34" s="1"/>
  <c r="BU52" i="34"/>
  <c r="BU67" i="34" s="1"/>
  <c r="BT52" i="34"/>
  <c r="BT67" i="34" s="1"/>
  <c r="BS52" i="34"/>
  <c r="BS67" i="34" s="1"/>
  <c r="BR52" i="34"/>
  <c r="BR67" i="34" s="1"/>
  <c r="BQ52" i="34"/>
  <c r="BQ67" i="34" s="1"/>
  <c r="BP52" i="34"/>
  <c r="BP67" i="34" s="1"/>
  <c r="BO52" i="34"/>
  <c r="BO67" i="34" s="1"/>
  <c r="BN52" i="34"/>
  <c r="BN67" i="34" s="1"/>
  <c r="BM52" i="34"/>
  <c r="BM67" i="34" s="1"/>
  <c r="BL52" i="34"/>
  <c r="BL67" i="34" s="1"/>
  <c r="BK52" i="34"/>
  <c r="BK67" i="34" s="1"/>
  <c r="BJ52" i="34"/>
  <c r="BJ67" i="34" s="1"/>
  <c r="BI52" i="34"/>
  <c r="BI67" i="34" s="1"/>
  <c r="BH52" i="34"/>
  <c r="BH67" i="34" s="1"/>
  <c r="BG52" i="34"/>
  <c r="BG67" i="34" s="1"/>
  <c r="BF52" i="34"/>
  <c r="BF67" i="34" s="1"/>
  <c r="BE52" i="34"/>
  <c r="BE67" i="34" s="1"/>
  <c r="BD52" i="34"/>
  <c r="BD67" i="34" s="1"/>
  <c r="BC52" i="34"/>
  <c r="BC67" i="34" s="1"/>
  <c r="BB52" i="34"/>
  <c r="BB67" i="34" s="1"/>
  <c r="BA52" i="34"/>
  <c r="BA67" i="34" s="1"/>
  <c r="AZ52" i="34"/>
  <c r="AZ67" i="34" s="1"/>
  <c r="AY52" i="34"/>
  <c r="AY67" i="34" s="1"/>
  <c r="AX52" i="34"/>
  <c r="AX67" i="34" s="1"/>
  <c r="AW52" i="34"/>
  <c r="AW67" i="34" s="1"/>
  <c r="AV52" i="34"/>
  <c r="AV67" i="34" s="1"/>
  <c r="AU52" i="34"/>
  <c r="AU67" i="34" s="1"/>
  <c r="AT52" i="34"/>
  <c r="AT67" i="34" s="1"/>
  <c r="AS52" i="34"/>
  <c r="AS67" i="34" s="1"/>
  <c r="AR52" i="34"/>
  <c r="AR67" i="34" s="1"/>
  <c r="AQ52" i="34"/>
  <c r="AQ67" i="34" s="1"/>
  <c r="AP52" i="34"/>
  <c r="AP67" i="34" s="1"/>
  <c r="AO52" i="34"/>
  <c r="AO67" i="34" s="1"/>
  <c r="AN52" i="34"/>
  <c r="AN67" i="34" s="1"/>
  <c r="AM52" i="34"/>
  <c r="AM67" i="34" s="1"/>
  <c r="AL52" i="34"/>
  <c r="AL67" i="34" s="1"/>
  <c r="AK52" i="34"/>
  <c r="AK67" i="34" s="1"/>
  <c r="AJ52" i="34"/>
  <c r="AJ67" i="34" s="1"/>
  <c r="AI52" i="34"/>
  <c r="AI67" i="34" s="1"/>
  <c r="AH52" i="34"/>
  <c r="AH67" i="34" s="1"/>
  <c r="AG52" i="34"/>
  <c r="AG67" i="34" s="1"/>
  <c r="AF52" i="34"/>
  <c r="AF67" i="34" s="1"/>
  <c r="AE52" i="34"/>
  <c r="AE67" i="34" s="1"/>
  <c r="AD52" i="34"/>
  <c r="AD67" i="34" s="1"/>
  <c r="AC52" i="34"/>
  <c r="AC67" i="34" s="1"/>
  <c r="AB52" i="34"/>
  <c r="AB67" i="34" s="1"/>
  <c r="AA52" i="34"/>
  <c r="AA67" i="34" s="1"/>
  <c r="Z52" i="34"/>
  <c r="Z67" i="34" s="1"/>
  <c r="Y52" i="34"/>
  <c r="Y67" i="34" s="1"/>
  <c r="X52" i="34"/>
  <c r="X67" i="34" s="1"/>
  <c r="W52" i="34"/>
  <c r="W67" i="34" s="1"/>
  <c r="V52" i="34"/>
  <c r="V67" i="34" s="1"/>
  <c r="U52" i="34"/>
  <c r="U67" i="34" s="1"/>
  <c r="T52" i="34"/>
  <c r="T67" i="34" s="1"/>
  <c r="S52" i="34"/>
  <c r="S67" i="34" s="1"/>
  <c r="R52" i="34"/>
  <c r="R67" i="34" s="1"/>
  <c r="Q52" i="34"/>
  <c r="Q67" i="34" s="1"/>
  <c r="P52" i="34"/>
  <c r="P67" i="34" s="1"/>
  <c r="O52" i="34"/>
  <c r="O67" i="34" s="1"/>
  <c r="N52" i="34"/>
  <c r="N67" i="34" s="1"/>
  <c r="M52" i="34"/>
  <c r="M67" i="34" s="1"/>
  <c r="L52" i="34"/>
  <c r="L67" i="34" s="1"/>
  <c r="K52" i="34"/>
  <c r="K67" i="34" s="1"/>
  <c r="J52" i="34"/>
  <c r="J67" i="34" s="1"/>
  <c r="I52" i="34"/>
  <c r="I67" i="34" s="1"/>
  <c r="H52" i="34"/>
  <c r="H67" i="34" s="1"/>
  <c r="G52" i="34"/>
  <c r="G67" i="34" s="1"/>
  <c r="F52" i="34"/>
  <c r="F67" i="34" s="1"/>
  <c r="E52" i="34"/>
  <c r="E67" i="34" s="1"/>
  <c r="D52" i="34"/>
  <c r="D67" i="34" s="1"/>
  <c r="C52" i="34"/>
  <c r="C67" i="34" s="1"/>
  <c r="CE51" i="34"/>
  <c r="B49" i="34"/>
  <c r="CD48" i="34"/>
  <c r="CC48" i="34"/>
  <c r="CC62" i="34" s="1"/>
  <c r="CB48" i="34"/>
  <c r="CB62" i="34" s="1"/>
  <c r="CA48" i="34"/>
  <c r="CA62" i="34" s="1"/>
  <c r="BZ48" i="34"/>
  <c r="BZ62" i="34" s="1"/>
  <c r="BY48" i="34"/>
  <c r="BY62" i="34" s="1"/>
  <c r="BY85" i="34" s="1"/>
  <c r="C645" i="34" s="1"/>
  <c r="BX48" i="34"/>
  <c r="BX62" i="34" s="1"/>
  <c r="BW48" i="34"/>
  <c r="BW62" i="34" s="1"/>
  <c r="BV48" i="34"/>
  <c r="BV62" i="34" s="1"/>
  <c r="BU48" i="34"/>
  <c r="BU62" i="34" s="1"/>
  <c r="BT48" i="34"/>
  <c r="BT62" i="34" s="1"/>
  <c r="BS48" i="34"/>
  <c r="BS62" i="34" s="1"/>
  <c r="BR48" i="34"/>
  <c r="BR62" i="34" s="1"/>
  <c r="BQ48" i="34"/>
  <c r="BQ62" i="34" s="1"/>
  <c r="BP48" i="34"/>
  <c r="BP62" i="34" s="1"/>
  <c r="BO48" i="34"/>
  <c r="BO62" i="34" s="1"/>
  <c r="BN48" i="34"/>
  <c r="BN62" i="34" s="1"/>
  <c r="BM48" i="34"/>
  <c r="BM62" i="34" s="1"/>
  <c r="BL48" i="34"/>
  <c r="BL62" i="34" s="1"/>
  <c r="BK48" i="34"/>
  <c r="BK62" i="34" s="1"/>
  <c r="BJ48" i="34"/>
  <c r="BJ62" i="34" s="1"/>
  <c r="BI48" i="34"/>
  <c r="BI62" i="34" s="1"/>
  <c r="BH48" i="34"/>
  <c r="BH62" i="34" s="1"/>
  <c r="BG48" i="34"/>
  <c r="BG62" i="34" s="1"/>
  <c r="BF48" i="34"/>
  <c r="BF62" i="34" s="1"/>
  <c r="BE48" i="34"/>
  <c r="BE62" i="34" s="1"/>
  <c r="BD48" i="34"/>
  <c r="BD62" i="34" s="1"/>
  <c r="BC48" i="34"/>
  <c r="BC62" i="34" s="1"/>
  <c r="BB48" i="34"/>
  <c r="BB62" i="34" s="1"/>
  <c r="BA48" i="34"/>
  <c r="BA62" i="34" s="1"/>
  <c r="BA85" i="34" s="1"/>
  <c r="C630" i="34" s="1"/>
  <c r="AZ48" i="34"/>
  <c r="AZ62" i="34" s="1"/>
  <c r="AY48" i="34"/>
  <c r="AY62" i="34" s="1"/>
  <c r="AX48" i="34"/>
  <c r="AX62" i="34" s="1"/>
  <c r="AW48" i="34"/>
  <c r="AW62" i="34" s="1"/>
  <c r="AV48" i="34"/>
  <c r="AV62" i="34" s="1"/>
  <c r="AU48" i="34"/>
  <c r="AU62" i="34" s="1"/>
  <c r="AT48" i="34"/>
  <c r="AT62" i="34" s="1"/>
  <c r="AS48" i="34"/>
  <c r="AS62" i="34" s="1"/>
  <c r="AR48" i="34"/>
  <c r="AR62" i="34" s="1"/>
  <c r="AQ48" i="34"/>
  <c r="AQ62" i="34" s="1"/>
  <c r="AP48" i="34"/>
  <c r="AP62" i="34" s="1"/>
  <c r="AO48" i="34"/>
  <c r="AO62" i="34" s="1"/>
  <c r="AN48" i="34"/>
  <c r="AN62" i="34" s="1"/>
  <c r="AM48" i="34"/>
  <c r="AM62" i="34" s="1"/>
  <c r="AL48" i="34"/>
  <c r="AL62" i="34" s="1"/>
  <c r="AK48" i="34"/>
  <c r="AK62" i="34" s="1"/>
  <c r="AJ48" i="34"/>
  <c r="AJ62" i="34" s="1"/>
  <c r="AI48" i="34"/>
  <c r="AI62" i="34" s="1"/>
  <c r="AH48" i="34"/>
  <c r="AH62" i="34" s="1"/>
  <c r="AG48" i="34"/>
  <c r="AG62" i="34" s="1"/>
  <c r="AF48" i="34"/>
  <c r="AF62" i="34" s="1"/>
  <c r="AE48" i="34"/>
  <c r="AE62" i="34" s="1"/>
  <c r="AD48" i="34"/>
  <c r="AD62" i="34" s="1"/>
  <c r="AC48" i="34"/>
  <c r="AC62" i="34" s="1"/>
  <c r="AC85" i="34" s="1"/>
  <c r="C694" i="34" s="1"/>
  <c r="AB48" i="34"/>
  <c r="AB62" i="34" s="1"/>
  <c r="AA48" i="34"/>
  <c r="AA62" i="34" s="1"/>
  <c r="Z48" i="34"/>
  <c r="Z62" i="34" s="1"/>
  <c r="Y48" i="34"/>
  <c r="Y62" i="34" s="1"/>
  <c r="X48" i="34"/>
  <c r="X62" i="34" s="1"/>
  <c r="W48" i="34"/>
  <c r="W62" i="34" s="1"/>
  <c r="V48" i="34"/>
  <c r="V62" i="34" s="1"/>
  <c r="U48" i="34"/>
  <c r="U62" i="34" s="1"/>
  <c r="T48" i="34"/>
  <c r="T62" i="34" s="1"/>
  <c r="S48" i="34"/>
  <c r="S62" i="34" s="1"/>
  <c r="R48" i="34"/>
  <c r="R62" i="34" s="1"/>
  <c r="Q48" i="34"/>
  <c r="Q62" i="34" s="1"/>
  <c r="P48" i="34"/>
  <c r="P62" i="34" s="1"/>
  <c r="O48" i="34"/>
  <c r="O62" i="34" s="1"/>
  <c r="N48" i="34"/>
  <c r="N62" i="34" s="1"/>
  <c r="M48" i="34"/>
  <c r="M62" i="34" s="1"/>
  <c r="L48" i="34"/>
  <c r="L62" i="34" s="1"/>
  <c r="K48" i="34"/>
  <c r="K62" i="34" s="1"/>
  <c r="J48" i="34"/>
  <c r="J62" i="34" s="1"/>
  <c r="I48" i="34"/>
  <c r="I62" i="34" s="1"/>
  <c r="H48" i="34"/>
  <c r="H62" i="34" s="1"/>
  <c r="G48" i="34"/>
  <c r="G62" i="34" s="1"/>
  <c r="F48" i="34"/>
  <c r="F62" i="34" s="1"/>
  <c r="E48" i="34"/>
  <c r="E62" i="34" s="1"/>
  <c r="E85" i="34" s="1"/>
  <c r="C670" i="34" s="1"/>
  <c r="D48" i="34"/>
  <c r="D62" i="34" s="1"/>
  <c r="C48" i="34"/>
  <c r="CE47" i="34"/>
  <c r="D384" i="32"/>
  <c r="C384" i="32"/>
  <c r="D383" i="32"/>
  <c r="C383" i="32"/>
  <c r="D382" i="32"/>
  <c r="C382" i="32"/>
  <c r="D381" i="32"/>
  <c r="C381" i="32"/>
  <c r="D380" i="32"/>
  <c r="C380" i="32"/>
  <c r="D378" i="32"/>
  <c r="C378" i="32"/>
  <c r="D377" i="32"/>
  <c r="C377" i="32"/>
  <c r="D376" i="32"/>
  <c r="C376" i="32"/>
  <c r="I374" i="32"/>
  <c r="E372" i="32"/>
  <c r="D372" i="32"/>
  <c r="C372" i="32"/>
  <c r="D370" i="32"/>
  <c r="C370" i="32"/>
  <c r="D368" i="32"/>
  <c r="C368" i="32"/>
  <c r="D367" i="32"/>
  <c r="C367" i="32"/>
  <c r="D366" i="32"/>
  <c r="C366" i="32"/>
  <c r="D365" i="32"/>
  <c r="C365" i="32"/>
  <c r="D363" i="32"/>
  <c r="C363" i="32"/>
  <c r="D362" i="32"/>
  <c r="C362" i="32"/>
  <c r="H356" i="32"/>
  <c r="A356" i="32"/>
  <c r="I352" i="32"/>
  <c r="H352" i="32"/>
  <c r="G352" i="32"/>
  <c r="F352" i="32"/>
  <c r="E352" i="32"/>
  <c r="D352" i="32"/>
  <c r="C352" i="32"/>
  <c r="I351" i="32"/>
  <c r="H351" i="32"/>
  <c r="G351" i="32"/>
  <c r="F351" i="32"/>
  <c r="E351" i="32"/>
  <c r="D351" i="32"/>
  <c r="C351" i="32"/>
  <c r="I350" i="32"/>
  <c r="H350" i="32"/>
  <c r="G350" i="32"/>
  <c r="F350" i="32"/>
  <c r="E350" i="32"/>
  <c r="D350" i="32"/>
  <c r="C350" i="32"/>
  <c r="I349" i="32"/>
  <c r="H349" i="32"/>
  <c r="G349" i="32"/>
  <c r="F349" i="32"/>
  <c r="E349" i="32"/>
  <c r="D349" i="32"/>
  <c r="C349" i="32"/>
  <c r="I348" i="32"/>
  <c r="H348" i="32"/>
  <c r="G348" i="32"/>
  <c r="F348" i="32"/>
  <c r="E348" i="32"/>
  <c r="D348" i="32"/>
  <c r="C348" i="32"/>
  <c r="I346" i="32"/>
  <c r="H346" i="32"/>
  <c r="G346" i="32"/>
  <c r="F346" i="32"/>
  <c r="E346" i="32"/>
  <c r="D346" i="32"/>
  <c r="C346" i="32"/>
  <c r="I345" i="32"/>
  <c r="H345" i="32"/>
  <c r="G345" i="32"/>
  <c r="F345" i="32"/>
  <c r="E345" i="32"/>
  <c r="D345" i="32"/>
  <c r="C345" i="32"/>
  <c r="I344" i="32"/>
  <c r="H344" i="32"/>
  <c r="G344" i="32"/>
  <c r="F344" i="32"/>
  <c r="E344" i="32"/>
  <c r="D344" i="32"/>
  <c r="C344" i="32"/>
  <c r="I340" i="32"/>
  <c r="H340" i="32"/>
  <c r="G340" i="32"/>
  <c r="F340" i="32"/>
  <c r="E340" i="32"/>
  <c r="D340" i="32"/>
  <c r="C340" i="32"/>
  <c r="I338" i="32"/>
  <c r="H338" i="32"/>
  <c r="G338" i="32"/>
  <c r="F338" i="32"/>
  <c r="E338" i="32"/>
  <c r="D338" i="32"/>
  <c r="C338" i="32"/>
  <c r="I336" i="32"/>
  <c r="H336" i="32"/>
  <c r="G336" i="32"/>
  <c r="F336" i="32"/>
  <c r="E336" i="32"/>
  <c r="D336" i="32"/>
  <c r="C336" i="32"/>
  <c r="I335" i="32"/>
  <c r="H335" i="32"/>
  <c r="G335" i="32"/>
  <c r="F335" i="32"/>
  <c r="E335" i="32"/>
  <c r="D335" i="32"/>
  <c r="C335" i="32"/>
  <c r="I334" i="32"/>
  <c r="H334" i="32"/>
  <c r="G334" i="32"/>
  <c r="F334" i="32"/>
  <c r="E334" i="32"/>
  <c r="D334" i="32"/>
  <c r="C334" i="32"/>
  <c r="I333" i="32"/>
  <c r="H333" i="32"/>
  <c r="G333" i="32"/>
  <c r="F333" i="32"/>
  <c r="E333" i="32"/>
  <c r="D333" i="32"/>
  <c r="C333" i="32"/>
  <c r="I331" i="32"/>
  <c r="H331" i="32"/>
  <c r="G331" i="32"/>
  <c r="F331" i="32"/>
  <c r="E331" i="32"/>
  <c r="D331" i="32"/>
  <c r="C331" i="32"/>
  <c r="I330" i="32"/>
  <c r="H330" i="32"/>
  <c r="G330" i="32"/>
  <c r="F330" i="32"/>
  <c r="E330" i="32"/>
  <c r="D330" i="32"/>
  <c r="C330" i="32"/>
  <c r="H324" i="32"/>
  <c r="A324" i="32"/>
  <c r="I320" i="32"/>
  <c r="H320" i="32"/>
  <c r="G320" i="32"/>
  <c r="F320" i="32"/>
  <c r="E320" i="32"/>
  <c r="D320" i="32"/>
  <c r="C320" i="32"/>
  <c r="I319" i="32"/>
  <c r="H319" i="32"/>
  <c r="G319" i="32"/>
  <c r="F319" i="32"/>
  <c r="E319" i="32"/>
  <c r="D319" i="32"/>
  <c r="C319" i="32"/>
  <c r="I318" i="32"/>
  <c r="H318" i="32"/>
  <c r="G318" i="32"/>
  <c r="F318" i="32"/>
  <c r="E318" i="32"/>
  <c r="D318" i="32"/>
  <c r="C318" i="32"/>
  <c r="I317" i="32"/>
  <c r="H317" i="32"/>
  <c r="G317" i="32"/>
  <c r="F317" i="32"/>
  <c r="E317" i="32"/>
  <c r="D317" i="32"/>
  <c r="C317" i="32"/>
  <c r="I316" i="32"/>
  <c r="H316" i="32"/>
  <c r="G316" i="32"/>
  <c r="F316" i="32"/>
  <c r="E316" i="32"/>
  <c r="D316" i="32"/>
  <c r="C316" i="32"/>
  <c r="I314" i="32"/>
  <c r="H314" i="32"/>
  <c r="G314" i="32"/>
  <c r="F314" i="32"/>
  <c r="E314" i="32"/>
  <c r="D314" i="32"/>
  <c r="C314" i="32"/>
  <c r="I313" i="32"/>
  <c r="H313" i="32"/>
  <c r="G313" i="32"/>
  <c r="F313" i="32"/>
  <c r="E313" i="32"/>
  <c r="D313" i="32"/>
  <c r="C313" i="32"/>
  <c r="I312" i="32"/>
  <c r="H312" i="32"/>
  <c r="G312" i="32"/>
  <c r="F312" i="32"/>
  <c r="E312" i="32"/>
  <c r="D312" i="32"/>
  <c r="C312" i="32"/>
  <c r="I308" i="32"/>
  <c r="H308" i="32"/>
  <c r="G308" i="32"/>
  <c r="F308" i="32"/>
  <c r="E308" i="32"/>
  <c r="D308" i="32"/>
  <c r="C308" i="32"/>
  <c r="I306" i="32"/>
  <c r="H306" i="32"/>
  <c r="G306" i="32"/>
  <c r="F306" i="32"/>
  <c r="E306" i="32"/>
  <c r="D306" i="32"/>
  <c r="C306" i="32"/>
  <c r="I304" i="32"/>
  <c r="H304" i="32"/>
  <c r="G304" i="32"/>
  <c r="F304" i="32"/>
  <c r="E304" i="32"/>
  <c r="D304" i="32"/>
  <c r="C304" i="32"/>
  <c r="I303" i="32"/>
  <c r="H303" i="32"/>
  <c r="G303" i="32"/>
  <c r="F303" i="32"/>
  <c r="E303" i="32"/>
  <c r="D303" i="32"/>
  <c r="C303" i="32"/>
  <c r="I302" i="32"/>
  <c r="H302" i="32"/>
  <c r="G302" i="32"/>
  <c r="F302" i="32"/>
  <c r="E302" i="32"/>
  <c r="D302" i="32"/>
  <c r="C302" i="32"/>
  <c r="I301" i="32"/>
  <c r="H301" i="32"/>
  <c r="G301" i="32"/>
  <c r="F301" i="32"/>
  <c r="E301" i="32"/>
  <c r="D301" i="32"/>
  <c r="C301" i="32"/>
  <c r="I299" i="32"/>
  <c r="H299" i="32"/>
  <c r="G299" i="32"/>
  <c r="F299" i="32"/>
  <c r="E299" i="32"/>
  <c r="D299" i="32"/>
  <c r="C299" i="32"/>
  <c r="I298" i="32"/>
  <c r="H298" i="32"/>
  <c r="G298" i="32"/>
  <c r="F298" i="32"/>
  <c r="E298" i="32"/>
  <c r="D298" i="32"/>
  <c r="C298" i="32"/>
  <c r="H292" i="32"/>
  <c r="A292" i="32"/>
  <c r="I288" i="32"/>
  <c r="H288" i="32"/>
  <c r="G288" i="32"/>
  <c r="F288" i="32"/>
  <c r="E288" i="32"/>
  <c r="D288" i="32"/>
  <c r="C288" i="32"/>
  <c r="I287" i="32"/>
  <c r="H287" i="32"/>
  <c r="G287" i="32"/>
  <c r="F287" i="32"/>
  <c r="E287" i="32"/>
  <c r="D287" i="32"/>
  <c r="C287" i="32"/>
  <c r="I286" i="32"/>
  <c r="H286" i="32"/>
  <c r="G286" i="32"/>
  <c r="F286" i="32"/>
  <c r="E286" i="32"/>
  <c r="D286" i="32"/>
  <c r="C286" i="32"/>
  <c r="I285" i="32"/>
  <c r="H285" i="32"/>
  <c r="G285" i="32"/>
  <c r="F285" i="32"/>
  <c r="E285" i="32"/>
  <c r="D285" i="32"/>
  <c r="C285" i="32"/>
  <c r="I284" i="32"/>
  <c r="H284" i="32"/>
  <c r="G284" i="32"/>
  <c r="F284" i="32"/>
  <c r="E284" i="32"/>
  <c r="D284" i="32"/>
  <c r="C284" i="32"/>
  <c r="I282" i="32"/>
  <c r="H282" i="32"/>
  <c r="G282" i="32"/>
  <c r="F282" i="32"/>
  <c r="E282" i="32"/>
  <c r="D282" i="32"/>
  <c r="C282" i="32"/>
  <c r="I281" i="32"/>
  <c r="H281" i="32"/>
  <c r="G281" i="32"/>
  <c r="F281" i="32"/>
  <c r="E281" i="32"/>
  <c r="D281" i="32"/>
  <c r="C281" i="32"/>
  <c r="I280" i="32"/>
  <c r="H280" i="32"/>
  <c r="G280" i="32"/>
  <c r="F280" i="32"/>
  <c r="E280" i="32"/>
  <c r="D280" i="32"/>
  <c r="C280" i="32"/>
  <c r="I276" i="32"/>
  <c r="H276" i="32"/>
  <c r="G276" i="32"/>
  <c r="F276" i="32"/>
  <c r="E276" i="32"/>
  <c r="D276" i="32"/>
  <c r="C276" i="32"/>
  <c r="I274" i="32"/>
  <c r="H274" i="32"/>
  <c r="G274" i="32"/>
  <c r="F274" i="32"/>
  <c r="E274" i="32"/>
  <c r="D274" i="32"/>
  <c r="C274" i="32"/>
  <c r="I272" i="32"/>
  <c r="H272" i="32"/>
  <c r="G272" i="32"/>
  <c r="F272" i="32"/>
  <c r="E272" i="32"/>
  <c r="D272" i="32"/>
  <c r="C272" i="32"/>
  <c r="I271" i="32"/>
  <c r="H271" i="32"/>
  <c r="G271" i="32"/>
  <c r="F271" i="32"/>
  <c r="E271" i="32"/>
  <c r="D271" i="32"/>
  <c r="C271" i="32"/>
  <c r="I270" i="32"/>
  <c r="H270" i="32"/>
  <c r="G270" i="32"/>
  <c r="F270" i="32"/>
  <c r="E270" i="32"/>
  <c r="D270" i="32"/>
  <c r="C270" i="32"/>
  <c r="I269" i="32"/>
  <c r="H269" i="32"/>
  <c r="G269" i="32"/>
  <c r="F269" i="32"/>
  <c r="E269" i="32"/>
  <c r="D269" i="32"/>
  <c r="C269" i="32"/>
  <c r="I267" i="32"/>
  <c r="H267" i="32"/>
  <c r="G267" i="32"/>
  <c r="F267" i="32"/>
  <c r="E267" i="32"/>
  <c r="D267" i="32"/>
  <c r="C267" i="32"/>
  <c r="I266" i="32"/>
  <c r="H266" i="32"/>
  <c r="G266" i="32"/>
  <c r="F266" i="32"/>
  <c r="E266" i="32"/>
  <c r="D266" i="32"/>
  <c r="C266" i="32"/>
  <c r="H260" i="32"/>
  <c r="A260" i="32"/>
  <c r="I256" i="32"/>
  <c r="H256" i="32"/>
  <c r="G256" i="32"/>
  <c r="F256" i="32"/>
  <c r="E256" i="32"/>
  <c r="D256" i="32"/>
  <c r="C256" i="32"/>
  <c r="I255" i="32"/>
  <c r="H255" i="32"/>
  <c r="G255" i="32"/>
  <c r="F255" i="32"/>
  <c r="E255" i="32"/>
  <c r="D255" i="32"/>
  <c r="C255" i="32"/>
  <c r="I254" i="32"/>
  <c r="H254" i="32"/>
  <c r="G254" i="32"/>
  <c r="F254" i="32"/>
  <c r="E254" i="32"/>
  <c r="D254" i="32"/>
  <c r="C254" i="32"/>
  <c r="I253" i="32"/>
  <c r="H253" i="32"/>
  <c r="G253" i="32"/>
  <c r="F253" i="32"/>
  <c r="E253" i="32"/>
  <c r="D253" i="32"/>
  <c r="I252" i="32"/>
  <c r="H252" i="32"/>
  <c r="G252" i="32"/>
  <c r="F252" i="32"/>
  <c r="E252" i="32"/>
  <c r="D252" i="32"/>
  <c r="C252" i="32"/>
  <c r="I250" i="32"/>
  <c r="H250" i="32"/>
  <c r="G250" i="32"/>
  <c r="F250" i="32"/>
  <c r="E250" i="32"/>
  <c r="D250" i="32"/>
  <c r="C250" i="32"/>
  <c r="I249" i="32"/>
  <c r="H249" i="32"/>
  <c r="G249" i="32"/>
  <c r="F249" i="32"/>
  <c r="E249" i="32"/>
  <c r="D249" i="32"/>
  <c r="C249" i="32"/>
  <c r="I248" i="32"/>
  <c r="H248" i="32"/>
  <c r="G248" i="32"/>
  <c r="F248" i="32"/>
  <c r="E248" i="32"/>
  <c r="D248" i="32"/>
  <c r="C248" i="32"/>
  <c r="I244" i="32"/>
  <c r="H244" i="32"/>
  <c r="G244" i="32"/>
  <c r="F244" i="32"/>
  <c r="E244" i="32"/>
  <c r="D244" i="32"/>
  <c r="C244" i="32"/>
  <c r="I242" i="32"/>
  <c r="H242" i="32"/>
  <c r="G242" i="32"/>
  <c r="F242" i="32"/>
  <c r="E242" i="32"/>
  <c r="D242" i="32"/>
  <c r="C242" i="32"/>
  <c r="I240" i="32"/>
  <c r="H240" i="32"/>
  <c r="G240" i="32"/>
  <c r="F240" i="32"/>
  <c r="E240" i="32"/>
  <c r="D240" i="32"/>
  <c r="C240" i="32"/>
  <c r="I239" i="32"/>
  <c r="H239" i="32"/>
  <c r="G239" i="32"/>
  <c r="F239" i="32"/>
  <c r="E239" i="32"/>
  <c r="D239" i="32"/>
  <c r="C239" i="32"/>
  <c r="I238" i="32"/>
  <c r="H238" i="32"/>
  <c r="G238" i="32"/>
  <c r="F238" i="32"/>
  <c r="E238" i="32"/>
  <c r="D238" i="32"/>
  <c r="C238" i="32"/>
  <c r="I237" i="32"/>
  <c r="H237" i="32"/>
  <c r="G237" i="32"/>
  <c r="F237" i="32"/>
  <c r="E237" i="32"/>
  <c r="D237" i="32"/>
  <c r="C237" i="32"/>
  <c r="I235" i="32"/>
  <c r="H235" i="32"/>
  <c r="G235" i="32"/>
  <c r="F235" i="32"/>
  <c r="E235" i="32"/>
  <c r="D235" i="32"/>
  <c r="C235" i="32"/>
  <c r="I234" i="32"/>
  <c r="H234" i="32"/>
  <c r="G234" i="32"/>
  <c r="F234" i="32"/>
  <c r="E234" i="32"/>
  <c r="D234" i="32"/>
  <c r="C234" i="32"/>
  <c r="H233" i="32"/>
  <c r="D233" i="32"/>
  <c r="C233" i="32"/>
  <c r="H228" i="32"/>
  <c r="A228" i="32"/>
  <c r="I224" i="32"/>
  <c r="H224" i="32"/>
  <c r="G224" i="32"/>
  <c r="F224" i="32"/>
  <c r="E224" i="32"/>
  <c r="D224" i="32"/>
  <c r="C224" i="32"/>
  <c r="I223" i="32"/>
  <c r="H223" i="32"/>
  <c r="G223" i="32"/>
  <c r="F223" i="32"/>
  <c r="E223" i="32"/>
  <c r="D223" i="32"/>
  <c r="C223" i="32"/>
  <c r="I222" i="32"/>
  <c r="H222" i="32"/>
  <c r="G222" i="32"/>
  <c r="F222" i="32"/>
  <c r="E222" i="32"/>
  <c r="D222" i="32"/>
  <c r="C222" i="32"/>
  <c r="I221" i="32"/>
  <c r="H221" i="32"/>
  <c r="G221" i="32"/>
  <c r="F221" i="32"/>
  <c r="E221" i="32"/>
  <c r="D221" i="32"/>
  <c r="C221" i="32"/>
  <c r="I220" i="32"/>
  <c r="H220" i="32"/>
  <c r="G220" i="32"/>
  <c r="F220" i="32"/>
  <c r="E220" i="32"/>
  <c r="D220" i="32"/>
  <c r="C220" i="32"/>
  <c r="I218" i="32"/>
  <c r="H218" i="32"/>
  <c r="G218" i="32"/>
  <c r="I217" i="32"/>
  <c r="H217" i="32"/>
  <c r="G217" i="32"/>
  <c r="F217" i="32"/>
  <c r="E217" i="32"/>
  <c r="D217" i="32"/>
  <c r="C217" i="32"/>
  <c r="I216" i="32"/>
  <c r="H216" i="32"/>
  <c r="G216" i="32"/>
  <c r="F216" i="32"/>
  <c r="E216" i="32"/>
  <c r="D216" i="32"/>
  <c r="C216" i="32"/>
  <c r="I212" i="32"/>
  <c r="H212" i="32"/>
  <c r="G212" i="32"/>
  <c r="F212" i="32"/>
  <c r="E212" i="32"/>
  <c r="D212" i="32"/>
  <c r="C212" i="32"/>
  <c r="I210" i="32"/>
  <c r="H210" i="32"/>
  <c r="G210" i="32"/>
  <c r="F210" i="32"/>
  <c r="E210" i="32"/>
  <c r="D210" i="32"/>
  <c r="C210" i="32"/>
  <c r="I208" i="32"/>
  <c r="H208" i="32"/>
  <c r="G208" i="32"/>
  <c r="F208" i="32"/>
  <c r="E208" i="32"/>
  <c r="D208" i="32"/>
  <c r="C208" i="32"/>
  <c r="I207" i="32"/>
  <c r="H207" i="32"/>
  <c r="G207" i="32"/>
  <c r="F207" i="32"/>
  <c r="E207" i="32"/>
  <c r="D207" i="32"/>
  <c r="C207" i="32"/>
  <c r="I206" i="32"/>
  <c r="H206" i="32"/>
  <c r="G206" i="32"/>
  <c r="F206" i="32"/>
  <c r="E206" i="32"/>
  <c r="D206" i="32"/>
  <c r="C206" i="32"/>
  <c r="I205" i="32"/>
  <c r="H205" i="32"/>
  <c r="G205" i="32"/>
  <c r="F205" i="32"/>
  <c r="E205" i="32"/>
  <c r="D205" i="32"/>
  <c r="C205" i="32"/>
  <c r="I203" i="32"/>
  <c r="H203" i="32"/>
  <c r="G203" i="32"/>
  <c r="F203" i="32"/>
  <c r="E203" i="32"/>
  <c r="D203" i="32"/>
  <c r="C203" i="32"/>
  <c r="I202" i="32"/>
  <c r="H202" i="32"/>
  <c r="G202" i="32"/>
  <c r="F202" i="32"/>
  <c r="E202" i="32"/>
  <c r="D202" i="32"/>
  <c r="C202" i="32"/>
  <c r="I201" i="32"/>
  <c r="E201" i="32"/>
  <c r="D201" i="32"/>
  <c r="C201" i="32"/>
  <c r="H196" i="32"/>
  <c r="A196" i="32"/>
  <c r="I192" i="32"/>
  <c r="H192" i="32"/>
  <c r="G192" i="32"/>
  <c r="F192" i="32"/>
  <c r="E192" i="32"/>
  <c r="D192" i="32"/>
  <c r="C192" i="32"/>
  <c r="I191" i="32"/>
  <c r="H191" i="32"/>
  <c r="G191" i="32"/>
  <c r="F191" i="32"/>
  <c r="E191" i="32"/>
  <c r="D191" i="32"/>
  <c r="C191" i="32"/>
  <c r="I190" i="32"/>
  <c r="H190" i="32"/>
  <c r="G190" i="32"/>
  <c r="F190" i="32"/>
  <c r="E190" i="32"/>
  <c r="D190" i="32"/>
  <c r="C190" i="32"/>
  <c r="I189" i="32"/>
  <c r="H189" i="32"/>
  <c r="G189" i="32"/>
  <c r="F189" i="32"/>
  <c r="E189" i="32"/>
  <c r="D189" i="32"/>
  <c r="C189" i="32"/>
  <c r="I188" i="32"/>
  <c r="H188" i="32"/>
  <c r="G188" i="32"/>
  <c r="F188" i="32"/>
  <c r="E188" i="32"/>
  <c r="D188" i="32"/>
  <c r="C188" i="32"/>
  <c r="I185" i="32"/>
  <c r="H185" i="32"/>
  <c r="G185" i="32"/>
  <c r="F185" i="32"/>
  <c r="E185" i="32"/>
  <c r="D185" i="32"/>
  <c r="C185" i="32"/>
  <c r="I184" i="32"/>
  <c r="H184" i="32"/>
  <c r="G184" i="32"/>
  <c r="F184" i="32"/>
  <c r="E184" i="32"/>
  <c r="D184" i="32"/>
  <c r="C184" i="32"/>
  <c r="I180" i="32"/>
  <c r="H180" i="32"/>
  <c r="G180" i="32"/>
  <c r="F180" i="32"/>
  <c r="E180" i="32"/>
  <c r="D180" i="32"/>
  <c r="C180" i="32"/>
  <c r="I178" i="32"/>
  <c r="H178" i="32"/>
  <c r="G178" i="32"/>
  <c r="F178" i="32"/>
  <c r="E178" i="32"/>
  <c r="D178" i="32"/>
  <c r="C178" i="32"/>
  <c r="I176" i="32"/>
  <c r="H176" i="32"/>
  <c r="G176" i="32"/>
  <c r="F176" i="32"/>
  <c r="E176" i="32"/>
  <c r="D176" i="32"/>
  <c r="C176" i="32"/>
  <c r="I175" i="32"/>
  <c r="H175" i="32"/>
  <c r="G175" i="32"/>
  <c r="F175" i="32"/>
  <c r="E175" i="32"/>
  <c r="D175" i="32"/>
  <c r="C175" i="32"/>
  <c r="I174" i="32"/>
  <c r="H174" i="32"/>
  <c r="G174" i="32"/>
  <c r="F174" i="32"/>
  <c r="E174" i="32"/>
  <c r="D174" i="32"/>
  <c r="C174" i="32"/>
  <c r="I173" i="32"/>
  <c r="H173" i="32"/>
  <c r="G173" i="32"/>
  <c r="F173" i="32"/>
  <c r="E173" i="32"/>
  <c r="D173" i="32"/>
  <c r="C173" i="32"/>
  <c r="I171" i="32"/>
  <c r="H171" i="32"/>
  <c r="G171" i="32"/>
  <c r="F171" i="32"/>
  <c r="E171" i="32"/>
  <c r="D171" i="32"/>
  <c r="C171" i="32"/>
  <c r="I170" i="32"/>
  <c r="H170" i="32"/>
  <c r="G170" i="32"/>
  <c r="F170" i="32"/>
  <c r="E170" i="32"/>
  <c r="D170" i="32"/>
  <c r="C170" i="32"/>
  <c r="I169" i="32"/>
  <c r="H169" i="32"/>
  <c r="G169" i="32"/>
  <c r="F169" i="32"/>
  <c r="E169" i="32"/>
  <c r="D169" i="32"/>
  <c r="C169" i="32"/>
  <c r="H164" i="32"/>
  <c r="A164" i="32"/>
  <c r="I160" i="32"/>
  <c r="H160" i="32"/>
  <c r="G160" i="32"/>
  <c r="F160" i="32"/>
  <c r="E160" i="32"/>
  <c r="D160" i="32"/>
  <c r="C160" i="32"/>
  <c r="I159" i="32"/>
  <c r="H159" i="32"/>
  <c r="G159" i="32"/>
  <c r="F159" i="32"/>
  <c r="E159" i="32"/>
  <c r="D159" i="32"/>
  <c r="C159" i="32"/>
  <c r="I158" i="32"/>
  <c r="H158" i="32"/>
  <c r="G158" i="32"/>
  <c r="F158" i="32"/>
  <c r="E158" i="32"/>
  <c r="D158" i="32"/>
  <c r="C158" i="32"/>
  <c r="I157" i="32"/>
  <c r="H157" i="32"/>
  <c r="G157" i="32"/>
  <c r="F157" i="32"/>
  <c r="E157" i="32"/>
  <c r="D157" i="32"/>
  <c r="C157" i="32"/>
  <c r="I156" i="32"/>
  <c r="H156" i="32"/>
  <c r="G156" i="32"/>
  <c r="F156" i="32"/>
  <c r="E156" i="32"/>
  <c r="D156" i="32"/>
  <c r="C156" i="32"/>
  <c r="I153" i="32"/>
  <c r="H153" i="32"/>
  <c r="G153" i="32"/>
  <c r="F153" i="32"/>
  <c r="E153" i="32"/>
  <c r="D153" i="32"/>
  <c r="C153" i="32"/>
  <c r="I152" i="32"/>
  <c r="H152" i="32"/>
  <c r="G152" i="32"/>
  <c r="F152" i="32"/>
  <c r="E152" i="32"/>
  <c r="D152" i="32"/>
  <c r="C152" i="32"/>
  <c r="I148" i="32"/>
  <c r="H148" i="32"/>
  <c r="G148" i="32"/>
  <c r="F148" i="32"/>
  <c r="E148" i="32"/>
  <c r="D148" i="32"/>
  <c r="C148" i="32"/>
  <c r="I146" i="32"/>
  <c r="H146" i="32"/>
  <c r="G146" i="32"/>
  <c r="F146" i="32"/>
  <c r="E146" i="32"/>
  <c r="D146" i="32"/>
  <c r="C146" i="32"/>
  <c r="I144" i="32"/>
  <c r="H144" i="32"/>
  <c r="G144" i="32"/>
  <c r="F144" i="32"/>
  <c r="E144" i="32"/>
  <c r="D144" i="32"/>
  <c r="C144" i="32"/>
  <c r="I143" i="32"/>
  <c r="H143" i="32"/>
  <c r="G143" i="32"/>
  <c r="F143" i="32"/>
  <c r="E143" i="32"/>
  <c r="D143" i="32"/>
  <c r="C143" i="32"/>
  <c r="I142" i="32"/>
  <c r="H142" i="32"/>
  <c r="G142" i="32"/>
  <c r="F142" i="32"/>
  <c r="E142" i="32"/>
  <c r="D142" i="32"/>
  <c r="C142" i="32"/>
  <c r="I141" i="32"/>
  <c r="H141" i="32"/>
  <c r="G141" i="32"/>
  <c r="F141" i="32"/>
  <c r="E141" i="32"/>
  <c r="D141" i="32"/>
  <c r="C141" i="32"/>
  <c r="I139" i="32"/>
  <c r="H139" i="32"/>
  <c r="G139" i="32"/>
  <c r="F139" i="32"/>
  <c r="E139" i="32"/>
  <c r="D139" i="32"/>
  <c r="C139" i="32"/>
  <c r="I138" i="32"/>
  <c r="H138" i="32"/>
  <c r="G138" i="32"/>
  <c r="F138" i="32"/>
  <c r="E138" i="32"/>
  <c r="D138" i="32"/>
  <c r="C138" i="32"/>
  <c r="I137" i="32"/>
  <c r="H137" i="32"/>
  <c r="G137" i="32"/>
  <c r="F137" i="32"/>
  <c r="E137" i="32"/>
  <c r="D137" i="32"/>
  <c r="C137" i="32"/>
  <c r="H132" i="32"/>
  <c r="A132" i="32"/>
  <c r="I128" i="32"/>
  <c r="H128" i="32"/>
  <c r="G128" i="32"/>
  <c r="F128" i="32"/>
  <c r="E128" i="32"/>
  <c r="D128" i="32"/>
  <c r="C128" i="32"/>
  <c r="I127" i="32"/>
  <c r="H127" i="32"/>
  <c r="G127" i="32"/>
  <c r="F127" i="32"/>
  <c r="E127" i="32"/>
  <c r="D127" i="32"/>
  <c r="C127" i="32"/>
  <c r="I126" i="32"/>
  <c r="H126" i="32"/>
  <c r="G126" i="32"/>
  <c r="F126" i="32"/>
  <c r="E126" i="32"/>
  <c r="D126" i="32"/>
  <c r="C126" i="32"/>
  <c r="I125" i="32"/>
  <c r="H125" i="32"/>
  <c r="G125" i="32"/>
  <c r="F125" i="32"/>
  <c r="E125" i="32"/>
  <c r="D125" i="32"/>
  <c r="C125" i="32"/>
  <c r="I124" i="32"/>
  <c r="H124" i="32"/>
  <c r="G124" i="32"/>
  <c r="F124" i="32"/>
  <c r="E124" i="32"/>
  <c r="D124" i="32"/>
  <c r="C124" i="32"/>
  <c r="I121" i="32"/>
  <c r="H121" i="32"/>
  <c r="G121" i="32"/>
  <c r="F121" i="32"/>
  <c r="E121" i="32"/>
  <c r="D121" i="32"/>
  <c r="C121" i="32"/>
  <c r="I120" i="32"/>
  <c r="H120" i="32"/>
  <c r="G120" i="32"/>
  <c r="F120" i="32"/>
  <c r="E120" i="32"/>
  <c r="D120" i="32"/>
  <c r="C120" i="32"/>
  <c r="I116" i="32"/>
  <c r="H116" i="32"/>
  <c r="G116" i="32"/>
  <c r="F116" i="32"/>
  <c r="E116" i="32"/>
  <c r="D116" i="32"/>
  <c r="C116" i="32"/>
  <c r="I114" i="32"/>
  <c r="H114" i="32"/>
  <c r="G114" i="32"/>
  <c r="F114" i="32"/>
  <c r="E114" i="32"/>
  <c r="D114" i="32"/>
  <c r="C114" i="32"/>
  <c r="I112" i="32"/>
  <c r="H112" i="32"/>
  <c r="G112" i="32"/>
  <c r="F112" i="32"/>
  <c r="E112" i="32"/>
  <c r="D112" i="32"/>
  <c r="C112" i="32"/>
  <c r="I111" i="32"/>
  <c r="H111" i="32"/>
  <c r="G111" i="32"/>
  <c r="F111" i="32"/>
  <c r="E111" i="32"/>
  <c r="D111" i="32"/>
  <c r="C111" i="32"/>
  <c r="I110" i="32"/>
  <c r="H110" i="32"/>
  <c r="G110" i="32"/>
  <c r="F110" i="32"/>
  <c r="E110" i="32"/>
  <c r="D110" i="32"/>
  <c r="C110" i="32"/>
  <c r="I109" i="32"/>
  <c r="H109" i="32"/>
  <c r="G109" i="32"/>
  <c r="F109" i="32"/>
  <c r="E109" i="32"/>
  <c r="D109" i="32"/>
  <c r="C109" i="32"/>
  <c r="I107" i="32"/>
  <c r="H107" i="32"/>
  <c r="G107" i="32"/>
  <c r="F107" i="32"/>
  <c r="E107" i="32"/>
  <c r="D107" i="32"/>
  <c r="C107" i="32"/>
  <c r="I106" i="32"/>
  <c r="H106" i="32"/>
  <c r="G106" i="32"/>
  <c r="F106" i="32"/>
  <c r="E106" i="32"/>
  <c r="D106" i="32"/>
  <c r="C106" i="32"/>
  <c r="I105" i="32"/>
  <c r="H105" i="32"/>
  <c r="F105" i="32"/>
  <c r="E105" i="32"/>
  <c r="D105" i="32"/>
  <c r="C105" i="32"/>
  <c r="H100" i="32"/>
  <c r="A100" i="32"/>
  <c r="I96" i="32"/>
  <c r="H96" i="32"/>
  <c r="G96" i="32"/>
  <c r="F96" i="32"/>
  <c r="E96" i="32"/>
  <c r="D96" i="32"/>
  <c r="C96" i="32"/>
  <c r="I95" i="32"/>
  <c r="H95" i="32"/>
  <c r="G95" i="32"/>
  <c r="F95" i="32"/>
  <c r="E95" i="32"/>
  <c r="D95" i="32"/>
  <c r="C95" i="32"/>
  <c r="I94" i="32"/>
  <c r="H94" i="32"/>
  <c r="G94" i="32"/>
  <c r="F94" i="32"/>
  <c r="E94" i="32"/>
  <c r="D94" i="32"/>
  <c r="C94" i="32"/>
  <c r="I93" i="32"/>
  <c r="H93" i="32"/>
  <c r="G93" i="32"/>
  <c r="F93" i="32"/>
  <c r="E93" i="32"/>
  <c r="D93" i="32"/>
  <c r="C93" i="32"/>
  <c r="I92" i="32"/>
  <c r="H92" i="32"/>
  <c r="G92" i="32"/>
  <c r="F92" i="32"/>
  <c r="E92" i="32"/>
  <c r="D92" i="32"/>
  <c r="C92" i="32"/>
  <c r="I89" i="32"/>
  <c r="H89" i="32"/>
  <c r="G89" i="32"/>
  <c r="F89" i="32"/>
  <c r="E89" i="32"/>
  <c r="D89" i="32"/>
  <c r="C89" i="32"/>
  <c r="I88" i="32"/>
  <c r="H88" i="32"/>
  <c r="G88" i="32"/>
  <c r="F88" i="32"/>
  <c r="E88" i="32"/>
  <c r="D88" i="32"/>
  <c r="C88" i="32"/>
  <c r="I84" i="32"/>
  <c r="H84" i="32"/>
  <c r="G84" i="32"/>
  <c r="F84" i="32"/>
  <c r="E84" i="32"/>
  <c r="D84" i="32"/>
  <c r="C84" i="32"/>
  <c r="I82" i="32"/>
  <c r="H82" i="32"/>
  <c r="G82" i="32"/>
  <c r="F82" i="32"/>
  <c r="E82" i="32"/>
  <c r="D82" i="32"/>
  <c r="C82" i="32"/>
  <c r="I80" i="32"/>
  <c r="H80" i="32"/>
  <c r="G80" i="32"/>
  <c r="F80" i="32"/>
  <c r="E80" i="32"/>
  <c r="D80" i="32"/>
  <c r="C80" i="32"/>
  <c r="I79" i="32"/>
  <c r="H79" i="32"/>
  <c r="G79" i="32"/>
  <c r="F79" i="32"/>
  <c r="E79" i="32"/>
  <c r="D79" i="32"/>
  <c r="C79" i="32"/>
  <c r="I78" i="32"/>
  <c r="H78" i="32"/>
  <c r="G78" i="32"/>
  <c r="F78" i="32"/>
  <c r="E78" i="32"/>
  <c r="D78" i="32"/>
  <c r="C78" i="32"/>
  <c r="I77" i="32"/>
  <c r="H77" i="32"/>
  <c r="G77" i="32"/>
  <c r="F77" i="32"/>
  <c r="E77" i="32"/>
  <c r="D77" i="32"/>
  <c r="C77" i="32"/>
  <c r="I75" i="32"/>
  <c r="H75" i="32"/>
  <c r="G75" i="32"/>
  <c r="F75" i="32"/>
  <c r="E75" i="32"/>
  <c r="D75" i="32"/>
  <c r="C75" i="32"/>
  <c r="I74" i="32"/>
  <c r="H74" i="32"/>
  <c r="G74" i="32"/>
  <c r="F74" i="32"/>
  <c r="E74" i="32"/>
  <c r="D74" i="32"/>
  <c r="C74" i="32"/>
  <c r="I73" i="32"/>
  <c r="H73" i="32"/>
  <c r="G73" i="32"/>
  <c r="D73" i="32"/>
  <c r="C73" i="32"/>
  <c r="H68" i="32"/>
  <c r="A68" i="32"/>
  <c r="I64" i="32"/>
  <c r="H64" i="32"/>
  <c r="G64" i="32"/>
  <c r="F64" i="32"/>
  <c r="E64" i="32"/>
  <c r="D64" i="32"/>
  <c r="C64" i="32"/>
  <c r="I63" i="32"/>
  <c r="H63" i="32"/>
  <c r="G63" i="32"/>
  <c r="F63" i="32"/>
  <c r="E63" i="32"/>
  <c r="D63" i="32"/>
  <c r="C63" i="32"/>
  <c r="I62" i="32"/>
  <c r="H62" i="32"/>
  <c r="G62" i="32"/>
  <c r="F62" i="32"/>
  <c r="E62" i="32"/>
  <c r="D62" i="32"/>
  <c r="C62" i="32"/>
  <c r="I61" i="32"/>
  <c r="H61" i="32"/>
  <c r="G61" i="32"/>
  <c r="F61" i="32"/>
  <c r="E61" i="32"/>
  <c r="D61" i="32"/>
  <c r="C61" i="32"/>
  <c r="I60" i="32"/>
  <c r="H60" i="32"/>
  <c r="G60" i="32"/>
  <c r="F60" i="32"/>
  <c r="E60" i="32"/>
  <c r="D60" i="32"/>
  <c r="C60" i="32"/>
  <c r="I57" i="32"/>
  <c r="H57" i="32"/>
  <c r="G57" i="32"/>
  <c r="F57" i="32"/>
  <c r="E57" i="32"/>
  <c r="D57" i="32"/>
  <c r="C57" i="32"/>
  <c r="I56" i="32"/>
  <c r="H56" i="32"/>
  <c r="G56" i="32"/>
  <c r="F56" i="32"/>
  <c r="E56" i="32"/>
  <c r="D56" i="32"/>
  <c r="C56" i="32"/>
  <c r="I52" i="32"/>
  <c r="H52" i="32"/>
  <c r="G52" i="32"/>
  <c r="F52" i="32"/>
  <c r="E52" i="32"/>
  <c r="D52" i="32"/>
  <c r="C52" i="32"/>
  <c r="I50" i="32"/>
  <c r="H50" i="32"/>
  <c r="G50" i="32"/>
  <c r="F50" i="32"/>
  <c r="E50" i="32"/>
  <c r="D50" i="32"/>
  <c r="C50" i="32"/>
  <c r="I48" i="32"/>
  <c r="H48" i="32"/>
  <c r="G48" i="32"/>
  <c r="F48" i="32"/>
  <c r="E48" i="32"/>
  <c r="D48" i="32"/>
  <c r="C48" i="32"/>
  <c r="I47" i="32"/>
  <c r="H47" i="32"/>
  <c r="G47" i="32"/>
  <c r="F47" i="32"/>
  <c r="E47" i="32"/>
  <c r="D47" i="32"/>
  <c r="C47" i="32"/>
  <c r="I46" i="32"/>
  <c r="H46" i="32"/>
  <c r="G46" i="32"/>
  <c r="F46" i="32"/>
  <c r="E46" i="32"/>
  <c r="D46" i="32"/>
  <c r="C46" i="32"/>
  <c r="I45" i="32"/>
  <c r="H45" i="32"/>
  <c r="G45" i="32"/>
  <c r="F45" i="32"/>
  <c r="E45" i="32"/>
  <c r="D45" i="32"/>
  <c r="C45" i="32"/>
  <c r="I43" i="32"/>
  <c r="H43" i="32"/>
  <c r="G43" i="32"/>
  <c r="F43" i="32"/>
  <c r="E43" i="32"/>
  <c r="D43" i="32"/>
  <c r="C43" i="32"/>
  <c r="I42" i="32"/>
  <c r="H42" i="32"/>
  <c r="G42" i="32"/>
  <c r="F42" i="32"/>
  <c r="E42" i="32"/>
  <c r="D42" i="32"/>
  <c r="C42" i="32"/>
  <c r="I41" i="32"/>
  <c r="H41" i="32"/>
  <c r="G41" i="32"/>
  <c r="F41" i="32"/>
  <c r="E41" i="32"/>
  <c r="D41" i="32"/>
  <c r="C41" i="32"/>
  <c r="H36" i="32"/>
  <c r="A36" i="32"/>
  <c r="I32" i="32"/>
  <c r="H32" i="32"/>
  <c r="G32" i="32"/>
  <c r="F32" i="32"/>
  <c r="E32" i="32"/>
  <c r="D32" i="32"/>
  <c r="C32" i="32"/>
  <c r="I31" i="32"/>
  <c r="H31" i="32"/>
  <c r="G31" i="32"/>
  <c r="F31" i="32"/>
  <c r="E31" i="32"/>
  <c r="D31" i="32"/>
  <c r="C31" i="32"/>
  <c r="I30" i="32"/>
  <c r="H30" i="32"/>
  <c r="G30" i="32"/>
  <c r="F30" i="32"/>
  <c r="E30" i="32"/>
  <c r="D30" i="32"/>
  <c r="C30" i="32"/>
  <c r="I29" i="32"/>
  <c r="H29" i="32"/>
  <c r="G29" i="32"/>
  <c r="F29" i="32"/>
  <c r="E29" i="32"/>
  <c r="D29" i="32"/>
  <c r="C29" i="32"/>
  <c r="I28" i="32"/>
  <c r="H28" i="32"/>
  <c r="G28" i="32"/>
  <c r="F28" i="32"/>
  <c r="E28" i="32"/>
  <c r="D28" i="32"/>
  <c r="C28" i="32"/>
  <c r="I25" i="32"/>
  <c r="H25" i="32"/>
  <c r="G25" i="32"/>
  <c r="F25" i="32"/>
  <c r="E25" i="32"/>
  <c r="D25" i="32"/>
  <c r="C25" i="32"/>
  <c r="I24" i="32"/>
  <c r="H24" i="32"/>
  <c r="G24" i="32"/>
  <c r="F24" i="32"/>
  <c r="E24" i="32"/>
  <c r="D24" i="32"/>
  <c r="C24" i="32"/>
  <c r="I20" i="32"/>
  <c r="H20" i="32"/>
  <c r="G20" i="32"/>
  <c r="F20" i="32"/>
  <c r="E20" i="32"/>
  <c r="D20" i="32"/>
  <c r="C20" i="32"/>
  <c r="I18" i="32"/>
  <c r="H18" i="32"/>
  <c r="G18" i="32"/>
  <c r="F18" i="32"/>
  <c r="E18" i="32"/>
  <c r="D18" i="32"/>
  <c r="C18" i="32"/>
  <c r="I16" i="32"/>
  <c r="H16" i="32"/>
  <c r="G16" i="32"/>
  <c r="F16" i="32"/>
  <c r="E16" i="32"/>
  <c r="D16" i="32"/>
  <c r="C16" i="32"/>
  <c r="I15" i="32"/>
  <c r="H15" i="32"/>
  <c r="G15" i="32"/>
  <c r="F15" i="32"/>
  <c r="E15" i="32"/>
  <c r="D15" i="32"/>
  <c r="C15" i="32"/>
  <c r="I14" i="32"/>
  <c r="H14" i="32"/>
  <c r="G14" i="32"/>
  <c r="F14" i="32"/>
  <c r="E14" i="32"/>
  <c r="D14" i="32"/>
  <c r="C14" i="32"/>
  <c r="I13" i="32"/>
  <c r="H13" i="32"/>
  <c r="G13" i="32"/>
  <c r="F13" i="32"/>
  <c r="E13" i="32"/>
  <c r="D13" i="32"/>
  <c r="C13" i="32"/>
  <c r="I11" i="32"/>
  <c r="H11" i="32"/>
  <c r="G11" i="32"/>
  <c r="F11" i="32"/>
  <c r="E11" i="32"/>
  <c r="D11" i="32"/>
  <c r="C11" i="32"/>
  <c r="I10" i="32"/>
  <c r="H10" i="32"/>
  <c r="G10" i="32"/>
  <c r="F10" i="32"/>
  <c r="E10" i="32"/>
  <c r="D10" i="32"/>
  <c r="C10" i="32"/>
  <c r="I9" i="32"/>
  <c r="H9" i="32"/>
  <c r="G9" i="32"/>
  <c r="F9" i="32"/>
  <c r="E9" i="32"/>
  <c r="D9" i="32"/>
  <c r="C9" i="32"/>
  <c r="H4" i="32"/>
  <c r="A4" i="32"/>
  <c r="C175" i="8"/>
  <c r="C174" i="8"/>
  <c r="C166" i="8"/>
  <c r="C165" i="8"/>
  <c r="C164" i="8"/>
  <c r="C163" i="8"/>
  <c r="C162" i="8"/>
  <c r="C161" i="8"/>
  <c r="C160" i="8"/>
  <c r="C159" i="8"/>
  <c r="C158" i="8"/>
  <c r="C157" i="8"/>
  <c r="C156" i="8"/>
  <c r="C155" i="8"/>
  <c r="C154" i="8"/>
  <c r="C153" i="8"/>
  <c r="C151" i="8"/>
  <c r="C150" i="8"/>
  <c r="C149" i="8"/>
  <c r="C148" i="8"/>
  <c r="C147" i="8"/>
  <c r="C146" i="8"/>
  <c r="C145" i="8"/>
  <c r="C144" i="8"/>
  <c r="C143" i="8"/>
  <c r="C142" i="8"/>
  <c r="C141" i="8"/>
  <c r="C136" i="8"/>
  <c r="C135" i="8"/>
  <c r="C134" i="8"/>
  <c r="C133" i="8"/>
  <c r="C132" i="8"/>
  <c r="C131" i="8"/>
  <c r="C130" i="8"/>
  <c r="C129" i="8"/>
  <c r="C128" i="8"/>
  <c r="C127" i="8"/>
  <c r="C126" i="8"/>
  <c r="C125" i="8"/>
  <c r="C118" i="8"/>
  <c r="C117" i="8"/>
  <c r="C116" i="8"/>
  <c r="C112" i="8"/>
  <c r="C111" i="8"/>
  <c r="C108" i="8"/>
  <c r="A108" i="8"/>
  <c r="C102" i="8"/>
  <c r="C101" i="8"/>
  <c r="C98" i="8"/>
  <c r="C96" i="8"/>
  <c r="C94" i="8"/>
  <c r="C92" i="8"/>
  <c r="C89" i="8"/>
  <c r="C83" i="8"/>
  <c r="C82" i="8"/>
  <c r="C79" i="8"/>
  <c r="C78" i="8"/>
  <c r="C77" i="8"/>
  <c r="C73" i="8"/>
  <c r="C72" i="8"/>
  <c r="C71" i="8"/>
  <c r="C67" i="8"/>
  <c r="C66" i="8"/>
  <c r="C65" i="8"/>
  <c r="C64" i="8"/>
  <c r="C59" i="8"/>
  <c r="C58" i="8"/>
  <c r="C55" i="8"/>
  <c r="A55" i="8"/>
  <c r="C48" i="8"/>
  <c r="C47" i="8"/>
  <c r="C46" i="8"/>
  <c r="C45" i="8"/>
  <c r="C41" i="8"/>
  <c r="C40" i="8"/>
  <c r="C39" i="8"/>
  <c r="C38" i="8"/>
  <c r="C34" i="8"/>
  <c r="C33" i="8"/>
  <c r="C32" i="8"/>
  <c r="C31" i="8"/>
  <c r="C30" i="8"/>
  <c r="C29" i="8"/>
  <c r="C28" i="8"/>
  <c r="C27" i="8"/>
  <c r="C26" i="8"/>
  <c r="C25" i="8"/>
  <c r="C21" i="8"/>
  <c r="C20" i="8"/>
  <c r="C19" i="8"/>
  <c r="C15" i="8"/>
  <c r="C14" i="8"/>
  <c r="C13" i="8"/>
  <c r="C12" i="8"/>
  <c r="C11" i="8"/>
  <c r="C10" i="8"/>
  <c r="C9" i="8"/>
  <c r="C8" i="8"/>
  <c r="C7" i="8"/>
  <c r="C6" i="8"/>
  <c r="C3" i="8"/>
  <c r="A3" i="8"/>
  <c r="D26" i="7"/>
  <c r="D24" i="7"/>
  <c r="D19" i="7"/>
  <c r="D18" i="7"/>
  <c r="D16" i="7"/>
  <c r="D12" i="7"/>
  <c r="D11" i="7"/>
  <c r="D10" i="7"/>
  <c r="D9" i="7"/>
  <c r="D8" i="7"/>
  <c r="D7" i="7"/>
  <c r="D2" i="7"/>
  <c r="A2" i="7"/>
  <c r="E31" i="6"/>
  <c r="D31" i="6"/>
  <c r="C31" i="6"/>
  <c r="E30" i="6"/>
  <c r="D30" i="6"/>
  <c r="C30" i="6"/>
  <c r="E29" i="6"/>
  <c r="D29" i="6"/>
  <c r="C29" i="6"/>
  <c r="E28" i="6"/>
  <c r="D28" i="6"/>
  <c r="C28" i="6"/>
  <c r="E27" i="6"/>
  <c r="D27" i="6"/>
  <c r="C27" i="6"/>
  <c r="E26" i="6"/>
  <c r="D26" i="6"/>
  <c r="C26" i="6"/>
  <c r="E25" i="6"/>
  <c r="D25" i="6"/>
  <c r="C25" i="6"/>
  <c r="E24" i="6"/>
  <c r="D24" i="6"/>
  <c r="C24" i="6"/>
  <c r="C15" i="6"/>
  <c r="E14" i="6"/>
  <c r="D14" i="6"/>
  <c r="C14" i="6"/>
  <c r="E13" i="6"/>
  <c r="D13" i="6"/>
  <c r="C13" i="6"/>
  <c r="E12" i="6"/>
  <c r="D12" i="6"/>
  <c r="C12" i="6"/>
  <c r="E11" i="6"/>
  <c r="D11" i="6"/>
  <c r="C11" i="6"/>
  <c r="E10" i="6"/>
  <c r="D10" i="6"/>
  <c r="C10" i="6"/>
  <c r="E9" i="6"/>
  <c r="C9" i="6"/>
  <c r="E8" i="6"/>
  <c r="D8" i="6"/>
  <c r="C8" i="6"/>
  <c r="E7" i="6"/>
  <c r="D7" i="6"/>
  <c r="C7" i="6"/>
  <c r="F3" i="6"/>
  <c r="A3" i="6"/>
  <c r="C39" i="5"/>
  <c r="C38" i="5"/>
  <c r="C33" i="5"/>
  <c r="C32" i="5"/>
  <c r="C31" i="5"/>
  <c r="C26" i="5"/>
  <c r="C25" i="5"/>
  <c r="C19" i="5"/>
  <c r="C18" i="5"/>
  <c r="C13" i="5"/>
  <c r="C12" i="5"/>
  <c r="C11" i="5"/>
  <c r="C10" i="5"/>
  <c r="C9" i="5"/>
  <c r="C8" i="5"/>
  <c r="C7" i="5"/>
  <c r="C6" i="5"/>
  <c r="C3" i="5"/>
  <c r="A3" i="5"/>
  <c r="C33" i="4"/>
  <c r="C32" i="4"/>
  <c r="G27" i="4"/>
  <c r="F27" i="4"/>
  <c r="E27" i="4"/>
  <c r="D27" i="4"/>
  <c r="C27" i="4"/>
  <c r="B27" i="4"/>
  <c r="G26" i="4"/>
  <c r="F26" i="4"/>
  <c r="E26" i="4"/>
  <c r="D26" i="4"/>
  <c r="C26" i="4"/>
  <c r="B26" i="4"/>
  <c r="G25" i="4"/>
  <c r="F25" i="4"/>
  <c r="E25" i="4"/>
  <c r="D25" i="4"/>
  <c r="C25" i="4"/>
  <c r="B25" i="4"/>
  <c r="G18" i="4"/>
  <c r="F18" i="4"/>
  <c r="E18" i="4"/>
  <c r="D18" i="4"/>
  <c r="C18" i="4"/>
  <c r="B18" i="4"/>
  <c r="G17" i="4"/>
  <c r="F17" i="4"/>
  <c r="E17" i="4"/>
  <c r="D17" i="4"/>
  <c r="C17" i="4"/>
  <c r="B17" i="4"/>
  <c r="G16" i="4"/>
  <c r="F16" i="4"/>
  <c r="E16" i="4"/>
  <c r="D16" i="4"/>
  <c r="C16" i="4"/>
  <c r="B16" i="4"/>
  <c r="G9" i="4"/>
  <c r="F9" i="4"/>
  <c r="E9" i="4"/>
  <c r="D9" i="4"/>
  <c r="C9" i="4"/>
  <c r="B9" i="4"/>
  <c r="G8" i="4"/>
  <c r="F8" i="4"/>
  <c r="E8" i="4"/>
  <c r="D8" i="4"/>
  <c r="C8" i="4"/>
  <c r="B8" i="4"/>
  <c r="G7" i="4"/>
  <c r="F7" i="4"/>
  <c r="E7" i="4"/>
  <c r="D7" i="4"/>
  <c r="C7" i="4"/>
  <c r="B7" i="4"/>
  <c r="G3" i="4"/>
  <c r="A2" i="4"/>
  <c r="D40" i="3"/>
  <c r="G37" i="3"/>
  <c r="G36" i="3"/>
  <c r="D36" i="3"/>
  <c r="D35" i="3"/>
  <c r="D34" i="3"/>
  <c r="G33" i="3"/>
  <c r="D33" i="3"/>
  <c r="G32" i="3"/>
  <c r="D32" i="3"/>
  <c r="G31" i="3"/>
  <c r="D31" i="3"/>
  <c r="G30" i="3"/>
  <c r="D30" i="3"/>
  <c r="G26" i="3"/>
  <c r="F26" i="3"/>
  <c r="G25" i="3"/>
  <c r="F25" i="3"/>
  <c r="G24" i="3"/>
  <c r="F24" i="3"/>
  <c r="G23" i="3"/>
  <c r="F23" i="3"/>
  <c r="A19" i="3"/>
  <c r="E18" i="3"/>
  <c r="E17" i="3"/>
  <c r="C17" i="3"/>
  <c r="A17" i="3"/>
  <c r="E16" i="3"/>
  <c r="C16" i="3"/>
  <c r="A16" i="3"/>
  <c r="D11" i="3"/>
  <c r="F4" i="3"/>
  <c r="B4" i="3"/>
  <c r="D25" i="33"/>
  <c r="D11" i="33"/>
  <c r="I94" i="15"/>
  <c r="I93" i="15"/>
  <c r="I92" i="15"/>
  <c r="I91" i="15"/>
  <c r="I90" i="15"/>
  <c r="I89" i="15"/>
  <c r="I88" i="15"/>
  <c r="I87" i="15"/>
  <c r="I86" i="15"/>
  <c r="I85" i="15"/>
  <c r="I84" i="15"/>
  <c r="I83" i="15"/>
  <c r="I82" i="15"/>
  <c r="I81" i="15"/>
  <c r="I80" i="15"/>
  <c r="I79" i="15"/>
  <c r="I78" i="15"/>
  <c r="I77" i="15"/>
  <c r="I76" i="15"/>
  <c r="I75" i="15"/>
  <c r="I74" i="15"/>
  <c r="I73" i="15"/>
  <c r="I72" i="15"/>
  <c r="I71" i="15"/>
  <c r="I70" i="15"/>
  <c r="E69" i="15"/>
  <c r="D69" i="15"/>
  <c r="I68" i="15"/>
  <c r="I67" i="15"/>
  <c r="I66" i="15"/>
  <c r="E65" i="15"/>
  <c r="D65" i="15"/>
  <c r="E64" i="15"/>
  <c r="D64" i="15"/>
  <c r="E63" i="15"/>
  <c r="D63" i="15"/>
  <c r="I62" i="15"/>
  <c r="I61" i="15"/>
  <c r="I60" i="15"/>
  <c r="E59" i="15"/>
  <c r="D59" i="15"/>
  <c r="E58" i="15"/>
  <c r="D58" i="15"/>
  <c r="E57" i="15"/>
  <c r="D57" i="15"/>
  <c r="E56" i="15"/>
  <c r="D56" i="15"/>
  <c r="E55" i="15"/>
  <c r="D55" i="15"/>
  <c r="E54" i="15"/>
  <c r="D54" i="15"/>
  <c r="E53" i="15"/>
  <c r="D53" i="15"/>
  <c r="E52" i="15"/>
  <c r="D52" i="15"/>
  <c r="E51" i="15"/>
  <c r="D51" i="15"/>
  <c r="E50" i="15"/>
  <c r="D50" i="15"/>
  <c r="E49" i="15"/>
  <c r="D49" i="15"/>
  <c r="E48" i="15"/>
  <c r="D48" i="15"/>
  <c r="E47" i="15"/>
  <c r="D47" i="15"/>
  <c r="E46" i="15"/>
  <c r="D46" i="15"/>
  <c r="E45" i="15"/>
  <c r="D45" i="15"/>
  <c r="E44" i="15"/>
  <c r="D44" i="15"/>
  <c r="E43" i="15"/>
  <c r="D43" i="15"/>
  <c r="E42" i="15"/>
  <c r="D42" i="15"/>
  <c r="E41" i="15"/>
  <c r="D41" i="15"/>
  <c r="I40" i="15"/>
  <c r="E39" i="15"/>
  <c r="D39" i="15"/>
  <c r="E38" i="15"/>
  <c r="D38" i="15"/>
  <c r="E37" i="15"/>
  <c r="D37" i="15"/>
  <c r="E36" i="15"/>
  <c r="D36" i="15"/>
  <c r="E35" i="15"/>
  <c r="D35" i="15"/>
  <c r="E34" i="15"/>
  <c r="D34" i="15"/>
  <c r="E33" i="15"/>
  <c r="D33" i="15"/>
  <c r="I32" i="15"/>
  <c r="I31" i="15"/>
  <c r="E30" i="15"/>
  <c r="D30" i="15"/>
  <c r="E29" i="15"/>
  <c r="D29" i="15"/>
  <c r="E28" i="15"/>
  <c r="D28" i="15"/>
  <c r="E27" i="15"/>
  <c r="D27" i="15"/>
  <c r="E26" i="15"/>
  <c r="D26" i="15"/>
  <c r="E25" i="15"/>
  <c r="D25" i="15"/>
  <c r="E24" i="15"/>
  <c r="D24" i="15"/>
  <c r="E23" i="15"/>
  <c r="D23" i="15"/>
  <c r="E22" i="15"/>
  <c r="D22" i="15"/>
  <c r="E21" i="15"/>
  <c r="D21" i="15"/>
  <c r="E20" i="15"/>
  <c r="D20" i="15"/>
  <c r="E19" i="15"/>
  <c r="D19" i="15"/>
  <c r="E18" i="15"/>
  <c r="D18" i="15"/>
  <c r="E17" i="15"/>
  <c r="D17" i="15"/>
  <c r="E16" i="15"/>
  <c r="D16" i="15"/>
  <c r="E15" i="15"/>
  <c r="D15" i="15"/>
  <c r="G12" i="15"/>
  <c r="F12" i="15"/>
  <c r="E12" i="15"/>
  <c r="D12" i="15"/>
  <c r="C12" i="15"/>
  <c r="B12" i="15"/>
  <c r="A12" i="15"/>
  <c r="B28" i="27"/>
  <c r="E21" i="27"/>
  <c r="E20" i="27"/>
  <c r="E19" i="27"/>
  <c r="E18" i="27"/>
  <c r="E17" i="27"/>
  <c r="D424" i="24"/>
  <c r="D419" i="24"/>
  <c r="D385" i="24"/>
  <c r="BQ2" i="30" s="1"/>
  <c r="D370" i="24"/>
  <c r="BN2" i="30"/>
  <c r="D364" i="24"/>
  <c r="D344" i="24"/>
  <c r="C86" i="8" s="1"/>
  <c r="D343" i="24"/>
  <c r="D333" i="24"/>
  <c r="C74" i="8" s="1"/>
  <c r="D310" i="24"/>
  <c r="C49" i="8" s="1"/>
  <c r="D303" i="24"/>
  <c r="C42" i="8" s="1"/>
  <c r="D295" i="24"/>
  <c r="D297" i="24" s="1"/>
  <c r="C35" i="8" s="1"/>
  <c r="D285" i="24"/>
  <c r="C22" i="8" s="1"/>
  <c r="D280" i="24"/>
  <c r="D260" i="24"/>
  <c r="D27" i="7" s="1"/>
  <c r="D256" i="24"/>
  <c r="D249" i="24"/>
  <c r="D13" i="7" s="1"/>
  <c r="D241" i="24"/>
  <c r="D237" i="24"/>
  <c r="E32" i="6" s="1"/>
  <c r="C237" i="24"/>
  <c r="D32" i="6" s="1"/>
  <c r="B237" i="24"/>
  <c r="C32" i="6" s="1"/>
  <c r="E236" i="24"/>
  <c r="F31" i="6" s="1"/>
  <c r="E235" i="24"/>
  <c r="F30" i="6" s="1"/>
  <c r="E234" i="24"/>
  <c r="F29" i="6" s="1"/>
  <c r="E233" i="24"/>
  <c r="F28" i="6" s="1"/>
  <c r="E232" i="24"/>
  <c r="F27" i="6" s="1"/>
  <c r="E231" i="24"/>
  <c r="F26" i="6" s="1"/>
  <c r="E230" i="24"/>
  <c r="F25" i="6" s="1"/>
  <c r="E229" i="24"/>
  <c r="F24" i="6" s="1"/>
  <c r="B224" i="24"/>
  <c r="C16" i="6" s="1"/>
  <c r="E223" i="24"/>
  <c r="F15" i="6" s="1"/>
  <c r="E222" i="24"/>
  <c r="F14" i="6" s="1"/>
  <c r="E221" i="24"/>
  <c r="F13" i="6" s="1"/>
  <c r="E220" i="24"/>
  <c r="F12" i="6" s="1"/>
  <c r="E219" i="24"/>
  <c r="F11" i="6" s="1"/>
  <c r="E218" i="24"/>
  <c r="F10" i="6" s="1"/>
  <c r="E217" i="24"/>
  <c r="F9" i="6" s="1"/>
  <c r="E216" i="24"/>
  <c r="F8" i="6" s="1"/>
  <c r="E215" i="24"/>
  <c r="F7" i="6" s="1"/>
  <c r="D210" i="24"/>
  <c r="C40" i="5" s="1"/>
  <c r="D206" i="24"/>
  <c r="C34" i="5" s="1"/>
  <c r="D201" i="24"/>
  <c r="C27" i="5" s="1"/>
  <c r="D197" i="24"/>
  <c r="C20" i="5" s="1"/>
  <c r="D193" i="24"/>
  <c r="C14" i="5" s="1"/>
  <c r="E174" i="24"/>
  <c r="F28" i="4" s="1"/>
  <c r="E173" i="24"/>
  <c r="E172" i="24"/>
  <c r="D28" i="4" s="1"/>
  <c r="E171" i="24"/>
  <c r="C28" i="4" s="1"/>
  <c r="E170" i="24"/>
  <c r="B28" i="4" s="1"/>
  <c r="E168" i="24"/>
  <c r="F19" i="4" s="1"/>
  <c r="E167" i="24"/>
  <c r="E166" i="24"/>
  <c r="D19" i="4" s="1"/>
  <c r="E165" i="24"/>
  <c r="C19" i="4" s="1"/>
  <c r="E164" i="24"/>
  <c r="B19" i="4" s="1"/>
  <c r="E162" i="24"/>
  <c r="F10" i="4" s="1"/>
  <c r="E161" i="24"/>
  <c r="E10" i="4" s="1"/>
  <c r="E160" i="24"/>
  <c r="D10" i="4" s="1"/>
  <c r="E159" i="24"/>
  <c r="C10" i="4" s="1"/>
  <c r="E158" i="24"/>
  <c r="B10" i="4" s="1"/>
  <c r="E147" i="24"/>
  <c r="G34" i="3" s="1"/>
  <c r="CE98" i="24"/>
  <c r="I384" i="32" s="1"/>
  <c r="CF97" i="24"/>
  <c r="CE97" i="24"/>
  <c r="CE96" i="24"/>
  <c r="AZ95" i="24"/>
  <c r="CE94" i="24"/>
  <c r="CF94" i="24" s="1"/>
  <c r="CA56" i="24" s="1"/>
  <c r="CA71" i="24" s="1"/>
  <c r="AV93" i="24"/>
  <c r="AU93" i="24"/>
  <c r="AT93" i="24"/>
  <c r="AS93" i="24"/>
  <c r="AR93" i="24"/>
  <c r="AQ93" i="24"/>
  <c r="AP93" i="24"/>
  <c r="AO93" i="24"/>
  <c r="AN93" i="24"/>
  <c r="AM93" i="24"/>
  <c r="AL93" i="24"/>
  <c r="AK93" i="24"/>
  <c r="AJ93" i="24"/>
  <c r="AI93" i="24"/>
  <c r="AH93" i="24"/>
  <c r="AG93" i="24"/>
  <c r="AF93" i="24"/>
  <c r="AE93" i="24"/>
  <c r="AD93" i="24"/>
  <c r="AC93" i="24"/>
  <c r="AB93" i="24"/>
  <c r="AA93" i="24"/>
  <c r="Z93" i="24"/>
  <c r="Y93" i="24"/>
  <c r="X93" i="24"/>
  <c r="W93" i="24"/>
  <c r="V93" i="24"/>
  <c r="U93" i="24"/>
  <c r="T93" i="24"/>
  <c r="S93" i="24"/>
  <c r="R93" i="24"/>
  <c r="Q93" i="24"/>
  <c r="P93" i="24"/>
  <c r="O93" i="24"/>
  <c r="N93" i="24"/>
  <c r="M93" i="24"/>
  <c r="L93" i="24"/>
  <c r="K93" i="24"/>
  <c r="J93" i="24"/>
  <c r="I93" i="24"/>
  <c r="H93" i="24"/>
  <c r="G93" i="24"/>
  <c r="F93" i="24"/>
  <c r="E93" i="24"/>
  <c r="D93" i="24"/>
  <c r="C93" i="24"/>
  <c r="CE92" i="24"/>
  <c r="I377" i="32" s="1"/>
  <c r="CE91" i="24"/>
  <c r="I376" i="32" s="1"/>
  <c r="CE88" i="24"/>
  <c r="I372" i="32" s="1"/>
  <c r="CE87" i="24"/>
  <c r="CE86" i="24"/>
  <c r="CE85" i="24"/>
  <c r="CE84" i="24"/>
  <c r="CE83" i="24"/>
  <c r="CE82" i="24"/>
  <c r="CE81" i="24"/>
  <c r="CE80" i="24"/>
  <c r="CE79" i="24"/>
  <c r="CE78" i="24"/>
  <c r="CE77" i="24"/>
  <c r="CE76" i="24"/>
  <c r="CE75" i="24"/>
  <c r="CE74" i="24"/>
  <c r="CD73" i="24"/>
  <c r="CC73" i="24"/>
  <c r="CB73" i="24"/>
  <c r="CA73" i="24"/>
  <c r="BZ73" i="24"/>
  <c r="BY73" i="24"/>
  <c r="BX73" i="24"/>
  <c r="BW73" i="24"/>
  <c r="BV73" i="24"/>
  <c r="BU73" i="24"/>
  <c r="BT73" i="24"/>
  <c r="BS73" i="24"/>
  <c r="BR73" i="24"/>
  <c r="BQ73" i="24"/>
  <c r="BP73" i="24"/>
  <c r="BO73" i="24"/>
  <c r="BN73" i="24"/>
  <c r="BM73" i="24"/>
  <c r="BL73" i="24"/>
  <c r="BK73" i="24"/>
  <c r="BJ73" i="24"/>
  <c r="BI73" i="24"/>
  <c r="BH73" i="24"/>
  <c r="BG73" i="24"/>
  <c r="BF73" i="24"/>
  <c r="BE73" i="24"/>
  <c r="BD73" i="24"/>
  <c r="BC73" i="24"/>
  <c r="BB73" i="24"/>
  <c r="BA73" i="24"/>
  <c r="AZ73" i="24"/>
  <c r="AY73" i="24"/>
  <c r="AX73" i="24"/>
  <c r="AW73" i="24"/>
  <c r="O48" i="31" s="1"/>
  <c r="AV73" i="24"/>
  <c r="AU73" i="24"/>
  <c r="AT73" i="24"/>
  <c r="AS73" i="24"/>
  <c r="AR73" i="24"/>
  <c r="AQ73" i="24"/>
  <c r="AP73" i="24"/>
  <c r="AO73" i="24"/>
  <c r="AN73" i="24"/>
  <c r="AM73" i="24"/>
  <c r="AL73" i="24"/>
  <c r="AK73" i="24"/>
  <c r="AJ73" i="24"/>
  <c r="AI73" i="24"/>
  <c r="AH73" i="24"/>
  <c r="AG73" i="24"/>
  <c r="AF73" i="24"/>
  <c r="AE73" i="24"/>
  <c r="AD73" i="24"/>
  <c r="AC73" i="24"/>
  <c r="AB73" i="24"/>
  <c r="AA73" i="24"/>
  <c r="Z73" i="24"/>
  <c r="Y73" i="24"/>
  <c r="X73" i="24"/>
  <c r="W73" i="24"/>
  <c r="V73" i="24"/>
  <c r="U73" i="24"/>
  <c r="T73" i="24"/>
  <c r="S73" i="24"/>
  <c r="R73" i="24"/>
  <c r="Q73" i="24"/>
  <c r="O16" i="31" s="1"/>
  <c r="P73" i="24"/>
  <c r="O73" i="24"/>
  <c r="N73" i="24"/>
  <c r="M73" i="24"/>
  <c r="L73" i="24"/>
  <c r="K73" i="24"/>
  <c r="J73" i="24"/>
  <c r="I73" i="24"/>
  <c r="H73" i="24"/>
  <c r="G73" i="24"/>
  <c r="F73" i="24"/>
  <c r="E73" i="24"/>
  <c r="D73" i="24"/>
  <c r="C73" i="24"/>
  <c r="CE72" i="24"/>
  <c r="I370" i="32" s="1"/>
  <c r="CE70" i="24"/>
  <c r="I368" i="32" s="1"/>
  <c r="CE69" i="24"/>
  <c r="I367" i="32" s="1"/>
  <c r="CE68" i="24"/>
  <c r="CE67" i="24"/>
  <c r="I365" i="32" s="1"/>
  <c r="CE65" i="24"/>
  <c r="I363" i="32" s="1"/>
  <c r="CE64" i="24"/>
  <c r="H616" i="24" s="1"/>
  <c r="B57" i="24"/>
  <c r="CD56" i="24"/>
  <c r="CB56" i="24"/>
  <c r="CB71" i="24" s="1"/>
  <c r="BV56" i="24"/>
  <c r="BV71" i="24" s="1"/>
  <c r="BN56" i="24"/>
  <c r="BN71" i="24" s="1"/>
  <c r="AX56" i="24"/>
  <c r="AX71" i="24" s="1"/>
  <c r="AV56" i="24"/>
  <c r="AV71" i="24" s="1"/>
  <c r="AP56" i="24"/>
  <c r="AP71" i="24" s="1"/>
  <c r="AH56" i="24"/>
  <c r="AH71" i="24" s="1"/>
  <c r="R56" i="24"/>
  <c r="R71" i="24" s="1"/>
  <c r="P56" i="24"/>
  <c r="P71" i="24" s="1"/>
  <c r="J56" i="24"/>
  <c r="J71" i="24" s="1"/>
  <c r="CE55" i="24"/>
  <c r="B53" i="24"/>
  <c r="CD52" i="24"/>
  <c r="BQ52" i="24"/>
  <c r="BQ66" i="24" s="1"/>
  <c r="BO52" i="24"/>
  <c r="BO66" i="24" s="1"/>
  <c r="BI52" i="24"/>
  <c r="BI66" i="24" s="1"/>
  <c r="BG52" i="24"/>
  <c r="BG66" i="24" s="1"/>
  <c r="AX52" i="24"/>
  <c r="AX66" i="24" s="1"/>
  <c r="AS52" i="24"/>
  <c r="AS66" i="24" s="1"/>
  <c r="AP52" i="24"/>
  <c r="AP66" i="24" s="1"/>
  <c r="AK52" i="24"/>
  <c r="AK66" i="24" s="1"/>
  <c r="AA52" i="24"/>
  <c r="AA66" i="24" s="1"/>
  <c r="Z52" i="24"/>
  <c r="Z66" i="24" s="1"/>
  <c r="S52" i="24"/>
  <c r="S66" i="24" s="1"/>
  <c r="R52" i="24"/>
  <c r="R66" i="24" s="1"/>
  <c r="E52" i="24"/>
  <c r="E66" i="24" s="1"/>
  <c r="C52" i="24"/>
  <c r="C66" i="24" s="1"/>
  <c r="CE47" i="24"/>
  <c r="U52" i="24" l="1"/>
  <c r="U66" i="24" s="1"/>
  <c r="AQ52" i="24"/>
  <c r="AQ66" i="24" s="1"/>
  <c r="H42" i="31" s="1"/>
  <c r="BN52" i="24"/>
  <c r="BN66" i="24" s="1"/>
  <c r="J52" i="24"/>
  <c r="J66" i="24" s="1"/>
  <c r="AC52" i="24"/>
  <c r="AC66" i="24" s="1"/>
  <c r="AY52" i="24"/>
  <c r="AY66" i="24" s="1"/>
  <c r="H50" i="31" s="1"/>
  <c r="BV52" i="24"/>
  <c r="BV66" i="24" s="1"/>
  <c r="H73" i="31" s="1"/>
  <c r="K52" i="24"/>
  <c r="K66" i="24" s="1"/>
  <c r="D44" i="32" s="1"/>
  <c r="AH52" i="24"/>
  <c r="AH66" i="24" s="1"/>
  <c r="BA52" i="24"/>
  <c r="BA66" i="24" s="1"/>
  <c r="H52" i="31" s="1"/>
  <c r="BW52" i="24"/>
  <c r="BW66" i="24" s="1"/>
  <c r="M52" i="24"/>
  <c r="M66" i="24" s="1"/>
  <c r="AI52" i="24"/>
  <c r="AI66" i="24" s="1"/>
  <c r="BF52" i="24"/>
  <c r="BF66" i="24" s="1"/>
  <c r="I236" i="32" s="1"/>
  <c r="BY52" i="24"/>
  <c r="BY66" i="24" s="1"/>
  <c r="H76" i="31" s="1"/>
  <c r="D52" i="24"/>
  <c r="D66" i="24" s="1"/>
  <c r="CE66" i="24" s="1"/>
  <c r="I364" i="32" s="1"/>
  <c r="L52" i="24"/>
  <c r="L66" i="24" s="1"/>
  <c r="T52" i="24"/>
  <c r="T66" i="24" s="1"/>
  <c r="H19" i="31" s="1"/>
  <c r="AB52" i="24"/>
  <c r="AB66" i="24" s="1"/>
  <c r="AJ52" i="24"/>
  <c r="AJ66" i="24" s="1"/>
  <c r="AR52" i="24"/>
  <c r="AR66" i="24" s="1"/>
  <c r="H43" i="31" s="1"/>
  <c r="AZ52" i="24"/>
  <c r="AZ66" i="24" s="1"/>
  <c r="H51" i="31" s="1"/>
  <c r="BH52" i="24"/>
  <c r="BH66" i="24" s="1"/>
  <c r="H59" i="31" s="1"/>
  <c r="BP52" i="24"/>
  <c r="BP66" i="24" s="1"/>
  <c r="H67" i="31" s="1"/>
  <c r="BX52" i="24"/>
  <c r="BX66" i="24" s="1"/>
  <c r="F52" i="24"/>
  <c r="F66" i="24" s="1"/>
  <c r="F12" i="32" s="1"/>
  <c r="N52" i="24"/>
  <c r="N66" i="24" s="1"/>
  <c r="V52" i="24"/>
  <c r="V66" i="24" s="1"/>
  <c r="H21" i="31" s="1"/>
  <c r="AD52" i="24"/>
  <c r="AD66" i="24" s="1"/>
  <c r="H29" i="31" s="1"/>
  <c r="AL52" i="24"/>
  <c r="AL66" i="24" s="1"/>
  <c r="H37" i="31" s="1"/>
  <c r="AT52" i="24"/>
  <c r="AT66" i="24" s="1"/>
  <c r="D204" i="32" s="1"/>
  <c r="BB52" i="24"/>
  <c r="BB66" i="24" s="1"/>
  <c r="H53" i="31" s="1"/>
  <c r="BJ52" i="24"/>
  <c r="BJ66" i="24" s="1"/>
  <c r="BR52" i="24"/>
  <c r="BR66" i="24" s="1"/>
  <c r="BZ52" i="24"/>
  <c r="BZ66" i="24" s="1"/>
  <c r="G52" i="24"/>
  <c r="G66" i="24" s="1"/>
  <c r="O52" i="24"/>
  <c r="O66" i="24" s="1"/>
  <c r="H14" i="31" s="1"/>
  <c r="W52" i="24"/>
  <c r="W66" i="24" s="1"/>
  <c r="H22" i="31" s="1"/>
  <c r="AE52" i="24"/>
  <c r="AE66" i="24" s="1"/>
  <c r="H30" i="31" s="1"/>
  <c r="AM52" i="24"/>
  <c r="AM66" i="24" s="1"/>
  <c r="H38" i="31" s="1"/>
  <c r="AU52" i="24"/>
  <c r="AU66" i="24" s="1"/>
  <c r="BC52" i="24"/>
  <c r="BC66" i="24" s="1"/>
  <c r="BK52" i="24"/>
  <c r="BK66" i="24" s="1"/>
  <c r="BS52" i="24"/>
  <c r="BS66" i="24" s="1"/>
  <c r="CA52" i="24"/>
  <c r="CA66" i="24" s="1"/>
  <c r="H52" i="24"/>
  <c r="H66" i="24" s="1"/>
  <c r="H7" i="31" s="1"/>
  <c r="AN52" i="24"/>
  <c r="AN66" i="24" s="1"/>
  <c r="H39" i="31" s="1"/>
  <c r="CB52" i="24"/>
  <c r="CB66" i="24" s="1"/>
  <c r="C364" i="32" s="1"/>
  <c r="P52" i="24"/>
  <c r="P66" i="24" s="1"/>
  <c r="X52" i="24"/>
  <c r="X66" i="24" s="1"/>
  <c r="C108" i="32" s="1"/>
  <c r="AF52" i="24"/>
  <c r="AF66" i="24" s="1"/>
  <c r="AV52" i="24"/>
  <c r="AV66" i="24" s="1"/>
  <c r="BD52" i="24"/>
  <c r="BD66" i="24" s="1"/>
  <c r="BL52" i="24"/>
  <c r="BL66" i="24" s="1"/>
  <c r="BL89" i="24" s="1"/>
  <c r="BT52" i="24"/>
  <c r="BT66" i="24" s="1"/>
  <c r="H71" i="31" s="1"/>
  <c r="I52" i="24"/>
  <c r="I66" i="24" s="1"/>
  <c r="I89" i="24" s="1"/>
  <c r="Q52" i="24"/>
  <c r="Q66" i="24" s="1"/>
  <c r="Y52" i="24"/>
  <c r="Y66" i="24" s="1"/>
  <c r="AG52" i="24"/>
  <c r="AG66" i="24" s="1"/>
  <c r="AO52" i="24"/>
  <c r="AO66" i="24" s="1"/>
  <c r="AW52" i="24"/>
  <c r="AW66" i="24" s="1"/>
  <c r="H48" i="31" s="1"/>
  <c r="BE52" i="24"/>
  <c r="BE66" i="24" s="1"/>
  <c r="BE89" i="24" s="1"/>
  <c r="H245" i="32" s="1"/>
  <c r="BM52" i="24"/>
  <c r="BM66" i="24" s="1"/>
  <c r="H64" i="31" s="1"/>
  <c r="BU52" i="24"/>
  <c r="BU66" i="24" s="1"/>
  <c r="H72" i="31" s="1"/>
  <c r="CC52" i="24"/>
  <c r="CC66" i="24" s="1"/>
  <c r="H56" i="24"/>
  <c r="H71" i="24" s="1"/>
  <c r="H17" i="32" s="1"/>
  <c r="AN56" i="24"/>
  <c r="AN71" i="24" s="1"/>
  <c r="BT56" i="24"/>
  <c r="BT71" i="24" s="1"/>
  <c r="M71" i="31" s="1"/>
  <c r="X56" i="24"/>
  <c r="X71" i="24" s="1"/>
  <c r="BD56" i="24"/>
  <c r="BD71" i="24" s="1"/>
  <c r="M55" i="31" s="1"/>
  <c r="Z56" i="24"/>
  <c r="Z71" i="24" s="1"/>
  <c r="E113" i="32" s="1"/>
  <c r="BF56" i="24"/>
  <c r="BF71" i="24" s="1"/>
  <c r="BF89" i="24" s="1"/>
  <c r="AF56" i="24"/>
  <c r="AF71" i="24" s="1"/>
  <c r="D145" i="32" s="1"/>
  <c r="BL56" i="24"/>
  <c r="BL71" i="24" s="1"/>
  <c r="H273" i="32" s="1"/>
  <c r="D387" i="24"/>
  <c r="C137" i="8" s="1"/>
  <c r="I56" i="24"/>
  <c r="I71" i="24" s="1"/>
  <c r="M8" i="31" s="1"/>
  <c r="Q56" i="24"/>
  <c r="Q71" i="24" s="1"/>
  <c r="Q89" i="24" s="1"/>
  <c r="Y56" i="24"/>
  <c r="Y71" i="24" s="1"/>
  <c r="Y89" i="24" s="1"/>
  <c r="D117" i="32" s="1"/>
  <c r="AG56" i="24"/>
  <c r="AG71" i="24" s="1"/>
  <c r="M32" i="31" s="1"/>
  <c r="AO56" i="24"/>
  <c r="AO71" i="24" s="1"/>
  <c r="M40" i="31" s="1"/>
  <c r="AW56" i="24"/>
  <c r="AW71" i="24" s="1"/>
  <c r="BE56" i="24"/>
  <c r="BE71" i="24" s="1"/>
  <c r="BM56" i="24"/>
  <c r="BM71" i="24" s="1"/>
  <c r="I273" i="32" s="1"/>
  <c r="BU56" i="24"/>
  <c r="BU71" i="24" s="1"/>
  <c r="M72" i="31" s="1"/>
  <c r="CC56" i="24"/>
  <c r="CC71" i="24" s="1"/>
  <c r="M80" i="31" s="1"/>
  <c r="C56" i="24"/>
  <c r="C71" i="24" s="1"/>
  <c r="C89" i="24" s="1"/>
  <c r="K56" i="24"/>
  <c r="K71" i="24" s="1"/>
  <c r="M10" i="31" s="1"/>
  <c r="S56" i="24"/>
  <c r="S71" i="24" s="1"/>
  <c r="S89" i="24" s="1"/>
  <c r="AA56" i="24"/>
  <c r="AA71" i="24" s="1"/>
  <c r="AA89" i="24" s="1"/>
  <c r="AI56" i="24"/>
  <c r="AI71" i="24" s="1"/>
  <c r="M34" i="31" s="1"/>
  <c r="AQ56" i="24"/>
  <c r="AQ71" i="24" s="1"/>
  <c r="H177" i="32" s="1"/>
  <c r="AY56" i="24"/>
  <c r="AY71" i="24" s="1"/>
  <c r="BG56" i="24"/>
  <c r="BG71" i="24" s="1"/>
  <c r="BG89" i="24" s="1"/>
  <c r="BO56" i="24"/>
  <c r="BO71" i="24" s="1"/>
  <c r="M66" i="31" s="1"/>
  <c r="BW56" i="24"/>
  <c r="BW71" i="24" s="1"/>
  <c r="BW89" i="24" s="1"/>
  <c r="D56" i="24"/>
  <c r="D71" i="24" s="1"/>
  <c r="M3" i="31" s="1"/>
  <c r="L56" i="24"/>
  <c r="L71" i="24" s="1"/>
  <c r="E49" i="32" s="1"/>
  <c r="T56" i="24"/>
  <c r="T71" i="24" s="1"/>
  <c r="F81" i="32" s="1"/>
  <c r="AB56" i="24"/>
  <c r="AB71" i="24" s="1"/>
  <c r="G113" i="32" s="1"/>
  <c r="AJ56" i="24"/>
  <c r="AJ71" i="24" s="1"/>
  <c r="AR56" i="24"/>
  <c r="AR71" i="24" s="1"/>
  <c r="M43" i="31" s="1"/>
  <c r="AZ56" i="24"/>
  <c r="AZ71" i="24" s="1"/>
  <c r="M51" i="31" s="1"/>
  <c r="BH56" i="24"/>
  <c r="BH71" i="24" s="1"/>
  <c r="M59" i="31" s="1"/>
  <c r="BP56" i="24"/>
  <c r="BP71" i="24" s="1"/>
  <c r="E305" i="32" s="1"/>
  <c r="BX56" i="24"/>
  <c r="BX71" i="24" s="1"/>
  <c r="M75" i="31" s="1"/>
  <c r="E56" i="24"/>
  <c r="E71" i="24" s="1"/>
  <c r="M4" i="31" s="1"/>
  <c r="M56" i="24"/>
  <c r="M71" i="24" s="1"/>
  <c r="M89" i="24" s="1"/>
  <c r="U56" i="24"/>
  <c r="U71" i="24" s="1"/>
  <c r="U89" i="24" s="1"/>
  <c r="AC56" i="24"/>
  <c r="AC71" i="24" s="1"/>
  <c r="M28" i="31" s="1"/>
  <c r="AK56" i="24"/>
  <c r="AK71" i="24" s="1"/>
  <c r="AK89" i="24" s="1"/>
  <c r="AS56" i="24"/>
  <c r="AS71" i="24" s="1"/>
  <c r="AS89" i="24" s="1"/>
  <c r="BA56" i="24"/>
  <c r="BA71" i="24" s="1"/>
  <c r="D241" i="32" s="1"/>
  <c r="BI56" i="24"/>
  <c r="BI71" i="24" s="1"/>
  <c r="E273" i="32" s="1"/>
  <c r="BQ56" i="24"/>
  <c r="BQ71" i="24" s="1"/>
  <c r="BY56" i="24"/>
  <c r="BY71" i="24" s="1"/>
  <c r="M76" i="31" s="1"/>
  <c r="F56" i="24"/>
  <c r="F71" i="24" s="1"/>
  <c r="F17" i="32" s="1"/>
  <c r="N56" i="24"/>
  <c r="N71" i="24" s="1"/>
  <c r="M13" i="31" s="1"/>
  <c r="V56" i="24"/>
  <c r="V71" i="24" s="1"/>
  <c r="V89" i="24" s="1"/>
  <c r="AD56" i="24"/>
  <c r="AD71" i="24" s="1"/>
  <c r="AD89" i="24" s="1"/>
  <c r="AL56" i="24"/>
  <c r="AL71" i="24" s="1"/>
  <c r="AT56" i="24"/>
  <c r="AT71" i="24" s="1"/>
  <c r="BB56" i="24"/>
  <c r="BB71" i="24" s="1"/>
  <c r="BJ56" i="24"/>
  <c r="BJ71" i="24" s="1"/>
  <c r="F273" i="32" s="1"/>
  <c r="BR56" i="24"/>
  <c r="BR71" i="24" s="1"/>
  <c r="BZ56" i="24"/>
  <c r="BZ71" i="24" s="1"/>
  <c r="M77" i="31" s="1"/>
  <c r="G56" i="24"/>
  <c r="G71" i="24" s="1"/>
  <c r="G89" i="24" s="1"/>
  <c r="O56" i="24"/>
  <c r="O71" i="24" s="1"/>
  <c r="O89" i="24" s="1"/>
  <c r="W56" i="24"/>
  <c r="W71" i="24" s="1"/>
  <c r="M22" i="31" s="1"/>
  <c r="AE56" i="24"/>
  <c r="AE71" i="24" s="1"/>
  <c r="AM56" i="24"/>
  <c r="AM71" i="24" s="1"/>
  <c r="M38" i="31" s="1"/>
  <c r="AU56" i="24"/>
  <c r="AU71" i="24" s="1"/>
  <c r="M46" i="31" s="1"/>
  <c r="BC56" i="24"/>
  <c r="BC71" i="24" s="1"/>
  <c r="M54" i="31" s="1"/>
  <c r="BK56" i="24"/>
  <c r="BK71" i="24" s="1"/>
  <c r="BS56" i="24"/>
  <c r="BS71" i="24" s="1"/>
  <c r="M70" i="31" s="1"/>
  <c r="AG89" i="24"/>
  <c r="C702" i="24" s="1"/>
  <c r="CE93" i="24"/>
  <c r="I378" i="32" s="1"/>
  <c r="CE89" i="34"/>
  <c r="K612" i="34" s="1"/>
  <c r="V85" i="34"/>
  <c r="C687" i="34" s="1"/>
  <c r="CE48" i="34"/>
  <c r="C62" i="34"/>
  <c r="CE62" i="34" s="1"/>
  <c r="D85" i="34"/>
  <c r="C669" i="34" s="1"/>
  <c r="AB85" i="34"/>
  <c r="C693" i="34" s="1"/>
  <c r="AT85" i="34"/>
  <c r="C711" i="34" s="1"/>
  <c r="AZ85" i="34"/>
  <c r="C628" i="34" s="1"/>
  <c r="BR85" i="34"/>
  <c r="C626" i="34" s="1"/>
  <c r="BX85" i="34"/>
  <c r="C644" i="34" s="1"/>
  <c r="E220" i="34"/>
  <c r="D258" i="34"/>
  <c r="D341" i="34"/>
  <c r="D350" i="34" s="1"/>
  <c r="E380" i="34"/>
  <c r="D367" i="34"/>
  <c r="D384" i="34"/>
  <c r="D417" i="34" s="1"/>
  <c r="D421" i="34" s="1"/>
  <c r="D424" i="34" s="1"/>
  <c r="CF90" i="34"/>
  <c r="F85" i="34"/>
  <c r="C671" i="34" s="1"/>
  <c r="L85" i="34"/>
  <c r="C677" i="34" s="1"/>
  <c r="AD85" i="34"/>
  <c r="C695" i="34" s="1"/>
  <c r="AJ85" i="34"/>
  <c r="BB85" i="34"/>
  <c r="C632" i="34" s="1"/>
  <c r="BH85" i="34"/>
  <c r="BZ85" i="34"/>
  <c r="B90" i="15" s="1"/>
  <c r="B40" i="15"/>
  <c r="B16" i="15"/>
  <c r="AV85" i="34"/>
  <c r="C713" i="34" s="1"/>
  <c r="AA85" i="34"/>
  <c r="AY85" i="34"/>
  <c r="BW85" i="34"/>
  <c r="C643" i="34" s="1"/>
  <c r="B34" i="15"/>
  <c r="B41" i="15"/>
  <c r="B89" i="15"/>
  <c r="M85" i="34"/>
  <c r="C678" i="34" s="1"/>
  <c r="AK85" i="34"/>
  <c r="BI85" i="34"/>
  <c r="C634" i="34" s="1"/>
  <c r="CB85" i="34"/>
  <c r="C622" i="34" s="1"/>
  <c r="N85" i="34"/>
  <c r="C679" i="34" s="1"/>
  <c r="T85" i="34"/>
  <c r="AL85" i="34"/>
  <c r="AR85" i="34"/>
  <c r="BJ85" i="34"/>
  <c r="BP85" i="34"/>
  <c r="K85" i="34"/>
  <c r="AI85" i="34"/>
  <c r="BG85" i="34"/>
  <c r="B65" i="15"/>
  <c r="U85" i="34"/>
  <c r="AS85" i="34"/>
  <c r="BQ85" i="34"/>
  <c r="P85" i="34"/>
  <c r="B17" i="15"/>
  <c r="S85" i="34"/>
  <c r="AQ85" i="34"/>
  <c r="BO85" i="34"/>
  <c r="CE73" i="24"/>
  <c r="I371" i="32" s="1"/>
  <c r="H23" i="31"/>
  <c r="H55" i="31"/>
  <c r="G236" i="32"/>
  <c r="BD89" i="24"/>
  <c r="G17" i="32"/>
  <c r="M78" i="31"/>
  <c r="I337" i="32"/>
  <c r="H17" i="31"/>
  <c r="D76" i="32"/>
  <c r="R89" i="24"/>
  <c r="H33" i="31"/>
  <c r="F140" i="32"/>
  <c r="AH89" i="24"/>
  <c r="H57" i="31"/>
  <c r="M15" i="31"/>
  <c r="I49" i="32"/>
  <c r="M31" i="31"/>
  <c r="M47" i="31"/>
  <c r="F209" i="32"/>
  <c r="M63" i="31"/>
  <c r="I305" i="32"/>
  <c r="H2" i="31"/>
  <c r="C12" i="32"/>
  <c r="H10" i="31"/>
  <c r="H18" i="31"/>
  <c r="E76" i="32"/>
  <c r="H26" i="31"/>
  <c r="F108" i="32"/>
  <c r="H34" i="31"/>
  <c r="G140" i="32"/>
  <c r="AI89" i="24"/>
  <c r="H172" i="32"/>
  <c r="H58" i="31"/>
  <c r="C268" i="32"/>
  <c r="H66" i="31"/>
  <c r="D300" i="32"/>
  <c r="H74" i="31"/>
  <c r="E332" i="32"/>
  <c r="M61" i="31"/>
  <c r="M33" i="31"/>
  <c r="F145" i="32"/>
  <c r="M41" i="31"/>
  <c r="G177" i="32"/>
  <c r="M65" i="31"/>
  <c r="C305" i="32"/>
  <c r="H20" i="31"/>
  <c r="G76" i="32"/>
  <c r="H44" i="31"/>
  <c r="C204" i="32"/>
  <c r="H60" i="31"/>
  <c r="E268" i="32"/>
  <c r="G145" i="32"/>
  <c r="M42" i="31"/>
  <c r="M58" i="31"/>
  <c r="D177" i="32"/>
  <c r="H12" i="31"/>
  <c r="F44" i="32"/>
  <c r="H28" i="31"/>
  <c r="H108" i="32"/>
  <c r="D236" i="32"/>
  <c r="H68" i="31"/>
  <c r="F300" i="32"/>
  <c r="BQ89" i="24"/>
  <c r="H5" i="31"/>
  <c r="H76" i="32"/>
  <c r="H69" i="31"/>
  <c r="G300" i="32"/>
  <c r="M19" i="31"/>
  <c r="H15" i="31"/>
  <c r="I44" i="32"/>
  <c r="P89" i="24"/>
  <c r="H31" i="31"/>
  <c r="D140" i="32"/>
  <c r="AF89" i="24"/>
  <c r="H47" i="31"/>
  <c r="F204" i="32"/>
  <c r="AV89" i="24"/>
  <c r="H80" i="31"/>
  <c r="D364" i="32"/>
  <c r="CC89" i="24"/>
  <c r="M62" i="31"/>
  <c r="G273" i="32"/>
  <c r="H9" i="31"/>
  <c r="C44" i="32"/>
  <c r="J89" i="24"/>
  <c r="H25" i="31"/>
  <c r="E108" i="32"/>
  <c r="H41" i="31"/>
  <c r="G172" i="32"/>
  <c r="AP89" i="24"/>
  <c r="H49" i="31"/>
  <c r="H204" i="32"/>
  <c r="AX89" i="24"/>
  <c r="H65" i="31"/>
  <c r="C300" i="32"/>
  <c r="BN89" i="24"/>
  <c r="M7" i="31"/>
  <c r="M39" i="31"/>
  <c r="E177" i="32"/>
  <c r="M79" i="31"/>
  <c r="C369" i="32"/>
  <c r="H4" i="31"/>
  <c r="E12" i="32"/>
  <c r="E89" i="24"/>
  <c r="H36" i="31"/>
  <c r="I140" i="32"/>
  <c r="H13" i="31"/>
  <c r="G44" i="32"/>
  <c r="H61" i="31"/>
  <c r="F268" i="32"/>
  <c r="H77" i="31"/>
  <c r="H332" i="32"/>
  <c r="I177" i="32"/>
  <c r="E17" i="32"/>
  <c r="M68" i="31"/>
  <c r="F305" i="32"/>
  <c r="F76" i="32"/>
  <c r="AE47" i="31"/>
  <c r="F218" i="32"/>
  <c r="C120" i="8"/>
  <c r="D371" i="24"/>
  <c r="C81" i="32"/>
  <c r="M56" i="31"/>
  <c r="H241" i="32"/>
  <c r="M64" i="31"/>
  <c r="O2" i="31"/>
  <c r="C19" i="32"/>
  <c r="O10" i="31"/>
  <c r="D51" i="32"/>
  <c r="O18" i="31"/>
  <c r="E83" i="32"/>
  <c r="O26" i="31"/>
  <c r="F115" i="32"/>
  <c r="O34" i="31"/>
  <c r="G147" i="32"/>
  <c r="O42" i="31"/>
  <c r="H179" i="32"/>
  <c r="O50" i="31"/>
  <c r="I211" i="32"/>
  <c r="O58" i="31"/>
  <c r="C275" i="32"/>
  <c r="O66" i="31"/>
  <c r="D307" i="32"/>
  <c r="O74" i="31"/>
  <c r="E339" i="32"/>
  <c r="AE8" i="31"/>
  <c r="I26" i="32"/>
  <c r="AE16" i="31"/>
  <c r="C90" i="32"/>
  <c r="AE24" i="31"/>
  <c r="D122" i="32"/>
  <c r="AE32" i="31"/>
  <c r="E154" i="32"/>
  <c r="AE40" i="31"/>
  <c r="F186" i="32"/>
  <c r="AA2" i="28"/>
  <c r="D9" i="6"/>
  <c r="C224" i="24"/>
  <c r="D16" i="6" s="1"/>
  <c r="AT2" i="28"/>
  <c r="E15" i="6"/>
  <c r="D224" i="24"/>
  <c r="E16" i="6" s="1"/>
  <c r="BC2" i="30"/>
  <c r="C84" i="8"/>
  <c r="L616" i="24"/>
  <c r="H35" i="31"/>
  <c r="H140" i="32"/>
  <c r="M9" i="31"/>
  <c r="C49" i="32"/>
  <c r="O9" i="31"/>
  <c r="C51" i="32"/>
  <c r="O41" i="31"/>
  <c r="G179" i="32"/>
  <c r="E371" i="32"/>
  <c r="C619" i="24"/>
  <c r="T89" i="24"/>
  <c r="AE31" i="31"/>
  <c r="D154" i="32"/>
  <c r="H78" i="31"/>
  <c r="I332" i="32"/>
  <c r="CA89" i="24"/>
  <c r="M20" i="31"/>
  <c r="G81" i="32"/>
  <c r="O3" i="31"/>
  <c r="D19" i="32"/>
  <c r="O11" i="31"/>
  <c r="E51" i="32"/>
  <c r="O19" i="31"/>
  <c r="F83" i="32"/>
  <c r="O27" i="31"/>
  <c r="G115" i="32"/>
  <c r="O35" i="31"/>
  <c r="H147" i="32"/>
  <c r="O43" i="31"/>
  <c r="I179" i="32"/>
  <c r="O51" i="31"/>
  <c r="C243" i="32"/>
  <c r="O59" i="31"/>
  <c r="D275" i="32"/>
  <c r="O67" i="31"/>
  <c r="E307" i="32"/>
  <c r="O75" i="31"/>
  <c r="F339" i="32"/>
  <c r="AE9" i="31"/>
  <c r="C58" i="32"/>
  <c r="AE17" i="31"/>
  <c r="D90" i="32"/>
  <c r="AE25" i="31"/>
  <c r="E122" i="32"/>
  <c r="AE33" i="31"/>
  <c r="F154" i="32"/>
  <c r="AE41" i="31"/>
  <c r="G186" i="32"/>
  <c r="I380" i="32"/>
  <c r="D616" i="24"/>
  <c r="AK2" i="30"/>
  <c r="C60" i="8"/>
  <c r="D328" i="24"/>
  <c r="C85" i="8"/>
  <c r="D345" i="24"/>
  <c r="C87" i="8" s="1"/>
  <c r="D12" i="32"/>
  <c r="I172" i="32"/>
  <c r="M73" i="31"/>
  <c r="D337" i="32"/>
  <c r="O65" i="31"/>
  <c r="C307" i="32"/>
  <c r="H54" i="31"/>
  <c r="F236" i="32"/>
  <c r="BC89" i="24"/>
  <c r="M49" i="31"/>
  <c r="H209" i="32"/>
  <c r="O12" i="31"/>
  <c r="F51" i="32"/>
  <c r="O60" i="31"/>
  <c r="E275" i="32"/>
  <c r="AE10" i="31"/>
  <c r="D58" i="32"/>
  <c r="AE42" i="31"/>
  <c r="H186" i="32"/>
  <c r="D22" i="7"/>
  <c r="D262" i="24"/>
  <c r="CP2" i="30"/>
  <c r="D420" i="24"/>
  <c r="G211" i="32"/>
  <c r="C236" i="32"/>
  <c r="H75" i="31"/>
  <c r="F332" i="32"/>
  <c r="H62" i="31"/>
  <c r="G268" i="32"/>
  <c r="BK89" i="24"/>
  <c r="G337" i="32"/>
  <c r="O28" i="31"/>
  <c r="H115" i="32"/>
  <c r="O44" i="31"/>
  <c r="C211" i="32"/>
  <c r="O68" i="31"/>
  <c r="F307" i="32"/>
  <c r="AR89" i="24"/>
  <c r="AE26" i="31"/>
  <c r="F122" i="32"/>
  <c r="O5" i="31"/>
  <c r="F19" i="32"/>
  <c r="O13" i="31"/>
  <c r="G51" i="32"/>
  <c r="O21" i="31"/>
  <c r="H83" i="32"/>
  <c r="O29" i="31"/>
  <c r="I115" i="32"/>
  <c r="O37" i="31"/>
  <c r="C179" i="32"/>
  <c r="O45" i="31"/>
  <c r="D211" i="32"/>
  <c r="O53" i="31"/>
  <c r="E243" i="32"/>
  <c r="O61" i="31"/>
  <c r="F275" i="32"/>
  <c r="O69" i="31"/>
  <c r="G307" i="32"/>
  <c r="O77" i="31"/>
  <c r="H339" i="32"/>
  <c r="E224" i="24"/>
  <c r="C83" i="32"/>
  <c r="M36" i="31"/>
  <c r="I145" i="32"/>
  <c r="O49" i="31"/>
  <c r="H211" i="32"/>
  <c r="H6" i="31"/>
  <c r="G12" i="32"/>
  <c r="H70" i="31"/>
  <c r="H300" i="32"/>
  <c r="O20" i="31"/>
  <c r="G83" i="32"/>
  <c r="O52" i="31"/>
  <c r="D243" i="32"/>
  <c r="AE18" i="31"/>
  <c r="E90" i="32"/>
  <c r="I12" i="32"/>
  <c r="H24" i="31"/>
  <c r="D108" i="32"/>
  <c r="H40" i="31"/>
  <c r="F172" i="32"/>
  <c r="H236" i="32"/>
  <c r="C332" i="32"/>
  <c r="M69" i="31"/>
  <c r="O6" i="31"/>
  <c r="G19" i="32"/>
  <c r="O14" i="31"/>
  <c r="H51" i="32"/>
  <c r="O22" i="31"/>
  <c r="I83" i="32"/>
  <c r="O30" i="31"/>
  <c r="C147" i="32"/>
  <c r="O38" i="31"/>
  <c r="D179" i="32"/>
  <c r="O46" i="31"/>
  <c r="E211" i="32"/>
  <c r="O54" i="31"/>
  <c r="F243" i="32"/>
  <c r="O62" i="31"/>
  <c r="G275" i="32"/>
  <c r="O70" i="31"/>
  <c r="H307" i="32"/>
  <c r="O78" i="31"/>
  <c r="I339" i="32"/>
  <c r="AJ89" i="24"/>
  <c r="C16" i="8"/>
  <c r="D312" i="24"/>
  <c r="H27" i="31"/>
  <c r="G108" i="32"/>
  <c r="M27" i="31"/>
  <c r="O17" i="31"/>
  <c r="D83" i="32"/>
  <c r="O33" i="31"/>
  <c r="F147" i="32"/>
  <c r="O73" i="31"/>
  <c r="D339" i="32"/>
  <c r="AE7" i="31"/>
  <c r="H26" i="32"/>
  <c r="AE15" i="31"/>
  <c r="I58" i="32"/>
  <c r="AE23" i="31"/>
  <c r="C122" i="32"/>
  <c r="AE39" i="31"/>
  <c r="E186" i="32"/>
  <c r="G28" i="4"/>
  <c r="E28" i="4"/>
  <c r="E237" i="24"/>
  <c r="F32" i="6" s="1"/>
  <c r="H46" i="31"/>
  <c r="E204" i="32"/>
  <c r="AU89" i="24"/>
  <c r="H79" i="31"/>
  <c r="O4" i="31"/>
  <c r="E19" i="32"/>
  <c r="O36" i="31"/>
  <c r="I147" i="32"/>
  <c r="O76" i="31"/>
  <c r="G339" i="32"/>
  <c r="AE2" i="31"/>
  <c r="C26" i="32"/>
  <c r="AE34" i="31"/>
  <c r="G154" i="32"/>
  <c r="AL2" i="30"/>
  <c r="C61" i="8"/>
  <c r="BK2" i="30"/>
  <c r="I362" i="32"/>
  <c r="H16" i="31"/>
  <c r="C76" i="32"/>
  <c r="H32" i="31"/>
  <c r="E140" i="32"/>
  <c r="G204" i="32"/>
  <c r="M5" i="31"/>
  <c r="AE5" i="31"/>
  <c r="F26" i="32"/>
  <c r="AE13" i="31"/>
  <c r="G58" i="32"/>
  <c r="AE21" i="31"/>
  <c r="H90" i="32"/>
  <c r="AE29" i="31"/>
  <c r="I122" i="32"/>
  <c r="AE37" i="31"/>
  <c r="C186" i="32"/>
  <c r="AE45" i="31"/>
  <c r="D218" i="32"/>
  <c r="I382" i="32"/>
  <c r="I616" i="24"/>
  <c r="G10" i="4"/>
  <c r="H11" i="31"/>
  <c r="E44" i="32"/>
  <c r="O25" i="31"/>
  <c r="E115" i="32"/>
  <c r="O57" i="31"/>
  <c r="I243" i="32"/>
  <c r="I366" i="32"/>
  <c r="F616" i="24"/>
  <c r="M17" i="31"/>
  <c r="D81" i="32"/>
  <c r="M35" i="31"/>
  <c r="H145" i="32"/>
  <c r="M53" i="31"/>
  <c r="E241" i="32"/>
  <c r="O8" i="31"/>
  <c r="I19" i="32"/>
  <c r="O24" i="31"/>
  <c r="D115" i="32"/>
  <c r="O32" i="31"/>
  <c r="E147" i="32"/>
  <c r="O40" i="31"/>
  <c r="F179" i="32"/>
  <c r="O56" i="31"/>
  <c r="H243" i="32"/>
  <c r="O64" i="31"/>
  <c r="I275" i="32"/>
  <c r="O72" i="31"/>
  <c r="C339" i="32"/>
  <c r="O80" i="31"/>
  <c r="D371" i="32"/>
  <c r="CD89" i="24"/>
  <c r="AE6" i="31"/>
  <c r="G26" i="32"/>
  <c r="AE14" i="31"/>
  <c r="H58" i="32"/>
  <c r="AE22" i="31"/>
  <c r="I90" i="32"/>
  <c r="AE30" i="31"/>
  <c r="C154" i="32"/>
  <c r="AE38" i="31"/>
  <c r="D186" i="32"/>
  <c r="AE46" i="31"/>
  <c r="E218" i="32"/>
  <c r="I383" i="32"/>
  <c r="J616" i="24"/>
  <c r="BP2" i="30"/>
  <c r="C119" i="8"/>
  <c r="AY2" i="30"/>
  <c r="C80" i="8"/>
  <c r="C113" i="8"/>
  <c r="D12" i="33"/>
  <c r="AS2" i="28"/>
  <c r="D15" i="6"/>
  <c r="AZ2" i="30"/>
  <c r="C81" i="8"/>
  <c r="AE3" i="31"/>
  <c r="D26" i="32"/>
  <c r="AE11" i="31"/>
  <c r="E58" i="32"/>
  <c r="AE19" i="31"/>
  <c r="F90" i="32"/>
  <c r="AE27" i="31"/>
  <c r="G122" i="32"/>
  <c r="AE35" i="31"/>
  <c r="H154" i="32"/>
  <c r="AE43" i="31"/>
  <c r="I186" i="32"/>
  <c r="AH51" i="31"/>
  <c r="C253" i="32"/>
  <c r="G19" i="4"/>
  <c r="E19" i="4"/>
  <c r="AM2" i="30"/>
  <c r="C62" i="8"/>
  <c r="DF2" i="30"/>
  <c r="C170" i="8"/>
  <c r="O7" i="31"/>
  <c r="H19" i="32"/>
  <c r="O15" i="31"/>
  <c r="I51" i="32"/>
  <c r="O23" i="31"/>
  <c r="C115" i="32"/>
  <c r="O31" i="31"/>
  <c r="D147" i="32"/>
  <c r="O39" i="31"/>
  <c r="E179" i="32"/>
  <c r="O47" i="31"/>
  <c r="F211" i="32"/>
  <c r="O55" i="31"/>
  <c r="G243" i="32"/>
  <c r="O63" i="31"/>
  <c r="H275" i="32"/>
  <c r="O71" i="31"/>
  <c r="I307" i="32"/>
  <c r="O79" i="31"/>
  <c r="C371" i="32"/>
  <c r="AE4" i="31"/>
  <c r="E26" i="32"/>
  <c r="AE12" i="31"/>
  <c r="F58" i="32"/>
  <c r="AE20" i="31"/>
  <c r="G90" i="32"/>
  <c r="AE28" i="31"/>
  <c r="H122" i="32"/>
  <c r="AE36" i="31"/>
  <c r="I154" i="32"/>
  <c r="AE44" i="31"/>
  <c r="C218" i="32"/>
  <c r="CE95" i="24"/>
  <c r="CF2" i="28"/>
  <c r="D5" i="7"/>
  <c r="AN2" i="30"/>
  <c r="C63" i="8"/>
  <c r="E384" i="24"/>
  <c r="F424" i="24"/>
  <c r="B64" i="15"/>
  <c r="J85" i="34"/>
  <c r="R85" i="34"/>
  <c r="Z85" i="34"/>
  <c r="AH85" i="34"/>
  <c r="AP85" i="34"/>
  <c r="AX85" i="34"/>
  <c r="BF85" i="34"/>
  <c r="BN85" i="34"/>
  <c r="BV85" i="34"/>
  <c r="CE67" i="34"/>
  <c r="X85" i="34"/>
  <c r="BD85" i="34"/>
  <c r="E233" i="34"/>
  <c r="F234" i="34" s="1"/>
  <c r="D308" i="34"/>
  <c r="G85" i="34"/>
  <c r="O85" i="34"/>
  <c r="W85" i="34"/>
  <c r="AE85" i="34"/>
  <c r="AM85" i="34"/>
  <c r="AU85" i="34"/>
  <c r="BC85" i="34"/>
  <c r="BK85" i="34"/>
  <c r="BS85" i="34"/>
  <c r="CA85" i="34"/>
  <c r="AF85" i="34"/>
  <c r="BL85" i="34"/>
  <c r="C85" i="34"/>
  <c r="I85" i="34"/>
  <c r="Q85" i="34"/>
  <c r="Y85" i="34"/>
  <c r="AG85" i="34"/>
  <c r="AO85" i="34"/>
  <c r="AW85" i="34"/>
  <c r="BE85" i="34"/>
  <c r="BM85" i="34"/>
  <c r="BU85" i="34"/>
  <c r="CC85" i="34"/>
  <c r="H85" i="34"/>
  <c r="AN85" i="34"/>
  <c r="BT85" i="34"/>
  <c r="CF91" i="34"/>
  <c r="CE52" i="34"/>
  <c r="CD85" i="34"/>
  <c r="B94" i="15" s="1"/>
  <c r="H8" i="31" l="1"/>
  <c r="H56" i="31"/>
  <c r="D172" i="32"/>
  <c r="G241" i="32"/>
  <c r="BB89" i="24"/>
  <c r="I204" i="32"/>
  <c r="X89" i="24"/>
  <c r="C693" i="24" s="1"/>
  <c r="H3" i="31"/>
  <c r="BV89" i="24"/>
  <c r="BR89" i="24"/>
  <c r="AY89" i="24"/>
  <c r="AM89" i="24"/>
  <c r="G332" i="32"/>
  <c r="E300" i="32"/>
  <c r="H268" i="32"/>
  <c r="E236" i="32"/>
  <c r="D113" i="32"/>
  <c r="H63" i="31"/>
  <c r="AQ89" i="24"/>
  <c r="D332" i="32"/>
  <c r="M24" i="31"/>
  <c r="CB89" i="24"/>
  <c r="H89" i="24"/>
  <c r="H21" i="32" s="1"/>
  <c r="C85" i="32"/>
  <c r="C29" i="15"/>
  <c r="G29" i="15" s="1"/>
  <c r="C172" i="32"/>
  <c r="H12" i="32"/>
  <c r="I113" i="32"/>
  <c r="D369" i="32"/>
  <c r="M16" i="31"/>
  <c r="I108" i="32"/>
  <c r="H337" i="32"/>
  <c r="AN89" i="24"/>
  <c r="I76" i="32"/>
  <c r="H45" i="31"/>
  <c r="M21" i="31"/>
  <c r="I268" i="32"/>
  <c r="C241" i="32"/>
  <c r="H44" i="32"/>
  <c r="M29" i="31"/>
  <c r="BZ89" i="24"/>
  <c r="C113" i="32"/>
  <c r="BO89" i="24"/>
  <c r="E172" i="32"/>
  <c r="BU89" i="24"/>
  <c r="H81" i="32"/>
  <c r="CE52" i="24"/>
  <c r="M25" i="31"/>
  <c r="M6" i="31"/>
  <c r="C209" i="32"/>
  <c r="C140" i="32"/>
  <c r="N89" i="24"/>
  <c r="C26" i="15" s="1"/>
  <c r="G26" i="15" s="1"/>
  <c r="M23" i="31"/>
  <c r="G49" i="32"/>
  <c r="AC89" i="24"/>
  <c r="H117" i="32" s="1"/>
  <c r="D305" i="32"/>
  <c r="BT89" i="24"/>
  <c r="M44" i="31"/>
  <c r="D268" i="32"/>
  <c r="BS89" i="24"/>
  <c r="C83" i="15" s="1"/>
  <c r="G83" i="15" s="1"/>
  <c r="AZ89" i="24"/>
  <c r="C632" i="24" s="1"/>
  <c r="H113" i="32"/>
  <c r="H305" i="32"/>
  <c r="I300" i="32"/>
  <c r="AE89" i="24"/>
  <c r="AT89" i="24"/>
  <c r="AW89" i="24"/>
  <c r="C273" i="32"/>
  <c r="AL89" i="24"/>
  <c r="C50" i="15" s="1"/>
  <c r="G50" i="15" s="1"/>
  <c r="C145" i="32"/>
  <c r="M48" i="31"/>
  <c r="BI89" i="24"/>
  <c r="C638" i="24" s="1"/>
  <c r="BP89" i="24"/>
  <c r="E81" i="32"/>
  <c r="M52" i="31"/>
  <c r="H49" i="32"/>
  <c r="K89" i="24"/>
  <c r="D53" i="32" s="1"/>
  <c r="M14" i="31"/>
  <c r="BX89" i="24"/>
  <c r="C648" i="24" s="1"/>
  <c r="M60" i="31"/>
  <c r="M30" i="31"/>
  <c r="C686" i="24"/>
  <c r="M67" i="31"/>
  <c r="M11" i="31"/>
  <c r="I241" i="32"/>
  <c r="C45" i="15"/>
  <c r="G45" i="15" s="1"/>
  <c r="G209" i="32"/>
  <c r="F113" i="32"/>
  <c r="M18" i="31"/>
  <c r="M26" i="31"/>
  <c r="F337" i="32"/>
  <c r="D209" i="32"/>
  <c r="M57" i="31"/>
  <c r="L89" i="24"/>
  <c r="C24" i="15" s="1"/>
  <c r="G24" i="15" s="1"/>
  <c r="M45" i="31"/>
  <c r="BA89" i="24"/>
  <c r="C65" i="15" s="1"/>
  <c r="G65" i="15" s="1"/>
  <c r="E145" i="32"/>
  <c r="Z89" i="24"/>
  <c r="C38" i="15" s="1"/>
  <c r="G38" i="15" s="1"/>
  <c r="D273" i="32"/>
  <c r="E337" i="32"/>
  <c r="E149" i="32"/>
  <c r="BH89" i="24"/>
  <c r="M37" i="31"/>
  <c r="M74" i="31"/>
  <c r="D49" i="32"/>
  <c r="W89" i="24"/>
  <c r="I85" i="32" s="1"/>
  <c r="BJ89" i="24"/>
  <c r="F277" i="32" s="1"/>
  <c r="AO89" i="24"/>
  <c r="AB89" i="24"/>
  <c r="C40" i="15" s="1"/>
  <c r="G40" i="15" s="1"/>
  <c r="C177" i="32"/>
  <c r="F89" i="24"/>
  <c r="F21" i="32" s="1"/>
  <c r="E209" i="32"/>
  <c r="D89" i="24"/>
  <c r="F241" i="32"/>
  <c r="D17" i="32"/>
  <c r="BY89" i="24"/>
  <c r="C89" i="15" s="1"/>
  <c r="G89" i="15" s="1"/>
  <c r="C337" i="32"/>
  <c r="F177" i="32"/>
  <c r="I17" i="32"/>
  <c r="I209" i="32"/>
  <c r="I81" i="32"/>
  <c r="F49" i="32"/>
  <c r="M50" i="31"/>
  <c r="CE56" i="24"/>
  <c r="BM89" i="24"/>
  <c r="G305" i="32"/>
  <c r="M12" i="31"/>
  <c r="C618" i="24"/>
  <c r="D619" i="24" s="1"/>
  <c r="C69" i="15"/>
  <c r="G69" i="15" s="1"/>
  <c r="C681" i="24"/>
  <c r="K616" i="24"/>
  <c r="C37" i="15"/>
  <c r="G37" i="15" s="1"/>
  <c r="C694" i="24"/>
  <c r="B58" i="15"/>
  <c r="H58" i="15" s="1"/>
  <c r="I58" i="15" s="1"/>
  <c r="B66" i="15"/>
  <c r="B60" i="15"/>
  <c r="B88" i="15"/>
  <c r="B82" i="15"/>
  <c r="B42" i="15"/>
  <c r="B24" i="15"/>
  <c r="F24" i="15" s="1"/>
  <c r="B87" i="15"/>
  <c r="C646" i="34"/>
  <c r="B25" i="15"/>
  <c r="F25" i="15" s="1"/>
  <c r="B18" i="15"/>
  <c r="F41" i="15"/>
  <c r="F34" i="15"/>
  <c r="C701" i="34"/>
  <c r="B48" i="15"/>
  <c r="C636" i="34"/>
  <c r="B72" i="15"/>
  <c r="F16" i="15"/>
  <c r="F65" i="15"/>
  <c r="C625" i="34"/>
  <c r="B63" i="15"/>
  <c r="B73" i="15"/>
  <c r="C692" i="34"/>
  <c r="B39" i="15"/>
  <c r="F17" i="15"/>
  <c r="C621" i="34"/>
  <c r="B80" i="15"/>
  <c r="B92" i="15"/>
  <c r="C627" i="34"/>
  <c r="B79" i="15"/>
  <c r="C681" i="34"/>
  <c r="B28" i="15"/>
  <c r="C617" i="34"/>
  <c r="B74" i="15"/>
  <c r="C702" i="34"/>
  <c r="B49" i="15"/>
  <c r="C708" i="34"/>
  <c r="B55" i="15"/>
  <c r="C623" i="34"/>
  <c r="B81" i="15"/>
  <c r="C709" i="34"/>
  <c r="B56" i="15"/>
  <c r="C676" i="34"/>
  <c r="B23" i="15"/>
  <c r="B26" i="15"/>
  <c r="C684" i="34"/>
  <c r="B31" i="15"/>
  <c r="C710" i="34"/>
  <c r="B57" i="15"/>
  <c r="C618" i="34"/>
  <c r="B71" i="15"/>
  <c r="C703" i="34"/>
  <c r="B50" i="15"/>
  <c r="C686" i="34"/>
  <c r="B33" i="15"/>
  <c r="C700" i="34"/>
  <c r="B47" i="15"/>
  <c r="C685" i="34"/>
  <c r="B32" i="15"/>
  <c r="C15" i="15"/>
  <c r="G15" i="15" s="1"/>
  <c r="C672" i="24"/>
  <c r="C21" i="32"/>
  <c r="C675" i="34"/>
  <c r="B22" i="15"/>
  <c r="C68" i="8"/>
  <c r="D354" i="24"/>
  <c r="H277" i="32"/>
  <c r="C76" i="15"/>
  <c r="G76" i="15" s="1"/>
  <c r="C641" i="24"/>
  <c r="G309" i="32"/>
  <c r="C82" i="15"/>
  <c r="G82" i="15" s="1"/>
  <c r="C630" i="24"/>
  <c r="F53" i="32"/>
  <c r="C25" i="15"/>
  <c r="G25" i="15" s="1"/>
  <c r="C682" i="24"/>
  <c r="F309" i="34"/>
  <c r="D352" i="34"/>
  <c r="G21" i="32"/>
  <c r="C19" i="15"/>
  <c r="G19" i="15" s="1"/>
  <c r="C676" i="24"/>
  <c r="C167" i="8"/>
  <c r="D26" i="33"/>
  <c r="E418" i="24"/>
  <c r="I117" i="32"/>
  <c r="C42" i="15"/>
  <c r="G42" i="15" s="1"/>
  <c r="C699" i="24"/>
  <c r="I53" i="32"/>
  <c r="C28" i="15"/>
  <c r="G28" i="15" s="1"/>
  <c r="C685" i="24"/>
  <c r="H85" i="32"/>
  <c r="C34" i="15"/>
  <c r="G34" i="15" s="1"/>
  <c r="C691" i="24"/>
  <c r="C213" i="32"/>
  <c r="C57" i="15"/>
  <c r="G57" i="15" s="1"/>
  <c r="C714" i="24"/>
  <c r="F117" i="32"/>
  <c r="C39" i="15"/>
  <c r="G39" i="15" s="1"/>
  <c r="C696" i="24"/>
  <c r="D85" i="32"/>
  <c r="C30" i="15"/>
  <c r="G30" i="15" s="1"/>
  <c r="C687" i="24"/>
  <c r="I309" i="32"/>
  <c r="C84" i="15"/>
  <c r="G84" i="15" s="1"/>
  <c r="C644" i="24"/>
  <c r="C690" i="34"/>
  <c r="B37" i="15"/>
  <c r="C682" i="34"/>
  <c r="B29" i="15"/>
  <c r="C619" i="34"/>
  <c r="B78" i="15"/>
  <c r="C641" i="34"/>
  <c r="B85" i="15"/>
  <c r="C674" i="34"/>
  <c r="B21" i="15"/>
  <c r="C633" i="34"/>
  <c r="B67" i="15"/>
  <c r="C629" i="34"/>
  <c r="B70" i="15"/>
  <c r="H64" i="15"/>
  <c r="I64" i="15" s="1"/>
  <c r="F64" i="15"/>
  <c r="C149" i="32"/>
  <c r="C700" i="24"/>
  <c r="C43" i="15"/>
  <c r="G43" i="15" s="1"/>
  <c r="E21" i="32"/>
  <c r="C17" i="15"/>
  <c r="G17" i="15" s="1"/>
  <c r="C674" i="24"/>
  <c r="H213" i="32"/>
  <c r="C62" i="15"/>
  <c r="C620" i="24"/>
  <c r="D309" i="32"/>
  <c r="C79" i="15"/>
  <c r="G79" i="15" s="1"/>
  <c r="C631" i="24"/>
  <c r="C117" i="32"/>
  <c r="C36" i="15"/>
  <c r="G36" i="15" s="1"/>
  <c r="F16" i="6"/>
  <c r="F238" i="24"/>
  <c r="M2" i="31"/>
  <c r="C17" i="32"/>
  <c r="CE71" i="24"/>
  <c r="I369" i="32" s="1"/>
  <c r="C53" i="32"/>
  <c r="C22" i="15"/>
  <c r="G22" i="15" s="1"/>
  <c r="C679" i="24"/>
  <c r="F213" i="32"/>
  <c r="C60" i="15"/>
  <c r="C717" i="24"/>
  <c r="E245" i="32"/>
  <c r="C66" i="15"/>
  <c r="G66" i="15" s="1"/>
  <c r="C636" i="24"/>
  <c r="H181" i="32"/>
  <c r="C55" i="15"/>
  <c r="G55" i="15" s="1"/>
  <c r="C712" i="24"/>
  <c r="I245" i="32"/>
  <c r="C70" i="15"/>
  <c r="G70" i="15" s="1"/>
  <c r="C633" i="24"/>
  <c r="C642" i="34"/>
  <c r="B86" i="15"/>
  <c r="C373" i="32"/>
  <c r="C92" i="15"/>
  <c r="G92" i="15" s="1"/>
  <c r="C626" i="24"/>
  <c r="C635" i="34"/>
  <c r="B75" i="15"/>
  <c r="C638" i="34"/>
  <c r="B77" i="15"/>
  <c r="C712" i="34"/>
  <c r="B59" i="15"/>
  <c r="C616" i="34"/>
  <c r="B62" i="15"/>
  <c r="C707" i="34"/>
  <c r="B54" i="15"/>
  <c r="G213" i="32"/>
  <c r="C61" i="15"/>
  <c r="C635" i="24"/>
  <c r="I181" i="32"/>
  <c r="C56" i="15"/>
  <c r="G56" i="15" s="1"/>
  <c r="C713" i="24"/>
  <c r="I341" i="32"/>
  <c r="C91" i="15"/>
  <c r="G91" i="15" s="1"/>
  <c r="C651" i="24"/>
  <c r="G53" i="32"/>
  <c r="G85" i="32"/>
  <c r="C33" i="15"/>
  <c r="G33" i="15" s="1"/>
  <c r="C690" i="24"/>
  <c r="C31" i="15"/>
  <c r="G31" i="15" s="1"/>
  <c r="C688" i="24"/>
  <c r="E85" i="32"/>
  <c r="G245" i="32"/>
  <c r="C68" i="15"/>
  <c r="G68" i="15" s="1"/>
  <c r="C628" i="24"/>
  <c r="H341" i="32"/>
  <c r="C90" i="15"/>
  <c r="G90" i="15" s="1"/>
  <c r="C650" i="24"/>
  <c r="C63" i="15"/>
  <c r="G63" i="15" s="1"/>
  <c r="C629" i="24"/>
  <c r="I213" i="32"/>
  <c r="D341" i="32"/>
  <c r="C86" i="15"/>
  <c r="G86" i="15" s="1"/>
  <c r="C646" i="24"/>
  <c r="I381" i="32"/>
  <c r="G616" i="24"/>
  <c r="CF95" i="24"/>
  <c r="C624" i="34"/>
  <c r="B68" i="15"/>
  <c r="E213" i="32"/>
  <c r="C716" i="24"/>
  <c r="C59" i="15"/>
  <c r="G59" i="15" s="1"/>
  <c r="C614" i="34"/>
  <c r="B69" i="15"/>
  <c r="C668" i="34"/>
  <c r="CE85" i="34"/>
  <c r="C716" i="34" s="1"/>
  <c r="B15" i="15"/>
  <c r="C704" i="34"/>
  <c r="B51" i="15"/>
  <c r="C689" i="34"/>
  <c r="B36" i="15"/>
  <c r="C631" i="34"/>
  <c r="B61" i="15"/>
  <c r="C637" i="34"/>
  <c r="B76" i="15"/>
  <c r="C696" i="34"/>
  <c r="B43" i="15"/>
  <c r="C699" i="34"/>
  <c r="B46" i="15"/>
  <c r="I21" i="32"/>
  <c r="C678" i="24"/>
  <c r="C21" i="15"/>
  <c r="G21" i="15" s="1"/>
  <c r="C50" i="8"/>
  <c r="F313" i="24"/>
  <c r="D356" i="24"/>
  <c r="C103" i="8" s="1"/>
  <c r="H53" i="32"/>
  <c r="C27" i="15"/>
  <c r="G27" i="15" s="1"/>
  <c r="C684" i="24"/>
  <c r="F85" i="32"/>
  <c r="C32" i="15"/>
  <c r="G32" i="15" s="1"/>
  <c r="C689" i="24"/>
  <c r="G181" i="32"/>
  <c r="C54" i="15"/>
  <c r="G54" i="15" s="1"/>
  <c r="C711" i="24"/>
  <c r="C277" i="32"/>
  <c r="C71" i="15"/>
  <c r="G71" i="15" s="1"/>
  <c r="C622" i="24"/>
  <c r="C20" i="15"/>
  <c r="G20" i="15" s="1"/>
  <c r="C673" i="34"/>
  <c r="B20" i="15"/>
  <c r="C672" i="34"/>
  <c r="B19" i="15"/>
  <c r="D181" i="32"/>
  <c r="C708" i="24"/>
  <c r="C51" i="15"/>
  <c r="G51" i="15" s="1"/>
  <c r="C688" i="34"/>
  <c r="B35" i="15"/>
  <c r="C121" i="8"/>
  <c r="D388" i="24"/>
  <c r="D213" i="32"/>
  <c r="C58" i="15"/>
  <c r="G58" i="15" s="1"/>
  <c r="C715" i="24"/>
  <c r="D373" i="32"/>
  <c r="C93" i="15"/>
  <c r="G93" i="15" s="1"/>
  <c r="C624" i="24"/>
  <c r="D149" i="32"/>
  <c r="C44" i="15"/>
  <c r="G44" i="15" s="1"/>
  <c r="C701" i="24"/>
  <c r="C181" i="32"/>
  <c r="C707" i="24"/>
  <c r="G149" i="32"/>
  <c r="C47" i="15"/>
  <c r="G47" i="15" s="1"/>
  <c r="C704" i="24"/>
  <c r="F149" i="32"/>
  <c r="C46" i="15"/>
  <c r="G46" i="15" s="1"/>
  <c r="C703" i="24"/>
  <c r="C639" i="34"/>
  <c r="B83" i="15"/>
  <c r="D277" i="32"/>
  <c r="C72" i="15"/>
  <c r="G72" i="15" s="1"/>
  <c r="C640" i="24"/>
  <c r="H149" i="32"/>
  <c r="C48" i="15"/>
  <c r="G48" i="15" s="1"/>
  <c r="C705" i="24"/>
  <c r="E117" i="32"/>
  <c r="C695" i="24"/>
  <c r="C620" i="34"/>
  <c r="B93" i="15"/>
  <c r="C640" i="34"/>
  <c r="B84" i="15"/>
  <c r="C706" i="34"/>
  <c r="B53" i="15"/>
  <c r="C697" i="34"/>
  <c r="B44" i="15"/>
  <c r="C691" i="34"/>
  <c r="B38" i="15"/>
  <c r="H309" i="32"/>
  <c r="C643" i="24"/>
  <c r="C705" i="34"/>
  <c r="B52" i="15"/>
  <c r="C698" i="34"/>
  <c r="B45" i="15"/>
  <c r="C647" i="34"/>
  <c r="B91" i="15"/>
  <c r="C680" i="34"/>
  <c r="B27" i="15"/>
  <c r="C683" i="34"/>
  <c r="B30" i="15"/>
  <c r="E373" i="32"/>
  <c r="C94" i="15"/>
  <c r="G94" i="15" s="1"/>
  <c r="E309" i="32"/>
  <c r="C80" i="15"/>
  <c r="G80" i="15" s="1"/>
  <c r="C625" i="24"/>
  <c r="G277" i="32"/>
  <c r="C75" i="15"/>
  <c r="G75" i="15" s="1"/>
  <c r="C639" i="24"/>
  <c r="F245" i="32"/>
  <c r="C67" i="15"/>
  <c r="G67" i="15" s="1"/>
  <c r="C637" i="24"/>
  <c r="I149" i="32"/>
  <c r="C49" i="15"/>
  <c r="G49" i="15" s="1"/>
  <c r="C706" i="24"/>
  <c r="C309" i="32"/>
  <c r="C623" i="24"/>
  <c r="C78" i="15"/>
  <c r="G78" i="15" s="1"/>
  <c r="F309" i="32"/>
  <c r="C81" i="15"/>
  <c r="G81" i="15" s="1"/>
  <c r="C627" i="24"/>
  <c r="E341" i="32"/>
  <c r="C87" i="15"/>
  <c r="G87" i="15" s="1"/>
  <c r="C647" i="24"/>
  <c r="E181" i="32"/>
  <c r="C52" i="15"/>
  <c r="G52" i="15" s="1"/>
  <c r="C709" i="24"/>
  <c r="C73" i="15" l="1"/>
  <c r="G73" i="15" s="1"/>
  <c r="C677" i="24"/>
  <c r="E277" i="32"/>
  <c r="C634" i="24"/>
  <c r="D245" i="32"/>
  <c r="E53" i="32"/>
  <c r="C64" i="15"/>
  <c r="G64" i="15" s="1"/>
  <c r="C698" i="24"/>
  <c r="C245" i="32"/>
  <c r="C18" i="15"/>
  <c r="G18" i="15" s="1"/>
  <c r="C85" i="15"/>
  <c r="G85" i="15" s="1"/>
  <c r="C341" i="32"/>
  <c r="C645" i="24"/>
  <c r="C680" i="24"/>
  <c r="C23" i="15"/>
  <c r="G23" i="15" s="1"/>
  <c r="C41" i="15"/>
  <c r="G41" i="15" s="1"/>
  <c r="C683" i="24"/>
  <c r="G341" i="32"/>
  <c r="C697" i="24"/>
  <c r="C74" i="15"/>
  <c r="G74" i="15" s="1"/>
  <c r="C88" i="15"/>
  <c r="G88" i="15" s="1"/>
  <c r="F341" i="32"/>
  <c r="C649" i="24"/>
  <c r="F58" i="15"/>
  <c r="C621" i="24"/>
  <c r="C675" i="24"/>
  <c r="G117" i="32"/>
  <c r="CE89" i="24"/>
  <c r="I373" i="32" s="1"/>
  <c r="C673" i="24"/>
  <c r="C16" i="15"/>
  <c r="D21" i="32"/>
  <c r="C692" i="24"/>
  <c r="C77" i="15"/>
  <c r="G77" i="15" s="1"/>
  <c r="C642" i="24"/>
  <c r="I277" i="32"/>
  <c r="C35" i="15"/>
  <c r="G35" i="15" s="1"/>
  <c r="C710" i="24"/>
  <c r="F181" i="32"/>
  <c r="C53" i="15"/>
  <c r="G53" i="15" s="1"/>
  <c r="H34" i="15"/>
  <c r="I34" i="15" s="1"/>
  <c r="H65" i="15"/>
  <c r="I65" i="15" s="1"/>
  <c r="H25" i="15"/>
  <c r="I25" i="15" s="1"/>
  <c r="H17" i="15"/>
  <c r="H24" i="15"/>
  <c r="H42" i="15"/>
  <c r="I42" i="15" s="1"/>
  <c r="F42" i="15"/>
  <c r="H18" i="15"/>
  <c r="I18" i="15" s="1"/>
  <c r="F18" i="15"/>
  <c r="F48" i="15"/>
  <c r="H48" i="15" s="1"/>
  <c r="I48" i="15" s="1"/>
  <c r="H39" i="15"/>
  <c r="I39" i="15" s="1"/>
  <c r="F39" i="15"/>
  <c r="H63" i="15"/>
  <c r="I63" i="15" s="1"/>
  <c r="F63" i="15"/>
  <c r="H47" i="15"/>
  <c r="I47" i="15" s="1"/>
  <c r="F47" i="15"/>
  <c r="H26" i="15"/>
  <c r="I26" i="15" s="1"/>
  <c r="F26" i="15"/>
  <c r="F23" i="15"/>
  <c r="H23" i="15"/>
  <c r="I23" i="15" s="1"/>
  <c r="H55" i="15"/>
  <c r="I55" i="15" s="1"/>
  <c r="F55" i="15"/>
  <c r="F33" i="15"/>
  <c r="H33" i="15" s="1"/>
  <c r="H57" i="15"/>
  <c r="I57" i="15" s="1"/>
  <c r="F57" i="15"/>
  <c r="F28" i="15"/>
  <c r="H28" i="15" s="1"/>
  <c r="H56" i="15"/>
  <c r="I56" i="15" s="1"/>
  <c r="F56" i="15"/>
  <c r="F49" i="15"/>
  <c r="H49" i="15" s="1"/>
  <c r="F50" i="15"/>
  <c r="H50" i="15" s="1"/>
  <c r="H53" i="15"/>
  <c r="I53" i="15" s="1"/>
  <c r="F53" i="15"/>
  <c r="H35" i="15"/>
  <c r="I35" i="15" s="1"/>
  <c r="F35" i="15"/>
  <c r="F15" i="15"/>
  <c r="H15" i="15"/>
  <c r="I15" i="15" s="1"/>
  <c r="H59" i="15"/>
  <c r="I59" i="15" s="1"/>
  <c r="F59" i="15"/>
  <c r="D713" i="24"/>
  <c r="D705" i="24"/>
  <c r="D697" i="24"/>
  <c r="D715" i="24"/>
  <c r="D707" i="24"/>
  <c r="D699" i="24"/>
  <c r="D691" i="24"/>
  <c r="D683" i="24"/>
  <c r="D675" i="24"/>
  <c r="D629" i="24"/>
  <c r="D720" i="24"/>
  <c r="D711" i="24"/>
  <c r="D703" i="24"/>
  <c r="D695" i="24"/>
  <c r="D687" i="24"/>
  <c r="D706" i="24"/>
  <c r="D692" i="24"/>
  <c r="D651" i="24"/>
  <c r="D642" i="24"/>
  <c r="D634" i="24"/>
  <c r="D631" i="24"/>
  <c r="D626" i="24"/>
  <c r="D714" i="24"/>
  <c r="D700" i="24"/>
  <c r="D693" i="24"/>
  <c r="D690" i="24"/>
  <c r="D689" i="24"/>
  <c r="D688" i="24"/>
  <c r="D681" i="24"/>
  <c r="D676" i="24"/>
  <c r="D643" i="24"/>
  <c r="D635" i="24"/>
  <c r="D621" i="24"/>
  <c r="D708" i="24"/>
  <c r="D701" i="24"/>
  <c r="D694" i="24"/>
  <c r="D686" i="24"/>
  <c r="D685" i="24"/>
  <c r="D680" i="24"/>
  <c r="D644" i="24"/>
  <c r="D636" i="24"/>
  <c r="D625" i="24"/>
  <c r="D717" i="24"/>
  <c r="D704" i="24"/>
  <c r="D647" i="24"/>
  <c r="D639" i="24"/>
  <c r="D712" i="24"/>
  <c r="D678" i="24"/>
  <c r="D673" i="24"/>
  <c r="D649" i="24"/>
  <c r="D648" i="24"/>
  <c r="D640" i="24"/>
  <c r="D633" i="24"/>
  <c r="D623" i="24"/>
  <c r="D698" i="24"/>
  <c r="D682" i="24"/>
  <c r="D632" i="24"/>
  <c r="D627" i="24"/>
  <c r="D710" i="24"/>
  <c r="D684" i="24"/>
  <c r="D630" i="24"/>
  <c r="D628" i="24"/>
  <c r="D716" i="24"/>
  <c r="D677" i="24"/>
  <c r="D650" i="24"/>
  <c r="D641" i="24"/>
  <c r="D638" i="24"/>
  <c r="D624" i="24"/>
  <c r="D620" i="24"/>
  <c r="D709" i="24"/>
  <c r="D679" i="24"/>
  <c r="D622" i="24"/>
  <c r="D672" i="24"/>
  <c r="D637" i="24"/>
  <c r="D702" i="24"/>
  <c r="D696" i="24"/>
  <c r="D674" i="24"/>
  <c r="D646" i="24"/>
  <c r="D645" i="24"/>
  <c r="F27" i="15"/>
  <c r="H27" i="15" s="1"/>
  <c r="H52" i="15"/>
  <c r="I52" i="15" s="1"/>
  <c r="F52" i="15"/>
  <c r="F22" i="15"/>
  <c r="H22" i="15" s="1"/>
  <c r="F30" i="15"/>
  <c r="H30" i="15" s="1"/>
  <c r="F69" i="15"/>
  <c r="H69" i="15" s="1"/>
  <c r="I69" i="15" s="1"/>
  <c r="F29" i="15"/>
  <c r="H29" i="15" s="1"/>
  <c r="I29" i="15" s="1"/>
  <c r="H36" i="15"/>
  <c r="I36" i="15" s="1"/>
  <c r="F36" i="15"/>
  <c r="H54" i="15"/>
  <c r="I54" i="15" s="1"/>
  <c r="F54" i="15"/>
  <c r="H46" i="15"/>
  <c r="I46" i="15" s="1"/>
  <c r="F46" i="15"/>
  <c r="C715" i="34"/>
  <c r="C648" i="34"/>
  <c r="M716" i="34" s="1"/>
  <c r="D615" i="34"/>
  <c r="F45" i="15"/>
  <c r="H45" i="15" s="1"/>
  <c r="I45" i="15" s="1"/>
  <c r="H19" i="15"/>
  <c r="I19" i="15" s="1"/>
  <c r="F19" i="15"/>
  <c r="H21" i="15"/>
  <c r="I21" i="15" s="1"/>
  <c r="F21" i="15"/>
  <c r="H37" i="15"/>
  <c r="I37" i="15" s="1"/>
  <c r="F37" i="15"/>
  <c r="H38" i="15"/>
  <c r="I38" i="15" s="1"/>
  <c r="F38" i="15"/>
  <c r="H44" i="15"/>
  <c r="I44" i="15" s="1"/>
  <c r="F44" i="15"/>
  <c r="C138" i="8"/>
  <c r="D421" i="24"/>
  <c r="F43" i="15"/>
  <c r="H43" i="15" s="1"/>
  <c r="H51" i="15"/>
  <c r="I51" i="15" s="1"/>
  <c r="F51" i="15"/>
  <c r="H20" i="15"/>
  <c r="I20" i="15" s="1"/>
  <c r="F20" i="15"/>
  <c r="H41" i="15" l="1"/>
  <c r="I41" i="15" s="1"/>
  <c r="C652" i="24"/>
  <c r="M720" i="24" s="1"/>
  <c r="C720" i="24"/>
  <c r="C719" i="24"/>
  <c r="G16" i="15"/>
  <c r="H16" i="15"/>
  <c r="I16" i="15" s="1"/>
  <c r="E627" i="24"/>
  <c r="E720" i="24" s="1"/>
  <c r="C168" i="8"/>
  <c r="D425" i="24"/>
  <c r="D719" i="24"/>
  <c r="E616" i="24"/>
  <c r="D716" i="34"/>
  <c r="D707" i="34"/>
  <c r="D699" i="34"/>
  <c r="D712" i="34"/>
  <c r="D704" i="34"/>
  <c r="D696" i="34"/>
  <c r="D706" i="34"/>
  <c r="D698" i="34"/>
  <c r="D711" i="34"/>
  <c r="D703" i="34"/>
  <c r="D695" i="34"/>
  <c r="D713" i="34"/>
  <c r="D705" i="34"/>
  <c r="D701" i="34"/>
  <c r="D694" i="34"/>
  <c r="D693" i="34"/>
  <c r="D685" i="34"/>
  <c r="D677" i="34"/>
  <c r="D710" i="34"/>
  <c r="D708" i="34"/>
  <c r="D690" i="34"/>
  <c r="D682" i="34"/>
  <c r="D674" i="34"/>
  <c r="D702" i="34"/>
  <c r="D687" i="34"/>
  <c r="D679" i="34"/>
  <c r="D671" i="34"/>
  <c r="D625" i="34"/>
  <c r="D692" i="34"/>
  <c r="D684" i="34"/>
  <c r="D700" i="34"/>
  <c r="D689" i="34"/>
  <c r="D681" i="34"/>
  <c r="D676" i="34"/>
  <c r="D675" i="34"/>
  <c r="D669" i="34"/>
  <c r="D643" i="34"/>
  <c r="D639" i="34"/>
  <c r="D632" i="34"/>
  <c r="D621" i="34"/>
  <c r="D633" i="34"/>
  <c r="D628" i="34"/>
  <c r="D616" i="34"/>
  <c r="D691" i="34"/>
  <c r="D683" i="34"/>
  <c r="D644" i="34"/>
  <c r="D640" i="34"/>
  <c r="D634" i="34"/>
  <c r="D626" i="34"/>
  <c r="D624" i="34"/>
  <c r="D620" i="34"/>
  <c r="D645" i="34"/>
  <c r="D635" i="34"/>
  <c r="D641" i="34"/>
  <c r="D636" i="34"/>
  <c r="D629" i="34"/>
  <c r="D619" i="34"/>
  <c r="D688" i="34"/>
  <c r="D678" i="34"/>
  <c r="D673" i="34"/>
  <c r="D642" i="34"/>
  <c r="D638" i="34"/>
  <c r="D630" i="34"/>
  <c r="D627" i="34"/>
  <c r="D622" i="34"/>
  <c r="D709" i="34"/>
  <c r="D680" i="34"/>
  <c r="D672" i="34"/>
  <c r="D670" i="34"/>
  <c r="D668" i="34"/>
  <c r="D647" i="34"/>
  <c r="D631" i="34"/>
  <c r="D617" i="34"/>
  <c r="D646" i="34"/>
  <c r="D686" i="34"/>
  <c r="D623" i="34"/>
  <c r="D618" i="34"/>
  <c r="D637" i="34"/>
  <c r="D697" i="34"/>
  <c r="E688" i="24" l="1"/>
  <c r="E628" i="24"/>
  <c r="F628" i="24" s="1"/>
  <c r="E706" i="24"/>
  <c r="E683" i="24"/>
  <c r="E644" i="24"/>
  <c r="E714" i="24"/>
  <c r="E699" i="24"/>
  <c r="E631" i="24"/>
  <c r="E684" i="24"/>
  <c r="E697" i="24"/>
  <c r="E685" i="24"/>
  <c r="E676" i="24"/>
  <c r="E692" i="24"/>
  <c r="E696" i="24"/>
  <c r="E713" i="24"/>
  <c r="E643" i="24"/>
  <c r="E634" i="24"/>
  <c r="E647" i="24"/>
  <c r="E717" i="24"/>
  <c r="E633" i="24"/>
  <c r="E711" i="24"/>
  <c r="E686" i="24"/>
  <c r="E681" i="24"/>
  <c r="E700" i="24"/>
  <c r="E704" i="24"/>
  <c r="E646" i="24"/>
  <c r="E640" i="24"/>
  <c r="E708" i="24"/>
  <c r="C172" i="8"/>
  <c r="D428" i="24"/>
  <c r="C177" i="8" s="1"/>
  <c r="E674" i="24"/>
  <c r="E642" i="24"/>
  <c r="E650" i="24"/>
  <c r="E648" i="24"/>
  <c r="E645" i="24"/>
  <c r="E701" i="24"/>
  <c r="E690" i="24"/>
  <c r="E716" i="24"/>
  <c r="E694" i="24"/>
  <c r="E679" i="24"/>
  <c r="E689" i="24"/>
  <c r="E639" i="24"/>
  <c r="E651" i="24"/>
  <c r="E677" i="24"/>
  <c r="E649" i="24"/>
  <c r="E675" i="24"/>
  <c r="E715" i="24"/>
  <c r="E691" i="24"/>
  <c r="E632" i="24"/>
  <c r="E702" i="24"/>
  <c r="E641" i="24"/>
  <c r="E687" i="24"/>
  <c r="E712" i="24"/>
  <c r="D715" i="34"/>
  <c r="E623" i="34"/>
  <c r="E630" i="24"/>
  <c r="E695" i="24"/>
  <c r="E682" i="24"/>
  <c r="E673" i="24"/>
  <c r="E709" i="24"/>
  <c r="E629" i="24"/>
  <c r="E693" i="24"/>
  <c r="E672" i="24"/>
  <c r="E710" i="24"/>
  <c r="E637" i="24"/>
  <c r="E612" i="34"/>
  <c r="E703" i="24"/>
  <c r="E638" i="24"/>
  <c r="E698" i="24"/>
  <c r="E678" i="24"/>
  <c r="E636" i="24"/>
  <c r="E635" i="24"/>
  <c r="E707" i="24"/>
  <c r="E680" i="24"/>
  <c r="E705" i="24"/>
  <c r="F717" i="24" l="1"/>
  <c r="F713" i="24"/>
  <c r="F687" i="24"/>
  <c r="F680" i="24"/>
  <c r="F695" i="24"/>
  <c r="F632" i="24"/>
  <c r="F650" i="24"/>
  <c r="F634" i="24"/>
  <c r="F635" i="24"/>
  <c r="F649" i="24"/>
  <c r="F692" i="24"/>
  <c r="F633" i="24"/>
  <c r="F709" i="24"/>
  <c r="F705" i="24"/>
  <c r="F686" i="24"/>
  <c r="F675" i="24"/>
  <c r="F684" i="24"/>
  <c r="F630" i="24"/>
  <c r="F641" i="24"/>
  <c r="F631" i="24"/>
  <c r="F703" i="24"/>
  <c r="F643" i="24"/>
  <c r="F648" i="24"/>
  <c r="F701" i="24"/>
  <c r="F697" i="24"/>
  <c r="F644" i="24"/>
  <c r="F645" i="24"/>
  <c r="F679" i="24"/>
  <c r="F720" i="24"/>
  <c r="F706" i="24"/>
  <c r="F710" i="24"/>
  <c r="F691" i="24"/>
  <c r="F640" i="24"/>
  <c r="F714" i="24"/>
  <c r="F715" i="24"/>
  <c r="F693" i="24"/>
  <c r="F689" i="24"/>
  <c r="F636" i="24"/>
  <c r="F637" i="24"/>
  <c r="F674" i="24"/>
  <c r="F712" i="24"/>
  <c r="F672" i="24"/>
  <c r="F704" i="24"/>
  <c r="F681" i="24"/>
  <c r="F690" i="24"/>
  <c r="F711" i="24"/>
  <c r="F707" i="24"/>
  <c r="F685" i="24"/>
  <c r="F700" i="24"/>
  <c r="F708" i="24"/>
  <c r="F716" i="24"/>
  <c r="F646" i="24"/>
  <c r="F698" i="24"/>
  <c r="F651" i="24"/>
  <c r="F673" i="24"/>
  <c r="F696" i="24"/>
  <c r="F676" i="24"/>
  <c r="F678" i="24"/>
  <c r="F702" i="24"/>
  <c r="F629" i="24"/>
  <c r="F638" i="24"/>
  <c r="F639" i="24"/>
  <c r="F699" i="24"/>
  <c r="F682" i="24"/>
  <c r="F677" i="24"/>
  <c r="F642" i="24"/>
  <c r="F688" i="24"/>
  <c r="F647" i="24"/>
  <c r="F694" i="24"/>
  <c r="F683" i="24"/>
  <c r="E712" i="34"/>
  <c r="E704" i="34"/>
  <c r="E696" i="34"/>
  <c r="E709" i="34"/>
  <c r="E701" i="34"/>
  <c r="E711" i="34"/>
  <c r="E703" i="34"/>
  <c r="E695" i="34"/>
  <c r="E708" i="34"/>
  <c r="E700" i="34"/>
  <c r="E710" i="34"/>
  <c r="E702" i="34"/>
  <c r="E698" i="34"/>
  <c r="E693" i="34"/>
  <c r="E690" i="34"/>
  <c r="E682" i="34"/>
  <c r="E674" i="34"/>
  <c r="E706" i="34"/>
  <c r="E687" i="34"/>
  <c r="E679" i="34"/>
  <c r="E671" i="34"/>
  <c r="E699" i="34"/>
  <c r="E692" i="34"/>
  <c r="E684" i="34"/>
  <c r="E676" i="34"/>
  <c r="E668" i="34"/>
  <c r="E628" i="34"/>
  <c r="E689" i="34"/>
  <c r="E681" i="34"/>
  <c r="E716" i="34"/>
  <c r="E713" i="34"/>
  <c r="E697" i="34"/>
  <c r="E686" i="34"/>
  <c r="E678" i="34"/>
  <c r="E633" i="34"/>
  <c r="E707" i="34"/>
  <c r="E691" i="34"/>
  <c r="E683" i="34"/>
  <c r="E644" i="34"/>
  <c r="E640" i="34"/>
  <c r="E634" i="34"/>
  <c r="E626" i="34"/>
  <c r="E624" i="34"/>
  <c r="F624" i="34" s="1"/>
  <c r="F698" i="34" s="1"/>
  <c r="E694" i="34"/>
  <c r="E685" i="34"/>
  <c r="E645" i="34"/>
  <c r="E635" i="34"/>
  <c r="E705" i="34"/>
  <c r="E677" i="34"/>
  <c r="E641" i="34"/>
  <c r="E636" i="34"/>
  <c r="E629" i="34"/>
  <c r="E646" i="34"/>
  <c r="E637" i="34"/>
  <c r="E680" i="34"/>
  <c r="E672" i="34"/>
  <c r="E670" i="34"/>
  <c r="E647" i="34"/>
  <c r="E631" i="34"/>
  <c r="E625" i="34"/>
  <c r="E675" i="34"/>
  <c r="E669" i="34"/>
  <c r="E643" i="34"/>
  <c r="E639" i="34"/>
  <c r="E632" i="34"/>
  <c r="E688" i="34"/>
  <c r="E673" i="34"/>
  <c r="E642" i="34"/>
  <c r="E638" i="34"/>
  <c r="E627" i="34"/>
  <c r="E630" i="34"/>
  <c r="E719" i="24"/>
  <c r="F633" i="34" l="1"/>
  <c r="F684" i="34"/>
  <c r="F705" i="34"/>
  <c r="F706" i="34"/>
  <c r="F636" i="34"/>
  <c r="F685" i="34"/>
  <c r="F671" i="34"/>
  <c r="F681" i="34"/>
  <c r="F692" i="34"/>
  <c r="F687" i="34"/>
  <c r="F694" i="34"/>
  <c r="F638" i="34"/>
  <c r="F710" i="34"/>
  <c r="F674" i="34"/>
  <c r="F701" i="34"/>
  <c r="F690" i="34"/>
  <c r="F644" i="34"/>
  <c r="F631" i="34"/>
  <c r="F642" i="34"/>
  <c r="F683" i="34"/>
  <c r="F625" i="34"/>
  <c r="G625" i="34" s="1"/>
  <c r="F629" i="34"/>
  <c r="F673" i="34"/>
  <c r="F697" i="34"/>
  <c r="F675" i="34"/>
  <c r="F709" i="34"/>
  <c r="F688" i="34"/>
  <c r="F691" i="34"/>
  <c r="F712" i="34"/>
  <c r="F639" i="34"/>
  <c r="F628" i="34"/>
  <c r="F695" i="34"/>
  <c r="F632" i="34"/>
  <c r="F626" i="34"/>
  <c r="F699" i="34"/>
  <c r="F680" i="34"/>
  <c r="F693" i="34"/>
  <c r="F677" i="34"/>
  <c r="F711" i="34"/>
  <c r="F702" i="34"/>
  <c r="F700" i="34"/>
  <c r="F643" i="34"/>
  <c r="F637" i="34"/>
  <c r="F635" i="34"/>
  <c r="F634" i="34"/>
  <c r="F678" i="34"/>
  <c r="F668" i="34"/>
  <c r="F704" i="34"/>
  <c r="F707" i="34"/>
  <c r="F708" i="34"/>
  <c r="F670" i="34"/>
  <c r="F641" i="34"/>
  <c r="F689" i="34"/>
  <c r="F713" i="34"/>
  <c r="F682" i="34"/>
  <c r="F696" i="34"/>
  <c r="F703" i="34"/>
  <c r="F627" i="34"/>
  <c r="F647" i="34"/>
  <c r="F672" i="34"/>
  <c r="F669" i="34"/>
  <c r="F630" i="34"/>
  <c r="F646" i="34"/>
  <c r="F645" i="34"/>
  <c r="F640" i="34"/>
  <c r="F686" i="34"/>
  <c r="F676" i="34"/>
  <c r="F679" i="34"/>
  <c r="F716" i="34"/>
  <c r="F719" i="24"/>
  <c r="G629" i="24"/>
  <c r="E715" i="34"/>
  <c r="F715" i="34" l="1"/>
  <c r="G696" i="24"/>
  <c r="G674" i="24"/>
  <c r="G710" i="24"/>
  <c r="G701" i="24"/>
  <c r="G716" i="24"/>
  <c r="G638" i="24"/>
  <c r="G720" i="24"/>
  <c r="G631" i="24"/>
  <c r="G676" i="24"/>
  <c r="G641" i="24"/>
  <c r="G693" i="24"/>
  <c r="G673" i="24"/>
  <c r="G713" i="24"/>
  <c r="G700" i="24"/>
  <c r="G711" i="24"/>
  <c r="G714" i="24"/>
  <c r="G651" i="24"/>
  <c r="G702" i="24"/>
  <c r="G685" i="24"/>
  <c r="G709" i="24"/>
  <c r="G632" i="24"/>
  <c r="G705" i="24"/>
  <c r="G643" i="24"/>
  <c r="G698" i="24"/>
  <c r="G649" i="24"/>
  <c r="G686" i="24"/>
  <c r="G675" i="24"/>
  <c r="G712" i="24"/>
  <c r="G704" i="24"/>
  <c r="G630" i="24"/>
  <c r="G637" i="24"/>
  <c r="G703" i="24"/>
  <c r="G634" i="24"/>
  <c r="G707" i="24"/>
  <c r="G640" i="24"/>
  <c r="G695" i="24"/>
  <c r="G690" i="24"/>
  <c r="G715" i="24"/>
  <c r="G684" i="24"/>
  <c r="G639" i="24"/>
  <c r="G692" i="24"/>
  <c r="G644" i="24"/>
  <c r="G687" i="24"/>
  <c r="G679" i="24"/>
  <c r="G691" i="24"/>
  <c r="G648" i="24"/>
  <c r="G650" i="24"/>
  <c r="G646" i="24"/>
  <c r="G672" i="24"/>
  <c r="G688" i="24"/>
  <c r="G694" i="24"/>
  <c r="G689" i="24"/>
  <c r="G682" i="24"/>
  <c r="G708" i="24"/>
  <c r="G677" i="24"/>
  <c r="G697" i="24"/>
  <c r="G680" i="24"/>
  <c r="G636" i="24"/>
  <c r="G706" i="24"/>
  <c r="G678" i="24"/>
  <c r="G681" i="24"/>
  <c r="G699" i="24"/>
  <c r="G633" i="24"/>
  <c r="G645" i="24"/>
  <c r="G717" i="24"/>
  <c r="G642" i="24"/>
  <c r="G635" i="24"/>
  <c r="G683" i="24"/>
  <c r="G647" i="24"/>
  <c r="G713" i="34"/>
  <c r="G712" i="34"/>
  <c r="G676" i="34"/>
  <c r="G678" i="34"/>
  <c r="G626" i="34"/>
  <c r="G707" i="34"/>
  <c r="G687" i="34"/>
  <c r="G693" i="34"/>
  <c r="G672" i="34"/>
  <c r="G634" i="34"/>
  <c r="G632" i="34"/>
  <c r="G703" i="34"/>
  <c r="G706" i="34"/>
  <c r="G705" i="34"/>
  <c r="G704" i="34"/>
  <c r="G696" i="34"/>
  <c r="G670" i="34"/>
  <c r="G716" i="34"/>
  <c r="G688" i="34"/>
  <c r="G677" i="34"/>
  <c r="G642" i="34"/>
  <c r="G631" i="34"/>
  <c r="G628" i="34"/>
  <c r="G675" i="34"/>
  <c r="G636" i="34"/>
  <c r="G633" i="34"/>
  <c r="G639" i="34"/>
  <c r="G702" i="34"/>
  <c r="G698" i="34"/>
  <c r="G697" i="34"/>
  <c r="G708" i="34"/>
  <c r="G689" i="34"/>
  <c r="G647" i="34"/>
  <c r="G700" i="34"/>
  <c r="G680" i="34"/>
  <c r="G641" i="34"/>
  <c r="G638" i="34"/>
  <c r="G668" i="34"/>
  <c r="G674" i="34"/>
  <c r="G669" i="34"/>
  <c r="G691" i="34"/>
  <c r="G643" i="34"/>
  <c r="G711" i="34"/>
  <c r="G710" i="34"/>
  <c r="G699" i="34"/>
  <c r="G681" i="34"/>
  <c r="G646" i="34"/>
  <c r="G701" i="34"/>
  <c r="G630" i="34"/>
  <c r="G694" i="34"/>
  <c r="G629" i="34"/>
  <c r="G637" i="34"/>
  <c r="G671" i="34"/>
  <c r="G692" i="34"/>
  <c r="G627" i="34"/>
  <c r="G684" i="34"/>
  <c r="G690" i="34"/>
  <c r="G683" i="34"/>
  <c r="G709" i="34"/>
  <c r="G679" i="34"/>
  <c r="G673" i="34"/>
  <c r="G685" i="34"/>
  <c r="G644" i="34"/>
  <c r="G686" i="34"/>
  <c r="G640" i="34"/>
  <c r="G645" i="34"/>
  <c r="G635" i="34"/>
  <c r="G695" i="34"/>
  <c r="G682" i="34"/>
  <c r="G719" i="24" l="1"/>
  <c r="H628" i="34"/>
  <c r="H691" i="34"/>
  <c r="H669" i="34"/>
  <c r="H677" i="34"/>
  <c r="H708" i="34"/>
  <c r="H633" i="34"/>
  <c r="H631" i="34"/>
  <c r="H638" i="34"/>
  <c r="H630" i="34"/>
  <c r="H645" i="34"/>
  <c r="H695" i="34"/>
  <c r="H676" i="34"/>
  <c r="H641" i="34"/>
  <c r="H678" i="34"/>
  <c r="H698" i="34"/>
  <c r="H707" i="34"/>
  <c r="H688" i="34"/>
  <c r="H700" i="34"/>
  <c r="H643" i="34"/>
  <c r="H712" i="34"/>
  <c r="H671" i="34"/>
  <c r="H685" i="34"/>
  <c r="H675" i="34"/>
  <c r="H703" i="34"/>
  <c r="H635" i="34"/>
  <c r="H705" i="34"/>
  <c r="H683" i="34"/>
  <c r="H701" i="34"/>
  <c r="H704" i="34"/>
  <c r="H687" i="34"/>
  <c r="H699" i="34"/>
  <c r="H680" i="34"/>
  <c r="H629" i="34"/>
  <c r="H693" i="34"/>
  <c r="H692" i="34"/>
  <c r="H637" i="34"/>
  <c r="H674" i="34"/>
  <c r="H694" i="34"/>
  <c r="H713" i="34"/>
  <c r="H668" i="34"/>
  <c r="H640" i="34"/>
  <c r="H710" i="34"/>
  <c r="H670" i="34"/>
  <c r="H682" i="34"/>
  <c r="H696" i="34"/>
  <c r="H679" i="34"/>
  <c r="H711" i="34"/>
  <c r="H642" i="34"/>
  <c r="H634" i="34"/>
  <c r="H647" i="34"/>
  <c r="H681" i="34"/>
  <c r="H702" i="34"/>
  <c r="H697" i="34"/>
  <c r="H684" i="34"/>
  <c r="H716" i="34"/>
  <c r="H644" i="34"/>
  <c r="H672" i="34"/>
  <c r="I629" i="34"/>
  <c r="H632" i="24"/>
  <c r="G715" i="34"/>
  <c r="H673" i="34" l="1"/>
  <c r="H689" i="34"/>
  <c r="H690" i="34"/>
  <c r="H686" i="34"/>
  <c r="H639" i="34"/>
  <c r="H636" i="34"/>
  <c r="H632" i="34"/>
  <c r="H646" i="34"/>
  <c r="H709" i="34"/>
  <c r="H706" i="34"/>
  <c r="I643" i="34"/>
  <c r="I668" i="34"/>
  <c r="I704" i="34"/>
  <c r="I637" i="34"/>
  <c r="I684" i="34"/>
  <c r="I703" i="34"/>
  <c r="I707" i="34"/>
  <c r="I640" i="34"/>
  <c r="I692" i="34"/>
  <c r="I690" i="34"/>
  <c r="I693" i="34"/>
  <c r="I676" i="34"/>
  <c r="I641" i="34"/>
  <c r="I636" i="34"/>
  <c r="I686" i="34"/>
  <c r="I709" i="34"/>
  <c r="I688" i="34"/>
  <c r="I687" i="34"/>
  <c r="I678" i="34"/>
  <c r="I671" i="34"/>
  <c r="I697" i="34"/>
  <c r="I689" i="34"/>
  <c r="I639" i="34"/>
  <c r="I711" i="34"/>
  <c r="I710" i="34"/>
  <c r="I702" i="34"/>
  <c r="I700" i="34"/>
  <c r="I712" i="34"/>
  <c r="I708" i="34"/>
  <c r="I630" i="34"/>
  <c r="J630" i="34" s="1"/>
  <c r="I705" i="34"/>
  <c r="I633" i="34"/>
  <c r="I634" i="34"/>
  <c r="I685" i="34"/>
  <c r="I675" i="34"/>
  <c r="I642" i="34"/>
  <c r="I647" i="34"/>
  <c r="I696" i="34"/>
  <c r="I646" i="34"/>
  <c r="I698" i="34"/>
  <c r="I701" i="34"/>
  <c r="I694" i="34"/>
  <c r="I674" i="34"/>
  <c r="I677" i="34"/>
  <c r="I706" i="34"/>
  <c r="I695" i="34"/>
  <c r="I683" i="34"/>
  <c r="I713" i="34"/>
  <c r="I682" i="34"/>
  <c r="I645" i="34"/>
  <c r="I680" i="34"/>
  <c r="I635" i="34"/>
  <c r="I691" i="34"/>
  <c r="I669" i="34"/>
  <c r="I716" i="34"/>
  <c r="I679" i="34"/>
  <c r="I699" i="34"/>
  <c r="I644" i="34"/>
  <c r="I681" i="34"/>
  <c r="I632" i="34"/>
  <c r="I638" i="34"/>
  <c r="I673" i="34"/>
  <c r="I672" i="34"/>
  <c r="I670" i="34"/>
  <c r="I631" i="34"/>
  <c r="H693" i="24"/>
  <c r="H679" i="24"/>
  <c r="H643" i="24"/>
  <c r="H637" i="24"/>
  <c r="H699" i="24"/>
  <c r="H674" i="24"/>
  <c r="H713" i="24"/>
  <c r="H714" i="24"/>
  <c r="H697" i="24"/>
  <c r="H672" i="24"/>
  <c r="H633" i="24"/>
  <c r="H720" i="24"/>
  <c r="H648" i="24"/>
  <c r="H642" i="24"/>
  <c r="H636" i="24"/>
  <c r="H691" i="24"/>
  <c r="H710" i="24"/>
  <c r="H706" i="24"/>
  <c r="H700" i="24"/>
  <c r="H686" i="24"/>
  <c r="H649" i="24"/>
  <c r="H682" i="24"/>
  <c r="H711" i="24"/>
  <c r="H647" i="24"/>
  <c r="H641" i="24"/>
  <c r="H635" i="24"/>
  <c r="H716" i="24"/>
  <c r="H696" i="24"/>
  <c r="H692" i="24"/>
  <c r="H690" i="24"/>
  <c r="H677" i="24"/>
  <c r="H704" i="24"/>
  <c r="H680" i="24"/>
  <c r="H717" i="24"/>
  <c r="H703" i="24"/>
  <c r="H646" i="24"/>
  <c r="H640" i="24"/>
  <c r="H634" i="24"/>
  <c r="H694" i="24"/>
  <c r="H683" i="24"/>
  <c r="H681" i="24"/>
  <c r="H689" i="24"/>
  <c r="H650" i="24"/>
  <c r="H685" i="24"/>
  <c r="H709" i="24"/>
  <c r="H695" i="24"/>
  <c r="H645" i="24"/>
  <c r="H639" i="24"/>
  <c r="H715" i="24"/>
  <c r="H684" i="24"/>
  <c r="H678" i="24"/>
  <c r="H676" i="24"/>
  <c r="H688" i="24"/>
  <c r="H698" i="24"/>
  <c r="H708" i="24"/>
  <c r="H644" i="24"/>
  <c r="H675" i="24"/>
  <c r="H638" i="24"/>
  <c r="H712" i="24"/>
  <c r="H707" i="24"/>
  <c r="H705" i="24"/>
  <c r="H702" i="24"/>
  <c r="H701" i="24"/>
  <c r="H673" i="24"/>
  <c r="H687" i="24"/>
  <c r="H651" i="24"/>
  <c r="J698" i="34" l="1"/>
  <c r="J633" i="34"/>
  <c r="J668" i="34"/>
  <c r="J684" i="34"/>
  <c r="J674" i="34"/>
  <c r="J712" i="34"/>
  <c r="J699" i="34"/>
  <c r="J676" i="34"/>
  <c r="J678" i="34"/>
  <c r="J639" i="34"/>
  <c r="J645" i="34"/>
  <c r="H715" i="34"/>
  <c r="J681" i="34"/>
  <c r="J635" i="34"/>
  <c r="J644" i="34"/>
  <c r="J643" i="34"/>
  <c r="J670" i="34"/>
  <c r="J641" i="34"/>
  <c r="J669" i="34"/>
  <c r="J704" i="34"/>
  <c r="J697" i="34"/>
  <c r="J679" i="34"/>
  <c r="J691" i="34"/>
  <c r="J671" i="34"/>
  <c r="J695" i="34"/>
  <c r="J713" i="34"/>
  <c r="J680" i="34"/>
  <c r="J675" i="34"/>
  <c r="J640" i="34"/>
  <c r="J682" i="34"/>
  <c r="J692" i="34"/>
  <c r="J686" i="34"/>
  <c r="J673" i="34"/>
  <c r="J711" i="34"/>
  <c r="J709" i="34"/>
  <c r="J646" i="34"/>
  <c r="L647" i="34" s="1"/>
  <c r="J696" i="34"/>
  <c r="J687" i="34"/>
  <c r="J688" i="34"/>
  <c r="J647" i="34"/>
  <c r="J634" i="34"/>
  <c r="J677" i="34"/>
  <c r="J637" i="34"/>
  <c r="J708" i="34"/>
  <c r="J694" i="34"/>
  <c r="J683" i="34"/>
  <c r="J703" i="34"/>
  <c r="J636" i="34"/>
  <c r="J631" i="34"/>
  <c r="J705" i="34"/>
  <c r="J700" i="34"/>
  <c r="J632" i="34"/>
  <c r="J710" i="34"/>
  <c r="J693" i="34"/>
  <c r="J689" i="34"/>
  <c r="J707" i="34"/>
  <c r="J642" i="34"/>
  <c r="J685" i="34"/>
  <c r="J690" i="34"/>
  <c r="J706" i="34"/>
  <c r="J716" i="34"/>
  <c r="J672" i="34"/>
  <c r="J638" i="34"/>
  <c r="J701" i="34"/>
  <c r="J702" i="34"/>
  <c r="I715" i="34"/>
  <c r="H719" i="24"/>
  <c r="I633" i="24"/>
  <c r="L706" i="34" l="1"/>
  <c r="L700" i="34"/>
  <c r="L705" i="34"/>
  <c r="L689" i="34"/>
  <c r="L693" i="34"/>
  <c r="L669" i="34"/>
  <c r="L687" i="34"/>
  <c r="L695" i="34"/>
  <c r="L671" i="34"/>
  <c r="L713" i="34"/>
  <c r="L684" i="34"/>
  <c r="L672" i="34"/>
  <c r="L678" i="34"/>
  <c r="L699" i="34"/>
  <c r="L675" i="34"/>
  <c r="L683" i="34"/>
  <c r="L682" i="34"/>
  <c r="L694" i="34"/>
  <c r="L707" i="34"/>
  <c r="L716" i="34"/>
  <c r="L698" i="34"/>
  <c r="L690" i="34"/>
  <c r="L676" i="34"/>
  <c r="L710" i="34"/>
  <c r="L679" i="34"/>
  <c r="L670" i="34"/>
  <c r="L681" i="34"/>
  <c r="L686" i="34"/>
  <c r="L668" i="34"/>
  <c r="L703" i="34"/>
  <c r="L680" i="34"/>
  <c r="L685" i="34"/>
  <c r="L688" i="34"/>
  <c r="L677" i="34"/>
  <c r="L701" i="34"/>
  <c r="L709" i="34"/>
  <c r="L674" i="34"/>
  <c r="L692" i="34"/>
  <c r="L691" i="34"/>
  <c r="L673" i="34"/>
  <c r="L712" i="34"/>
  <c r="L711" i="34"/>
  <c r="L696" i="34"/>
  <c r="L697" i="34"/>
  <c r="L704" i="34"/>
  <c r="L708" i="34"/>
  <c r="L702" i="34"/>
  <c r="J715" i="34"/>
  <c r="K644" i="34"/>
  <c r="I698" i="24"/>
  <c r="I676" i="24"/>
  <c r="I702" i="24"/>
  <c r="I717" i="24"/>
  <c r="I647" i="24"/>
  <c r="I640" i="24"/>
  <c r="I643" i="24"/>
  <c r="I685" i="24"/>
  <c r="I677" i="24"/>
  <c r="I672" i="24"/>
  <c r="I651" i="24"/>
  <c r="I716" i="24"/>
  <c r="I712" i="24"/>
  <c r="I695" i="24"/>
  <c r="I710" i="24"/>
  <c r="I639" i="24"/>
  <c r="I720" i="24"/>
  <c r="I635" i="24"/>
  <c r="I680" i="24"/>
  <c r="I650" i="24"/>
  <c r="I715" i="24"/>
  <c r="I645" i="24"/>
  <c r="I708" i="24"/>
  <c r="I704" i="24"/>
  <c r="I679" i="24"/>
  <c r="I703" i="24"/>
  <c r="I711" i="24"/>
  <c r="I699" i="24"/>
  <c r="I707" i="24"/>
  <c r="I675" i="24"/>
  <c r="I641" i="24"/>
  <c r="I637" i="24"/>
  <c r="I642" i="24"/>
  <c r="I700" i="24"/>
  <c r="I696" i="24"/>
  <c r="I674" i="24"/>
  <c r="I683" i="24"/>
  <c r="I697" i="24"/>
  <c r="I691" i="24"/>
  <c r="I693" i="24"/>
  <c r="I644" i="24"/>
  <c r="I694" i="24"/>
  <c r="I634" i="24"/>
  <c r="J634" i="24" s="1"/>
  <c r="I714" i="24"/>
  <c r="I692" i="24"/>
  <c r="I688" i="24"/>
  <c r="I646" i="24"/>
  <c r="I678" i="24"/>
  <c r="I649" i="24"/>
  <c r="I690" i="24"/>
  <c r="I687" i="24"/>
  <c r="I636" i="24"/>
  <c r="I701" i="24"/>
  <c r="I705" i="24"/>
  <c r="I684" i="24"/>
  <c r="I686" i="24"/>
  <c r="I709" i="24"/>
  <c r="I713" i="24"/>
  <c r="I638" i="24"/>
  <c r="I681" i="24"/>
  <c r="I673" i="24"/>
  <c r="I682" i="24"/>
  <c r="I648" i="24"/>
  <c r="I706" i="24"/>
  <c r="I689" i="24"/>
  <c r="J672" i="24" l="1"/>
  <c r="J717" i="24"/>
  <c r="J690" i="24"/>
  <c r="J716" i="24"/>
  <c r="J714" i="24"/>
  <c r="J693" i="24"/>
  <c r="J642" i="24"/>
  <c r="J698" i="24"/>
  <c r="J702" i="24"/>
  <c r="J649" i="24"/>
  <c r="J704" i="24"/>
  <c r="J688" i="24"/>
  <c r="J683" i="24"/>
  <c r="J705" i="24"/>
  <c r="J674" i="24"/>
  <c r="J680" i="24"/>
  <c r="J639" i="24"/>
  <c r="J681" i="24"/>
  <c r="J700" i="24"/>
  <c r="J692" i="24"/>
  <c r="J711" i="24"/>
  <c r="J708" i="24"/>
  <c r="J636" i="24"/>
  <c r="J648" i="24"/>
  <c r="J709" i="24"/>
  <c r="J676" i="24"/>
  <c r="J694" i="24"/>
  <c r="J682" i="24"/>
  <c r="J637" i="24"/>
  <c r="J703" i="24"/>
  <c r="J647" i="24"/>
  <c r="J689" i="24"/>
  <c r="J638" i="24"/>
  <c r="J650" i="24"/>
  <c r="J678" i="24"/>
  <c r="J720" i="24"/>
  <c r="J691" i="24"/>
  <c r="J707" i="24"/>
  <c r="J685" i="24"/>
  <c r="J644" i="24"/>
  <c r="J695" i="24"/>
  <c r="J712" i="24"/>
  <c r="J687" i="24"/>
  <c r="J640" i="24"/>
  <c r="J697" i="24"/>
  <c r="J646" i="24"/>
  <c r="J675" i="24"/>
  <c r="J684" i="24"/>
  <c r="J686" i="24"/>
  <c r="J713" i="24"/>
  <c r="J643" i="24"/>
  <c r="J673" i="24"/>
  <c r="J699" i="24"/>
  <c r="J715" i="24"/>
  <c r="J641" i="24"/>
  <c r="J701" i="24"/>
  <c r="J651" i="24"/>
  <c r="J645" i="24"/>
  <c r="J696" i="24"/>
  <c r="J710" i="24"/>
  <c r="J635" i="24"/>
  <c r="J679" i="24"/>
  <c r="J706" i="24"/>
  <c r="J677" i="24"/>
  <c r="I719" i="24"/>
  <c r="K679" i="34"/>
  <c r="M679" i="34" s="1"/>
  <c r="K701" i="34"/>
  <c r="M701" i="34" s="1"/>
  <c r="K671" i="34"/>
  <c r="M671" i="34" s="1"/>
  <c r="K705" i="34"/>
  <c r="M705" i="34" s="1"/>
  <c r="K702" i="34"/>
  <c r="M702" i="34" s="1"/>
  <c r="K670" i="34"/>
  <c r="M670" i="34" s="1"/>
  <c r="K703" i="34"/>
  <c r="M703" i="34" s="1"/>
  <c r="K672" i="34"/>
  <c r="M672" i="34" s="1"/>
  <c r="K684" i="34"/>
  <c r="M684" i="34" s="1"/>
  <c r="K688" i="34"/>
  <c r="M688" i="34" s="1"/>
  <c r="K697" i="34"/>
  <c r="M697" i="34" s="1"/>
  <c r="K693" i="34"/>
  <c r="M693" i="34" s="1"/>
  <c r="K695" i="34"/>
  <c r="M695" i="34" s="1"/>
  <c r="K698" i="34"/>
  <c r="M698" i="34" s="1"/>
  <c r="K668" i="34"/>
  <c r="K710" i="34"/>
  <c r="M710" i="34" s="1"/>
  <c r="K699" i="34"/>
  <c r="M699" i="34" s="1"/>
  <c r="K713" i="34"/>
  <c r="M713" i="34" s="1"/>
  <c r="K708" i="34"/>
  <c r="M708" i="34" s="1"/>
  <c r="K696" i="34"/>
  <c r="M696" i="34" s="1"/>
  <c r="K678" i="34"/>
  <c r="M678" i="34" s="1"/>
  <c r="K680" i="34"/>
  <c r="M680" i="34" s="1"/>
  <c r="K685" i="34"/>
  <c r="M685" i="34" s="1"/>
  <c r="K692" i="34"/>
  <c r="M692" i="34" s="1"/>
  <c r="K712" i="34"/>
  <c r="M712" i="34" s="1"/>
  <c r="K674" i="34"/>
  <c r="M674" i="34" s="1"/>
  <c r="K682" i="34"/>
  <c r="M682" i="34" s="1"/>
  <c r="K694" i="34"/>
  <c r="M694" i="34" s="1"/>
  <c r="K683" i="34"/>
  <c r="M683" i="34" s="1"/>
  <c r="K709" i="34"/>
  <c r="M709" i="34" s="1"/>
  <c r="K687" i="34"/>
  <c r="M687" i="34" s="1"/>
  <c r="K711" i="34"/>
  <c r="M711" i="34" s="1"/>
  <c r="K704" i="34"/>
  <c r="M704" i="34" s="1"/>
  <c r="K707" i="34"/>
  <c r="M707" i="34" s="1"/>
  <c r="K716" i="34"/>
  <c r="K700" i="34"/>
  <c r="M700" i="34" s="1"/>
  <c r="K669" i="34"/>
  <c r="M669" i="34" s="1"/>
  <c r="K686" i="34"/>
  <c r="M686" i="34" s="1"/>
  <c r="K676" i="34"/>
  <c r="M676" i="34" s="1"/>
  <c r="K706" i="34"/>
  <c r="M706" i="34" s="1"/>
  <c r="K673" i="34"/>
  <c r="M673" i="34" s="1"/>
  <c r="K689" i="34"/>
  <c r="M689" i="34" s="1"/>
  <c r="K677" i="34"/>
  <c r="M677" i="34" s="1"/>
  <c r="K675" i="34"/>
  <c r="M675" i="34" s="1"/>
  <c r="K691" i="34"/>
  <c r="M691" i="34" s="1"/>
  <c r="K681" i="34"/>
  <c r="M681" i="34" s="1"/>
  <c r="K690" i="34"/>
  <c r="M690" i="34" s="1"/>
  <c r="L715" i="34"/>
  <c r="L651" i="24" l="1"/>
  <c r="L679" i="24" s="1"/>
  <c r="J719" i="24"/>
  <c r="K648" i="24"/>
  <c r="K678" i="24" s="1"/>
  <c r="L683" i="24"/>
  <c r="K715" i="34"/>
  <c r="M668" i="34"/>
  <c r="M715" i="34" s="1"/>
  <c r="L672" i="24" l="1"/>
  <c r="K685" i="24"/>
  <c r="L688" i="24"/>
  <c r="L684" i="24"/>
  <c r="K692" i="24"/>
  <c r="L696" i="24"/>
  <c r="K711" i="24"/>
  <c r="L690" i="24"/>
  <c r="K683" i="24"/>
  <c r="M683" i="24" s="1"/>
  <c r="L699" i="24"/>
  <c r="L676" i="24"/>
  <c r="K697" i="24"/>
  <c r="K708" i="24"/>
  <c r="L675" i="24"/>
  <c r="L678" i="24"/>
  <c r="M678" i="24" s="1"/>
  <c r="I23" i="32" s="1"/>
  <c r="K675" i="24"/>
  <c r="K684" i="24"/>
  <c r="L720" i="24"/>
  <c r="L693" i="24"/>
  <c r="L716" i="24"/>
  <c r="L695" i="24"/>
  <c r="K694" i="24"/>
  <c r="M694" i="24" s="1"/>
  <c r="D119" i="32" s="1"/>
  <c r="L691" i="24"/>
  <c r="L677" i="24"/>
  <c r="L682" i="24"/>
  <c r="L697" i="24"/>
  <c r="L704" i="24"/>
  <c r="L713" i="24"/>
  <c r="K673" i="24"/>
  <c r="L694" i="24"/>
  <c r="L680" i="24"/>
  <c r="L712" i="24"/>
  <c r="L706" i="24"/>
  <c r="L717" i="24"/>
  <c r="K704" i="24"/>
  <c r="L708" i="24"/>
  <c r="L673" i="24"/>
  <c r="L710" i="24"/>
  <c r="L681" i="24"/>
  <c r="K698" i="24"/>
  <c r="L698" i="24"/>
  <c r="L700" i="24"/>
  <c r="L714" i="24"/>
  <c r="K702" i="24"/>
  <c r="K703" i="24"/>
  <c r="K717" i="24"/>
  <c r="M717" i="24" s="1"/>
  <c r="F215" i="32" s="1"/>
  <c r="L715" i="24"/>
  <c r="L707" i="24"/>
  <c r="L689" i="24"/>
  <c r="L701" i="24"/>
  <c r="K680" i="24"/>
  <c r="K715" i="24"/>
  <c r="M704" i="24"/>
  <c r="G151" i="32" s="1"/>
  <c r="L711" i="24"/>
  <c r="L703" i="24"/>
  <c r="L687" i="24"/>
  <c r="L674" i="24"/>
  <c r="L692" i="24"/>
  <c r="L709" i="24"/>
  <c r="L685" i="24"/>
  <c r="M685" i="24" s="1"/>
  <c r="I55" i="32" s="1"/>
  <c r="L702" i="24"/>
  <c r="L686" i="24"/>
  <c r="L705" i="24"/>
  <c r="K705" i="24"/>
  <c r="K676" i="24"/>
  <c r="K674" i="24"/>
  <c r="K688" i="24"/>
  <c r="M688" i="24" s="1"/>
  <c r="E87" i="32" s="1"/>
  <c r="K700" i="24"/>
  <c r="M700" i="24" s="1"/>
  <c r="C151" i="32" s="1"/>
  <c r="K706" i="24"/>
  <c r="K686" i="24"/>
  <c r="K712" i="24"/>
  <c r="K690" i="24"/>
  <c r="K720" i="24"/>
  <c r="K710" i="24"/>
  <c r="K693" i="24"/>
  <c r="M693" i="24" s="1"/>
  <c r="C119" i="32" s="1"/>
  <c r="K689" i="24"/>
  <c r="M689" i="24" s="1"/>
  <c r="F87" i="32" s="1"/>
  <c r="K696" i="24"/>
  <c r="K699" i="24"/>
  <c r="M699" i="24" s="1"/>
  <c r="I119" i="32" s="1"/>
  <c r="K709" i="24"/>
  <c r="K701" i="24"/>
  <c r="K681" i="24"/>
  <c r="K691" i="24"/>
  <c r="K713" i="24"/>
  <c r="M713" i="24" s="1"/>
  <c r="I183" i="32" s="1"/>
  <c r="K687" i="24"/>
  <c r="K672" i="24"/>
  <c r="K679" i="24"/>
  <c r="M679" i="24" s="1"/>
  <c r="C55" i="32" s="1"/>
  <c r="K707" i="24"/>
  <c r="K714" i="24"/>
  <c r="K682" i="24"/>
  <c r="K677" i="24"/>
  <c r="K695" i="24"/>
  <c r="M695" i="24" s="1"/>
  <c r="E55" i="32" s="1"/>
  <c r="K716" i="24"/>
  <c r="M716" i="24" s="1"/>
  <c r="E215" i="32" s="1"/>
  <c r="M691" i="24" l="1"/>
  <c r="H87" i="32" s="1"/>
  <c r="M684" i="24"/>
  <c r="H55" i="32" s="1"/>
  <c r="M675" i="24"/>
  <c r="F23" i="32" s="1"/>
  <c r="M677" i="24"/>
  <c r="H23" i="32" s="1"/>
  <c r="M710" i="24"/>
  <c r="F183" i="32" s="1"/>
  <c r="M681" i="24"/>
  <c r="M690" i="24"/>
  <c r="G87" i="32" s="1"/>
  <c r="M673" i="24"/>
  <c r="D23" i="32" s="1"/>
  <c r="M708" i="24"/>
  <c r="D183" i="32" s="1"/>
  <c r="M682" i="24"/>
  <c r="M680" i="24"/>
  <c r="D55" i="32" s="1"/>
  <c r="M696" i="24"/>
  <c r="F55" i="32" s="1"/>
  <c r="M706" i="24"/>
  <c r="I151" i="32" s="1"/>
  <c r="M702" i="24"/>
  <c r="E151" i="32" s="1"/>
  <c r="M711" i="24"/>
  <c r="G183" i="32" s="1"/>
  <c r="M676" i="24"/>
  <c r="G23" i="32" s="1"/>
  <c r="M692" i="24"/>
  <c r="I87" i="32" s="1"/>
  <c r="M714" i="24"/>
  <c r="C215" i="32" s="1"/>
  <c r="M701" i="24"/>
  <c r="D151" i="32" s="1"/>
  <c r="M698" i="24"/>
  <c r="H119" i="32" s="1"/>
  <c r="M707" i="24"/>
  <c r="C183" i="32" s="1"/>
  <c r="M712" i="24"/>
  <c r="H183" i="32" s="1"/>
  <c r="M703" i="24"/>
  <c r="F151" i="32" s="1"/>
  <c r="M697" i="24"/>
  <c r="M674" i="24"/>
  <c r="E23" i="32" s="1"/>
  <c r="M715" i="24"/>
  <c r="D215" i="32" s="1"/>
  <c r="M686" i="24"/>
  <c r="C87" i="32" s="1"/>
  <c r="M705" i="24"/>
  <c r="H151" i="32" s="1"/>
  <c r="M687" i="24"/>
  <c r="D87" i="32" s="1"/>
  <c r="M709" i="24"/>
  <c r="E183" i="32" s="1"/>
  <c r="K719" i="24"/>
  <c r="M672" i="24"/>
  <c r="E119" i="32"/>
  <c r="L719" i="24"/>
  <c r="F119" i="32" l="1"/>
  <c r="G55" i="32"/>
  <c r="G119" i="32"/>
  <c r="C23" i="32"/>
  <c r="M719" i="2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tc={9BBC2281-2E1D-4E08-ACEE-C36833125EE1}</author>
    <author>tc={B9EC40B9-CCF0-4C48-937B-D7F9BD6AA85E}</author>
    <author>tc={4B067D81-A989-4422-B7A2-0F0C91F8F17A}</author>
    <author>tc={D1D5866C-CE4E-432C-BCED-B17DBD338A1B}</author>
    <author>tc={858741A8-9AC9-49AA-96C2-D9FE6A348684}</author>
    <author>tc={24C61E52-CF87-4B23-B24C-980F258397A4}</author>
  </authors>
  <commentList>
    <comment ref="C241" authorId="0" shapeId="0" xr:uid="{9BBC2281-2E1D-4E08-ACEE-C36833125EE1}">
      <text>
        <t>[Threaded comment]
Your version of Excel allows you to read this threaded comment; however, any edits to it will get removed if the file is opened in a newer version of Excel. Learn more: https://go.microsoft.com/fwlink/?linkid=870924
Comment:
    \\WHMCDEPTS01\GROUPS\Fiscal Group\2024 Files\DOH 2024\Year-End 2023\DZA 2024 All Leads - for DOH Entry.xlsx
Reply:
    Summary - for DOH entry
Reply:
    COLUMNS “CU”+</t>
      </text>
    </comment>
    <comment ref="C247" authorId="1" shapeId="0" xr:uid="{B9EC40B9-CCF0-4C48-937B-D7F9BD6AA85E}">
      <text>
        <t>[Threaded comment]
Your version of Excel allows you to read this threaded comment; however, any edits to it will get removed if the file is opened in a newer version of Excel. Learn more: https://go.microsoft.com/fwlink/?linkid=870924
Comment:
    COMMERCIAL FC POSTING TO 420000</t>
      </text>
    </comment>
    <comment ref="C248" authorId="2" shapeId="0" xr:uid="{4B067D81-A989-4422-B7A2-0F0C91F8F17A}">
      <text>
        <t>[Threaded comment]
Your version of Excel allows you to read this threaded comment; however, any edits to it will get removed if the file is opened in a newer version of Excel. Learn more: https://go.microsoft.com/fwlink/?linkid=870924
Comment:
    ALL REMAINING</t>
      </text>
    </comment>
    <comment ref="C251" authorId="3" shapeId="0" xr:uid="{D1D5866C-CE4E-432C-BCED-B17DBD338A1B}">
      <text>
        <t>[Threaded comment]
Your version of Excel allows you to read this threaded comment; however, any edits to it will get removed if the file is opened in a newer version of Excel. Learn more: https://go.microsoft.com/fwlink/?linkid=870924
Comment:
    \\WHMCDEPTS01\GROUPS\Fiscal Group\2024 Files\DOH 2024\Year-End 2023\Supporting Workpapers\Meditech Charity Care.xlsb
Reply:
    COUNT OF POSITIVE PATIENT NAMES</t>
      </text>
    </comment>
    <comment ref="C254" authorId="4" shapeId="0" xr:uid="{858741A8-9AC9-49AA-96C2-D9FE6A348684}">
      <text>
        <t>[Threaded comment]
Your version of Excel allows you to read this threaded comment; however, any edits to it will get removed if the file is opened in a newer version of Excel. Learn more: https://go.microsoft.com/fwlink/?linkid=870924
Comment:
    RATIO OF IP TO OP GROSS CHARGES</t>
      </text>
    </comment>
    <comment ref="D428" authorId="5" shapeId="0" xr:uid="{24C61E52-CF87-4B23-B24C-980F258397A4}">
      <text>
        <t>[Threaded comment]
Your version of Excel allows you to read this threaded comment; however, any edits to it will get removed if the file is opened in a newer version of Excel. Learn more: https://go.microsoft.com/fwlink/?linkid=870924
Comment:
    2,844,896</t>
      </text>
    </comment>
  </commentList>
</comments>
</file>

<file path=xl/sharedStrings.xml><?xml version="1.0" encoding="utf-8"?>
<sst xmlns="http://schemas.openxmlformats.org/spreadsheetml/2006/main" count="4877" uniqueCount="1378">
  <si>
    <r>
      <rPr>
        <b/>
        <sz val="11"/>
        <rFont val="Calibri"/>
        <family val="2"/>
        <scheme val="minor"/>
      </rPr>
      <t xml:space="preserve"> Instructions:</t>
    </r>
    <r>
      <rPr>
        <sz val="11"/>
        <rFont val="Calibri"/>
        <family val="2"/>
        <scheme val="minor"/>
      </rPr>
      <t xml:space="preserve"> Hospital staff must complete the green tabs only. </t>
    </r>
  </si>
  <si>
    <t>Financials from the Data tab will automatically transfer to the report pages (INFO_PG1, INFO_PG2, SS2_3_5_6, SS4, SS8, FS, and CC).</t>
  </si>
  <si>
    <t xml:space="preserve">The tabs named Contact, Support, Hospital, Funds, and Cost Center are protected and are intended for upload to the year end report database. </t>
  </si>
  <si>
    <t>E2SHB 1272 Requirements:</t>
  </si>
  <si>
    <t>This template has been updated to reflect E2SHB 1272 reporting requirements.</t>
  </si>
  <si>
    <t/>
  </si>
  <si>
    <r>
      <rPr>
        <b/>
        <sz val="11"/>
        <rFont val="Calibri"/>
        <family val="2"/>
        <scheme val="minor"/>
      </rPr>
      <t>Data tab</t>
    </r>
    <r>
      <rPr>
        <sz val="11"/>
        <rFont val="Calibri"/>
        <family val="2"/>
        <scheme val="minor"/>
      </rPr>
      <t>: Enter financial data in the fields surrounded by purple. Your hospital license number and fiscal year end have already been entered.</t>
    </r>
  </si>
  <si>
    <t>Line 96: "Fiscal Year Ended" must be entered in MM/DD/YYYY format.</t>
  </si>
  <si>
    <t>If you want to review what you reported for the prior year you can click on the tab titled Prior Year.</t>
  </si>
  <si>
    <t>The square footage statistic is provided for all cost centers including the plant and this way</t>
  </si>
  <si>
    <t>square footage identified by cost center will total the gross square footage stated as the statistic in the plant cost center.</t>
  </si>
  <si>
    <t>Employee Benefits</t>
  </si>
  <si>
    <t>The employee benefits can be entered directly, assigned to the cost centers based on a percentage of salaries, or a combination of the two.</t>
  </si>
  <si>
    <t>1)    Enter the amount of employee benefits directly recorded in cell B47.</t>
  </si>
  <si>
    <t>2)    Enter the employee benefits directly recorded by cost center in cells C47 through CC47.</t>
  </si>
  <si>
    <t>3)    Enter the total unassigned employee benefits that will be assigned based on salaries in cell B48.</t>
  </si>
  <si>
    <t>Depreciation</t>
  </si>
  <si>
    <t>The Depreciation can be entered directly, assigned by square footage, or a combination of the two.</t>
  </si>
  <si>
    <t>1)    Enter the total amount of depreciation directly assigned in cell B51.</t>
  </si>
  <si>
    <t>2)    Enter the amount of depreciation directly recorded by cost center in cells C51 through CC51.</t>
  </si>
  <si>
    <t xml:space="preserve">3)    Enter the amount of depreciation that will be assigned by square footage in cell B52.  </t>
  </si>
  <si>
    <t xml:space="preserve">After the salaries and the departmental square footage statistics are entered, the departmental employee benefits and depreciation will be </t>
  </si>
  <si>
    <t>calculated on lines 48 and 52, respectively.</t>
  </si>
  <si>
    <r>
      <rPr>
        <b/>
        <sz val="11"/>
        <rFont val="Calibri"/>
        <family val="2"/>
        <scheme val="minor"/>
      </rPr>
      <t>Transmittal tab:</t>
    </r>
    <r>
      <rPr>
        <sz val="11"/>
        <rFont val="Calibri"/>
        <family val="2"/>
        <scheme val="minor"/>
      </rPr>
      <t xml:space="preserve"> Please remember to upload a signed certification page:  </t>
    </r>
  </si>
  <si>
    <t>https://mft.wa.gov</t>
  </si>
  <si>
    <r>
      <rPr>
        <b/>
        <sz val="11"/>
        <rFont val="Calibri"/>
        <family val="2"/>
        <scheme val="minor"/>
      </rPr>
      <t>Responses-1 tab:</t>
    </r>
    <r>
      <rPr>
        <sz val="11"/>
        <rFont val="Calibri"/>
        <family val="2"/>
        <scheme val="minor"/>
      </rPr>
      <t xml:space="preserve"> The operating expenses, the units of measure and the operating expenses per unit of measure are listed on tab titled "Responses-1"</t>
    </r>
  </si>
  <si>
    <t xml:space="preserve">Increases or decreases in operating expenses per unit of measure exceeding 25% will prompt an explanation in column I. </t>
  </si>
  <si>
    <t>Also please provide any corrections required to the prior years information in column J.</t>
  </si>
  <si>
    <t xml:space="preserve">Responses-2 tab: </t>
  </si>
  <si>
    <r>
      <rPr>
        <i/>
        <sz val="11"/>
        <color theme="1"/>
        <rFont val="Calibri"/>
        <family val="2"/>
        <scheme val="minor"/>
      </rPr>
      <t>Other Noncategorized Revenues</t>
    </r>
    <r>
      <rPr>
        <sz val="11"/>
        <color theme="1"/>
        <rFont val="Calibri"/>
        <family val="2"/>
        <scheme val="minor"/>
      </rPr>
      <t>: Report line items and amounts witin "Other Noncategorized Revenues" that either have a value of $1,000,000 or more;</t>
    </r>
  </si>
  <si>
    <t>or represent 1% or more of the total revenues. A prompt will appear in Cell E380 if youre required to provide a response.</t>
  </si>
  <si>
    <r>
      <rPr>
        <i/>
        <sz val="11"/>
        <color theme="1"/>
        <rFont val="Calibri"/>
        <family val="2"/>
        <scheme val="minor"/>
      </rPr>
      <t>Other Noncategorized Expenses</t>
    </r>
    <r>
      <rPr>
        <sz val="11"/>
        <color theme="1"/>
        <rFont val="Calibri"/>
        <family val="2"/>
        <scheme val="minor"/>
      </rPr>
      <t xml:space="preserve">: Report line items and amounts witin "Other Noncategorized Expenses" that either have a value of $1,000,000 or more; </t>
    </r>
  </si>
  <si>
    <t>or represent 1% or more of the total revenues. A prompt will appear in Cell E414 if youre required to provide a response.</t>
  </si>
  <si>
    <r>
      <rPr>
        <b/>
        <sz val="11"/>
        <rFont val="Calibri"/>
        <family val="2"/>
        <scheme val="minor"/>
      </rPr>
      <t xml:space="preserve">Questions: </t>
    </r>
    <r>
      <rPr>
        <sz val="11"/>
        <rFont val="Calibri"/>
        <family val="2"/>
        <scheme val="minor"/>
      </rPr>
      <t>If you have any questions or concerns please call Communty Health Systems at 360-236-4210 or send an e-mail to:</t>
    </r>
  </si>
  <si>
    <t>hos@doh.wa.gov</t>
  </si>
  <si>
    <t>Submit report via hospitals Managed File Transfer account: https://mft.wa.gov/</t>
  </si>
  <si>
    <t>6010</t>
  </si>
  <si>
    <t>6030</t>
  </si>
  <si>
    <t>6070</t>
  </si>
  <si>
    <t>6100</t>
  </si>
  <si>
    <t>6120</t>
  </si>
  <si>
    <t>6140</t>
  </si>
  <si>
    <t>6150</t>
  </si>
  <si>
    <t>6170</t>
  </si>
  <si>
    <t>6200</t>
  </si>
  <si>
    <t>6210</t>
  </si>
  <si>
    <t>6330</t>
  </si>
  <si>
    <t>6400</t>
  </si>
  <si>
    <t>7010</t>
  </si>
  <si>
    <t>7020</t>
  </si>
  <si>
    <t>7030</t>
  </si>
  <si>
    <t>7040</t>
  </si>
  <si>
    <t>7050</t>
  </si>
  <si>
    <t>7060</t>
  </si>
  <si>
    <t>7070</t>
  </si>
  <si>
    <t>7110</t>
  </si>
  <si>
    <t>7120</t>
  </si>
  <si>
    <t>7130</t>
  </si>
  <si>
    <t>7140</t>
  </si>
  <si>
    <t>7150</t>
  </si>
  <si>
    <t>7160</t>
  </si>
  <si>
    <t>7170</t>
  </si>
  <si>
    <t>7180</t>
  </si>
  <si>
    <t>7190</t>
  </si>
  <si>
    <t>7200</t>
  </si>
  <si>
    <t>7220</t>
  </si>
  <si>
    <t>7230</t>
  </si>
  <si>
    <t>7240</t>
  </si>
  <si>
    <t>7250</t>
  </si>
  <si>
    <t>7260</t>
  </si>
  <si>
    <t>7310</t>
  </si>
  <si>
    <t>7320</t>
  </si>
  <si>
    <t>7330</t>
  </si>
  <si>
    <t>7340</t>
  </si>
  <si>
    <t>7350</t>
  </si>
  <si>
    <t>7380</t>
  </si>
  <si>
    <t>7390</t>
  </si>
  <si>
    <t>7400</t>
  </si>
  <si>
    <t>7410</t>
  </si>
  <si>
    <t>7420</t>
  </si>
  <si>
    <t>7430</t>
  </si>
  <si>
    <t>7490</t>
  </si>
  <si>
    <t>8200</t>
  </si>
  <si>
    <t>8310</t>
  </si>
  <si>
    <t>8320</t>
  </si>
  <si>
    <t>8330</t>
  </si>
  <si>
    <t>8350</t>
  </si>
  <si>
    <t>8360</t>
  </si>
  <si>
    <t>8370</t>
  </si>
  <si>
    <t>8420</t>
  </si>
  <si>
    <t>8430</t>
  </si>
  <si>
    <t>8460</t>
  </si>
  <si>
    <t>8470</t>
  </si>
  <si>
    <t>8480</t>
  </si>
  <si>
    <t>8490</t>
  </si>
  <si>
    <t>8510</t>
  </si>
  <si>
    <t>8530</t>
  </si>
  <si>
    <t>8560</t>
  </si>
  <si>
    <t>8590</t>
  </si>
  <si>
    <t>8610</t>
  </si>
  <si>
    <t>8620</t>
  </si>
  <si>
    <t>8630</t>
  </si>
  <si>
    <t>8640</t>
  </si>
  <si>
    <t>8650</t>
  </si>
  <si>
    <t>8660</t>
  </si>
  <si>
    <t>8670</t>
  </si>
  <si>
    <t>8680</t>
  </si>
  <si>
    <t>8690</t>
  </si>
  <si>
    <t>8700</t>
  </si>
  <si>
    <t>8710</t>
  </si>
  <si>
    <t>8720</t>
  </si>
  <si>
    <t>8730</t>
  </si>
  <si>
    <t>8740</t>
  </si>
  <si>
    <t>8770</t>
  </si>
  <si>
    <t>8790</t>
  </si>
  <si>
    <t>8830-8900</t>
  </si>
  <si>
    <t>9999</t>
  </si>
  <si>
    <t>See Instructions</t>
  </si>
  <si>
    <t>Intensive</t>
  </si>
  <si>
    <t>Semi-Intensive</t>
  </si>
  <si>
    <t>Acute</t>
  </si>
  <si>
    <t>Alternative</t>
  </si>
  <si>
    <t>Physical</t>
  </si>
  <si>
    <t>Psychiatric</t>
  </si>
  <si>
    <t>Chemical</t>
  </si>
  <si>
    <t>Nursery</t>
  </si>
  <si>
    <t>Skilled</t>
  </si>
  <si>
    <t>Swing</t>
  </si>
  <si>
    <t>Hospice</t>
  </si>
  <si>
    <t>Other Daily</t>
  </si>
  <si>
    <t>Labor &amp;</t>
  </si>
  <si>
    <t>Surgical</t>
  </si>
  <si>
    <t>Recovery</t>
  </si>
  <si>
    <t>Anesthesiology</t>
  </si>
  <si>
    <t>Central</t>
  </si>
  <si>
    <t>Intravenous</t>
  </si>
  <si>
    <t>Laboratory</t>
  </si>
  <si>
    <t>Electro-</t>
  </si>
  <si>
    <t>Magnetic Res</t>
  </si>
  <si>
    <t>CT</t>
  </si>
  <si>
    <t xml:space="preserve">Radiology - </t>
  </si>
  <si>
    <t>Nuclear</t>
  </si>
  <si>
    <t>Pharmacy</t>
  </si>
  <si>
    <t>Respiratory</t>
  </si>
  <si>
    <t>Dialysis</t>
  </si>
  <si>
    <t>Emergency</t>
  </si>
  <si>
    <t>Ambulance</t>
  </si>
  <si>
    <t>Short</t>
  </si>
  <si>
    <t>Clinics</t>
  </si>
  <si>
    <t>Occupational</t>
  </si>
  <si>
    <t>Speech</t>
  </si>
  <si>
    <t>Recreational</t>
  </si>
  <si>
    <t>Observation</t>
  </si>
  <si>
    <t>Free-Standing</t>
  </si>
  <si>
    <t>Air</t>
  </si>
  <si>
    <t>Home Care</t>
  </si>
  <si>
    <t>Lithotripsy</t>
  </si>
  <si>
    <t>Organ</t>
  </si>
  <si>
    <t>Outpatient</t>
  </si>
  <si>
    <t>Other</t>
  </si>
  <si>
    <t>Research/Education</t>
  </si>
  <si>
    <t>Printing &amp;</t>
  </si>
  <si>
    <t>Dietary</t>
  </si>
  <si>
    <t>Cafeteria</t>
  </si>
  <si>
    <t>Laundry &amp;</t>
  </si>
  <si>
    <t>Social</t>
  </si>
  <si>
    <t>Purchasing</t>
  </si>
  <si>
    <t>Plant</t>
  </si>
  <si>
    <t>Housekeeping</t>
  </si>
  <si>
    <t>Communication</t>
  </si>
  <si>
    <t>Data</t>
  </si>
  <si>
    <t>Other General</t>
  </si>
  <si>
    <t>Accounting</t>
  </si>
  <si>
    <t>Patient</t>
  </si>
  <si>
    <t>Admitting</t>
  </si>
  <si>
    <t>Hospital</t>
  </si>
  <si>
    <t>Employee</t>
  </si>
  <si>
    <t>Public</t>
  </si>
  <si>
    <t>Management</t>
  </si>
  <si>
    <t>Personnel</t>
  </si>
  <si>
    <t>Auxiliary</t>
  </si>
  <si>
    <t>Chaplaincy</t>
  </si>
  <si>
    <t>Medical</t>
  </si>
  <si>
    <t>Utilization</t>
  </si>
  <si>
    <t>Nursing</t>
  </si>
  <si>
    <t>Nursing Float</t>
  </si>
  <si>
    <t>Inservice</t>
  </si>
  <si>
    <t>Comm. Health</t>
  </si>
  <si>
    <t>Grand</t>
  </si>
  <si>
    <t>Above</t>
  </si>
  <si>
    <t>Care</t>
  </si>
  <si>
    <t>Birth Ctr</t>
  </si>
  <si>
    <t>Rehab</t>
  </si>
  <si>
    <t>Dependency</t>
  </si>
  <si>
    <t>Beds</t>
  </si>
  <si>
    <t>Inpatient</t>
  </si>
  <si>
    <t>Services</t>
  </si>
  <si>
    <t>Delivery</t>
  </si>
  <si>
    <t>Room</t>
  </si>
  <si>
    <t>Therapy</t>
  </si>
  <si>
    <t>diagnosis</t>
  </si>
  <si>
    <t>Imaging</t>
  </si>
  <si>
    <t>Scanning</t>
  </si>
  <si>
    <t>Diagnostic</t>
  </si>
  <si>
    <t>Therapeutic</t>
  </si>
  <si>
    <t>Medicine</t>
  </si>
  <si>
    <t>Day Care</t>
  </si>
  <si>
    <t>Stay</t>
  </si>
  <si>
    <t>myogray</t>
  </si>
  <si>
    <t>Unit</t>
  </si>
  <si>
    <t>Transportation</t>
  </si>
  <si>
    <t>Transplants</t>
  </si>
  <si>
    <t>Chem. Dep.</t>
  </si>
  <si>
    <t>Ancillary</t>
  </si>
  <si>
    <t>Costs</t>
  </si>
  <si>
    <t>Duplication</t>
  </si>
  <si>
    <t>Linen</t>
  </si>
  <si>
    <t>Processing</t>
  </si>
  <si>
    <t>Accounts</t>
  </si>
  <si>
    <t>Fiscal Svcs</t>
  </si>
  <si>
    <t>Administration</t>
  </si>
  <si>
    <t>Health</t>
  </si>
  <si>
    <t>Relations</t>
  </si>
  <si>
    <t>Engineering</t>
  </si>
  <si>
    <t>Groups</t>
  </si>
  <si>
    <t>Library</t>
  </si>
  <si>
    <t>Records</t>
  </si>
  <si>
    <t>Staff</t>
  </si>
  <si>
    <t>Education</t>
  </si>
  <si>
    <t>Admin Services</t>
  </si>
  <si>
    <t>Total</t>
  </si>
  <si>
    <t>directly recorded</t>
  </si>
  <si>
    <t>assigned based on salaries</t>
  </si>
  <si>
    <t>total</t>
  </si>
  <si>
    <t>depreciation directly recorded</t>
  </si>
  <si>
    <t>depreciation based on sq. ft.</t>
  </si>
  <si>
    <t>Account Number</t>
  </si>
  <si>
    <t>Account</t>
  </si>
  <si>
    <t>Unassigned</t>
  </si>
  <si>
    <t>Name</t>
  </si>
  <si>
    <t>Other Direct</t>
  </si>
  <si>
    <t>Unit of Measure Description</t>
  </si>
  <si>
    <t>Patient Days</t>
  </si>
  <si>
    <t>Newborn Days</t>
  </si>
  <si>
    <t>Procedures</t>
  </si>
  <si>
    <t>Operating Min.</t>
  </si>
  <si>
    <t>Recovery Min.</t>
  </si>
  <si>
    <t>Anesthesia Min.</t>
  </si>
  <si>
    <t>x</t>
  </si>
  <si>
    <t>Billable Tests</t>
  </si>
  <si>
    <t>MRI RVU</t>
  </si>
  <si>
    <t>HECT Unit</t>
  </si>
  <si>
    <t>RVU</t>
  </si>
  <si>
    <t>Treatments</t>
  </si>
  <si>
    <t>Hours</t>
  </si>
  <si>
    <t>Visits</t>
  </si>
  <si>
    <t>Occasions</t>
  </si>
  <si>
    <t>Patients</t>
  </si>
  <si>
    <t>Acquisitions</t>
  </si>
  <si>
    <t>Patient Meals</t>
  </si>
  <si>
    <t>Gross Sq Ft</t>
  </si>
  <si>
    <t>Units of Measure</t>
  </si>
  <si>
    <t>Full Time Equivalents</t>
  </si>
  <si>
    <t>Salaries &amp; Wages</t>
  </si>
  <si>
    <t>Professional Fees</t>
  </si>
  <si>
    <t>Supplies</t>
  </si>
  <si>
    <t>Purch. Serv. - Utilities</t>
  </si>
  <si>
    <t>Purch. Serv. - Other</t>
  </si>
  <si>
    <t>Lease/Rental</t>
  </si>
  <si>
    <t>Other Direct Expenses:</t>
  </si>
  <si>
    <t>Blood Supplies</t>
  </si>
  <si>
    <t>Contract Staffing</t>
  </si>
  <si>
    <t>Information Technology, Including Licenses and Maintenance</t>
  </si>
  <si>
    <t>Insurance and Professional Liability</t>
  </si>
  <si>
    <t>Laundry Services</t>
  </si>
  <si>
    <t>Legal, Audit and Tax services</t>
  </si>
  <si>
    <t>Purchased Laboratory Services</t>
  </si>
  <si>
    <t>Repairs and Maintenance</t>
  </si>
  <si>
    <t>Shared Services or System Office Allocation</t>
  </si>
  <si>
    <t>Staff Recruitment</t>
  </si>
  <si>
    <t>Training Costs</t>
  </si>
  <si>
    <t>Taxes</t>
  </si>
  <si>
    <t>Utilities</t>
  </si>
  <si>
    <t>Other Noncategorized Expenses</t>
  </si>
  <si>
    <t>Recoveries</t>
  </si>
  <si>
    <t>Total Adj Exp</t>
  </si>
  <si>
    <t>Tax Revenue</t>
  </si>
  <si>
    <t>IP Revenue</t>
  </si>
  <si>
    <t>OP Revenue</t>
  </si>
  <si>
    <t>Gross Revenue</t>
  </si>
  <si>
    <t>Sq FT</t>
  </si>
  <si>
    <t>Patient  Meals Served</t>
  </si>
  <si>
    <t>Housekeeping Hours of Service</t>
  </si>
  <si>
    <t>Dry Pounds of Laundry</t>
  </si>
  <si>
    <t>Nursing FTE's</t>
  </si>
  <si>
    <t>YE-A                            HOSPITAL INFORMATION         Page 1 of 2</t>
  </si>
  <si>
    <t>Fiscal Year Ended</t>
  </si>
  <si>
    <t>License Number</t>
  </si>
  <si>
    <t>:</t>
  </si>
  <si>
    <t>Hospital Name</t>
  </si>
  <si>
    <t>Mailing Address</t>
  </si>
  <si>
    <t>City</t>
  </si>
  <si>
    <t>State</t>
  </si>
  <si>
    <t>Zip</t>
  </si>
  <si>
    <t>County</t>
  </si>
  <si>
    <t>Chief Executive Officer</t>
  </si>
  <si>
    <t>Chief Financial Officer</t>
  </si>
  <si>
    <t>Chair of Governing Board</t>
  </si>
  <si>
    <t>Telephone Number</t>
  </si>
  <si>
    <t>Facsimile Number</t>
  </si>
  <si>
    <t>Name of Submitter</t>
  </si>
  <si>
    <t>Email of Submitter</t>
  </si>
  <si>
    <t>TYPE OF ORGANIZATION  (If applies enter 1)</t>
  </si>
  <si>
    <t>Governmental</t>
  </si>
  <si>
    <t>District</t>
  </si>
  <si>
    <t>Not For Profit</t>
  </si>
  <si>
    <t>Church Operated</t>
  </si>
  <si>
    <t>For Profit</t>
  </si>
  <si>
    <t>Individual</t>
  </si>
  <si>
    <t>Partnership</t>
  </si>
  <si>
    <t>Corporation</t>
  </si>
  <si>
    <t>YE-A                            HOSPITAL INFORMATION         Page 2 of 2</t>
  </si>
  <si>
    <t xml:space="preserve">ACTUAL UTILIZATION                                                                   </t>
  </si>
  <si>
    <t>Admissions</t>
  </si>
  <si>
    <t>ICU, SICU, ACUTE, PSYCH</t>
  </si>
  <si>
    <t>Skilled Nursing/Swing</t>
  </si>
  <si>
    <t>Chemical Dependency/ATC</t>
  </si>
  <si>
    <t>Number of Births</t>
  </si>
  <si>
    <t xml:space="preserve">NUMBER OF BEDS AVAILABLE                                 </t>
  </si>
  <si>
    <t>Intensive Care</t>
  </si>
  <si>
    <t>Semi-Intensive Care</t>
  </si>
  <si>
    <t>Acute Care - Med/Surg</t>
  </si>
  <si>
    <t>Acute Care - Pediatrics</t>
  </si>
  <si>
    <t>Acute Care - Obstetrics</t>
  </si>
  <si>
    <t>Acute Care - Rehab</t>
  </si>
  <si>
    <t>Skilled Nursing</t>
  </si>
  <si>
    <t>Swing Beds</t>
  </si>
  <si>
    <t>Other (Exclude Nursery)</t>
  </si>
  <si>
    <t>Total Beds Available</t>
  </si>
  <si>
    <t>Total Beds Licensed</t>
  </si>
  <si>
    <t>Nursery - Bassinets</t>
  </si>
  <si>
    <t>SNF/SWING Ancillary Revenue</t>
  </si>
  <si>
    <t>PAYER UNITS OF SERVICE AND REVENUE</t>
  </si>
  <si>
    <t xml:space="preserve">HOSPITAL                                                      </t>
  </si>
  <si>
    <t>Medicare</t>
  </si>
  <si>
    <t>Medicaid</t>
  </si>
  <si>
    <t>OP Visits</t>
  </si>
  <si>
    <t xml:space="preserve">SNF/SWING                                                          </t>
  </si>
  <si>
    <t xml:space="preserve">ATC                                                           </t>
  </si>
  <si>
    <t xml:space="preserve">HBP Component                                   </t>
  </si>
  <si>
    <t>Revenue</t>
  </si>
  <si>
    <t>Expense</t>
  </si>
  <si>
    <t>HBP Component</t>
  </si>
  <si>
    <t>SUPPORTING SCHEDULES</t>
  </si>
  <si>
    <t>SS-2 EMPLOYEE BENEFITS</t>
  </si>
  <si>
    <t>FICA Taxes</t>
  </si>
  <si>
    <t>Unemployment Compensation</t>
  </si>
  <si>
    <t>Workers Compensation</t>
  </si>
  <si>
    <t>Group Health Insurance</t>
  </si>
  <si>
    <t>Group Life Insurance</t>
  </si>
  <si>
    <t>Pension &amp; Retirement</t>
  </si>
  <si>
    <t>Other Employee Benefits</t>
  </si>
  <si>
    <t>SS-3 RENTAL AND LEASE EXPENSE</t>
  </si>
  <si>
    <t>Rental &amp; Lease Exp - Bldgs</t>
  </si>
  <si>
    <t>Rental &amp; Lease Exp - Equip</t>
  </si>
  <si>
    <t>SS-5 INSURANCE EXPENSE</t>
  </si>
  <si>
    <t>Hospital &amp; Prof Malpractice</t>
  </si>
  <si>
    <t>Other Insurance</t>
  </si>
  <si>
    <t>LICENSE AND TAXES</t>
  </si>
  <si>
    <t>License Fees</t>
  </si>
  <si>
    <t>Taxes (other than income)</t>
  </si>
  <si>
    <t>SS-6 INTEREST EXPENSE</t>
  </si>
  <si>
    <t>Interest Expense - WC</t>
  </si>
  <si>
    <t>Interest Expense - Other</t>
  </si>
  <si>
    <t>SS-4 DEPRECIATION EXPENSE</t>
  </si>
  <si>
    <t>FIXED ASSETS</t>
  </si>
  <si>
    <t>Beg. Balance</t>
  </si>
  <si>
    <t>Additions</t>
  </si>
  <si>
    <t>Retirement</t>
  </si>
  <si>
    <t>Ending Balance</t>
  </si>
  <si>
    <t>Land</t>
  </si>
  <si>
    <t>Land Improvements</t>
  </si>
  <si>
    <t>Buildings</t>
  </si>
  <si>
    <t xml:space="preserve"> </t>
  </si>
  <si>
    <t>Fixed Equipment - Bldg Srv</t>
  </si>
  <si>
    <t>Fixed Equipment - Other</t>
  </si>
  <si>
    <t>Equip - Major Moveable</t>
  </si>
  <si>
    <t>Equip - Minor</t>
  </si>
  <si>
    <t>Leasehold Improvements</t>
  </si>
  <si>
    <t>Construction In Progress</t>
  </si>
  <si>
    <t>ACCUMULATED DEPRECIATION</t>
  </si>
  <si>
    <t>SS-8  DEDUCTIONS FROM REVENUE</t>
  </si>
  <si>
    <t>Provision for Bad Debt</t>
  </si>
  <si>
    <t>Contractuals</t>
  </si>
  <si>
    <t xml:space="preserve">Medicare </t>
  </si>
  <si>
    <t xml:space="preserve">Medicaid </t>
  </si>
  <si>
    <t xml:space="preserve">Workers Comp </t>
  </si>
  <si>
    <t>Other Government Programs</t>
  </si>
  <si>
    <t xml:space="preserve">Negotiated Rate </t>
  </si>
  <si>
    <t xml:space="preserve">Other </t>
  </si>
  <si>
    <t>Total Contractuals</t>
  </si>
  <si>
    <t>Charity Care</t>
  </si>
  <si>
    <t>Number of Charity Care Patients                                 :</t>
  </si>
  <si>
    <t>Inpatient Charity Care Provided</t>
  </si>
  <si>
    <t>Outpatient  Charity Care Provided</t>
  </si>
  <si>
    <t>Total Charity Care Provided</t>
  </si>
  <si>
    <t>Other Deductions</t>
  </si>
  <si>
    <t>Administrative Adjustments</t>
  </si>
  <si>
    <t>Total Other Deductions</t>
  </si>
  <si>
    <t>Total Deductions From Revenue</t>
  </si>
  <si>
    <t>FS - 1   BALANCE SHEET  (Assets)</t>
  </si>
  <si>
    <t>CURRENT ASSETS:</t>
  </si>
  <si>
    <t>Cash</t>
  </si>
  <si>
    <t>Marketable Securities</t>
  </si>
  <si>
    <t>Accounts Receivable</t>
  </si>
  <si>
    <t>Less-Est. Uncoll. &amp; Allow.</t>
  </si>
  <si>
    <t>Rec. From 3rd Party Payers</t>
  </si>
  <si>
    <t>Pledges &amp; Other Receivables</t>
  </si>
  <si>
    <t>Due From Restricted Funds</t>
  </si>
  <si>
    <t>Inventory</t>
  </si>
  <si>
    <t>Prepaid Expenses</t>
  </si>
  <si>
    <t>Current Portion of FHT</t>
  </si>
  <si>
    <t>Total Current Assets</t>
  </si>
  <si>
    <t>BOARD DESIGNATED ASSETS</t>
  </si>
  <si>
    <t>Other Assets</t>
  </si>
  <si>
    <t>Total BDA</t>
  </si>
  <si>
    <t>PROP, PLANT, &amp; EQUIP</t>
  </si>
  <si>
    <t>Fixed Equip - Bldg Srv</t>
  </si>
  <si>
    <t>Fixed Equip - Other</t>
  </si>
  <si>
    <t>Equipment</t>
  </si>
  <si>
    <t>Total P P &amp; E</t>
  </si>
  <si>
    <t>Less Accum. Depreciation</t>
  </si>
  <si>
    <t>Net P P &amp; E</t>
  </si>
  <si>
    <t>INVESTMENTS &amp; OTHER ASSETS</t>
  </si>
  <si>
    <t>Investments In P P &amp; E</t>
  </si>
  <si>
    <t>Less - Accum Depre</t>
  </si>
  <si>
    <t>Other Investments</t>
  </si>
  <si>
    <t>Total Invest. &amp; Other Assets</t>
  </si>
  <si>
    <t>INTANGIBLE ASSETS</t>
  </si>
  <si>
    <t>Goodwill</t>
  </si>
  <si>
    <t>Unamortized Loan Costs</t>
  </si>
  <si>
    <t>Preopening &amp; Other Org Costs</t>
  </si>
  <si>
    <t>Other Intangible Assets</t>
  </si>
  <si>
    <t>Total Intangible Assets</t>
  </si>
  <si>
    <t>Total Assets</t>
  </si>
  <si>
    <t>FS - 1   BALANCE SHEET  ( Liabilities)</t>
  </si>
  <si>
    <t>CURRENT LIABILITIES</t>
  </si>
  <si>
    <t>Notes and Loans Payable</t>
  </si>
  <si>
    <t>Accounts Payable</t>
  </si>
  <si>
    <t>Accrued Compensation</t>
  </si>
  <si>
    <t>Other Accrued Expenses</t>
  </si>
  <si>
    <t>Advances From 3rd Parties</t>
  </si>
  <si>
    <t>Payables to 3rd Party Payers</t>
  </si>
  <si>
    <t>Due to Restricted Funds</t>
  </si>
  <si>
    <t>Income Taxes Payable</t>
  </si>
  <si>
    <t>Other Current Liabilities</t>
  </si>
  <si>
    <t>Current Maturities of LTD</t>
  </si>
  <si>
    <t>Total Current Liabilities</t>
  </si>
  <si>
    <t>DEFERRED CREDITS</t>
  </si>
  <si>
    <t>Deferred Income Taxes</t>
  </si>
  <si>
    <t>Deferred 3rd Party Revenue</t>
  </si>
  <si>
    <t>Other Deferred Credits</t>
  </si>
  <si>
    <t>Total Deferred Credits</t>
  </si>
  <si>
    <t>LONG TERM DEBT</t>
  </si>
  <si>
    <t>Mortgage Payable</t>
  </si>
  <si>
    <t xml:space="preserve">Construction Loans - Interim </t>
  </si>
  <si>
    <t>Notes Payable</t>
  </si>
  <si>
    <t xml:space="preserve">Capitalized Lease Obligations        </t>
  </si>
  <si>
    <t>Bonds Payable</t>
  </si>
  <si>
    <t xml:space="preserve">Notes and Loans Payable to Parent    </t>
  </si>
  <si>
    <t>Emergency Funding (Loans) - Local, State or Federal</t>
  </si>
  <si>
    <t>Noncurrent Liabilities</t>
  </si>
  <si>
    <t>Less Current Maturities LTD</t>
  </si>
  <si>
    <t>Total Long Term Debt</t>
  </si>
  <si>
    <t>Unrestricted Fund Balance</t>
  </si>
  <si>
    <t>Preferred Stock</t>
  </si>
  <si>
    <t>Common Stock</t>
  </si>
  <si>
    <t>Additional Paid In Capital</t>
  </si>
  <si>
    <t>Retained Earnings</t>
  </si>
  <si>
    <t>Less: Treasury Stock</t>
  </si>
  <si>
    <t xml:space="preserve">Total Liab &amp; Fund Bal or Equity      </t>
  </si>
  <si>
    <t>Check Figure  Total Assets</t>
  </si>
  <si>
    <t>FS - 3  STATEMENT OF REVENUE &amp; EXPENSE</t>
  </si>
  <si>
    <t>OPERATING REVENUE</t>
  </si>
  <si>
    <t>Inpatient Revenue</t>
  </si>
  <si>
    <t>Outpatient Revenue</t>
  </si>
  <si>
    <t xml:space="preserve">Total Patient Services Revenue       </t>
  </si>
  <si>
    <t>DEDUCTIONS FROM REVENUE</t>
  </si>
  <si>
    <t>Contractual Adjustments</t>
  </si>
  <si>
    <t>Charity &amp; Uncompensated Care</t>
  </si>
  <si>
    <t>Other Adj. &amp; Allowances</t>
  </si>
  <si>
    <t>Net Patient Service Revenue</t>
  </si>
  <si>
    <t>OTHER OPERATING REVENUE</t>
  </si>
  <si>
    <t>Other Operating Revenue:</t>
  </si>
  <si>
    <t>Donations</t>
  </si>
  <si>
    <t>Grants</t>
  </si>
  <si>
    <t>Joint Venture revenue</t>
  </si>
  <si>
    <t>Local Taxes</t>
  </si>
  <si>
    <t>Outpatient Pharmacy</t>
  </si>
  <si>
    <t>Parking</t>
  </si>
  <si>
    <t>Quality Incentive Payments</t>
  </si>
  <si>
    <t>Reference Laboratories</t>
  </si>
  <si>
    <t>Rental Income</t>
  </si>
  <si>
    <t>Retail Cafeteria</t>
  </si>
  <si>
    <t>Other Noncategorized revenues</t>
  </si>
  <si>
    <t>Total Other Operating Revenue:</t>
  </si>
  <si>
    <t>Tax Revenues</t>
  </si>
  <si>
    <t>Total Other Operating Rev</t>
  </si>
  <si>
    <t>Total Operating Revenue</t>
  </si>
  <si>
    <t xml:space="preserve">FS - 3  STATEMENT OF REVENUE &amp; EXPENSE </t>
  </si>
  <si>
    <t>Salaries and Wages</t>
  </si>
  <si>
    <t xml:space="preserve">Supplies </t>
  </si>
  <si>
    <t>Purch Srv - Utilities</t>
  </si>
  <si>
    <t>Purch Srv - Other</t>
  </si>
  <si>
    <t>Rentals/Leases</t>
  </si>
  <si>
    <t>Insurance</t>
  </si>
  <si>
    <t>License &amp; Taxes</t>
  </si>
  <si>
    <t>Interest</t>
  </si>
  <si>
    <t>Other Direct Expense:</t>
  </si>
  <si>
    <t>Information Technology, including licenses and maintenance</t>
  </si>
  <si>
    <t>Total Other Direct Expenses</t>
  </si>
  <si>
    <t>Total Operating Expenses</t>
  </si>
  <si>
    <t>Net Operating Revenue</t>
  </si>
  <si>
    <t>Non Operating Rev Net of Exp</t>
  </si>
  <si>
    <t>Emergency Funding - Local, State, Federal</t>
  </si>
  <si>
    <t>Total Non Operating Rev Net of Exp</t>
  </si>
  <si>
    <t xml:space="preserve">Net Rev. Before Items Listed Below   </t>
  </si>
  <si>
    <t>Extraordinary Items</t>
  </si>
  <si>
    <t>Federal Income Taxes</t>
  </si>
  <si>
    <t>Net Revenue or (Expense)</t>
  </si>
  <si>
    <t>DIRECT</t>
  </si>
  <si>
    <t>OP EXP</t>
  </si>
  <si>
    <t>SQ FT</t>
  </si>
  <si>
    <t>ACCUM COST</t>
  </si>
  <si>
    <t>SUPPLIES</t>
  </si>
  <si>
    <t>MEALS SRV</t>
  </si>
  <si>
    <t>F T E'S</t>
  </si>
  <si>
    <t>HRS OF SRV</t>
  </si>
  <si>
    <t>DRY LBS</t>
  </si>
  <si>
    <t>GROSS REV</t>
  </si>
  <si>
    <t>NRS F T E'S</t>
  </si>
  <si>
    <t>+BE</t>
  </si>
  <si>
    <t>Unassigned Expenses</t>
  </si>
  <si>
    <t>+CD</t>
  </si>
  <si>
    <t>Printing &amp; Duplication</t>
  </si>
  <si>
    <t>+AX</t>
  </si>
  <si>
    <t>+BJ</t>
  </si>
  <si>
    <t>Communications</t>
  </si>
  <si>
    <t>+BG</t>
  </si>
  <si>
    <t>Hospital Administration</t>
  </si>
  <si>
    <t>+BN</t>
  </si>
  <si>
    <t>Other Administrative Services</t>
  </si>
  <si>
    <t>+CC</t>
  </si>
  <si>
    <t>Public Relations</t>
  </si>
  <si>
    <t>+BP</t>
  </si>
  <si>
    <t>Community Health Education</t>
  </si>
  <si>
    <t>+CB</t>
  </si>
  <si>
    <t>Management Engineering</t>
  </si>
  <si>
    <t>+BQ</t>
  </si>
  <si>
    <t>+BD</t>
  </si>
  <si>
    <t>+AY</t>
  </si>
  <si>
    <t>+BR</t>
  </si>
  <si>
    <t>Employee Health Services</t>
  </si>
  <si>
    <t>+BO</t>
  </si>
  <si>
    <t>+AZ</t>
  </si>
  <si>
    <t>+BF</t>
  </si>
  <si>
    <t>Laundry &amp; Linen</t>
  </si>
  <si>
    <t>+BA</t>
  </si>
  <si>
    <t>Research &amp; Education</t>
  </si>
  <si>
    <t>+AW</t>
  </si>
  <si>
    <t>Social Services</t>
  </si>
  <si>
    <t>+BB</t>
  </si>
  <si>
    <t>Central Transportation</t>
  </si>
  <si>
    <t>+BC</t>
  </si>
  <si>
    <t>Other General Services</t>
  </si>
  <si>
    <t>+BI</t>
  </si>
  <si>
    <t>Patient Accounts</t>
  </si>
  <si>
    <t>+BK</t>
  </si>
  <si>
    <t>Data Processing</t>
  </si>
  <si>
    <t>+BH</t>
  </si>
  <si>
    <t>+BL</t>
  </si>
  <si>
    <t>Other Fiscal Services</t>
  </si>
  <si>
    <t>+BM</t>
  </si>
  <si>
    <t>Auxiliary Groups</t>
  </si>
  <si>
    <t>+BS</t>
  </si>
  <si>
    <t>Chaplaincy Services</t>
  </si>
  <si>
    <t>+BT</t>
  </si>
  <si>
    <t>Medical Library</t>
  </si>
  <si>
    <t>+BU</t>
  </si>
  <si>
    <t>Medical Records</t>
  </si>
  <si>
    <t>+BV</t>
  </si>
  <si>
    <t>Medical Staff</t>
  </si>
  <si>
    <t>+BW</t>
  </si>
  <si>
    <t>Medical Care Evaluation</t>
  </si>
  <si>
    <t>+BX</t>
  </si>
  <si>
    <t>Nursing Administration</t>
  </si>
  <si>
    <t>+BY</t>
  </si>
  <si>
    <t>Nursing Float Personnel</t>
  </si>
  <si>
    <t>+BZ</t>
  </si>
  <si>
    <t>Inservice Education</t>
  </si>
  <si>
    <t>+CA</t>
  </si>
  <si>
    <t xml:space="preserve">DIRECT </t>
  </si>
  <si>
    <t>TOTAL</t>
  </si>
  <si>
    <t>ALLOCATION</t>
  </si>
  <si>
    <t>+C</t>
  </si>
  <si>
    <t>+D</t>
  </si>
  <si>
    <t>Acute Care</t>
  </si>
  <si>
    <t>+E</t>
  </si>
  <si>
    <t>Alternative Birthing Center</t>
  </si>
  <si>
    <t>+F</t>
  </si>
  <si>
    <t>Physical Rehabilitation</t>
  </si>
  <si>
    <t>+G</t>
  </si>
  <si>
    <t>Psychiatric Care</t>
  </si>
  <si>
    <t>+H</t>
  </si>
  <si>
    <t>Alcoholism Treatment</t>
  </si>
  <si>
    <t>+I</t>
  </si>
  <si>
    <t>+J</t>
  </si>
  <si>
    <t>+K</t>
  </si>
  <si>
    <t>+L</t>
  </si>
  <si>
    <t>Hospice Care</t>
  </si>
  <si>
    <t>+M</t>
  </si>
  <si>
    <t>Other Daily Services</t>
  </si>
  <si>
    <t>+N</t>
  </si>
  <si>
    <t>Labor and Delivery</t>
  </si>
  <si>
    <t>+O</t>
  </si>
  <si>
    <t>Surgical Services</t>
  </si>
  <si>
    <t>+P</t>
  </si>
  <si>
    <t>Recovery Room</t>
  </si>
  <si>
    <t>+Q</t>
  </si>
  <si>
    <t>+R</t>
  </si>
  <si>
    <t>Central Services</t>
  </si>
  <si>
    <t>+S</t>
  </si>
  <si>
    <t>Intravenous Therapy</t>
  </si>
  <si>
    <t>+T</t>
  </si>
  <si>
    <t>+U</t>
  </si>
  <si>
    <t>Electrodiagnosis</t>
  </si>
  <si>
    <t>+V</t>
  </si>
  <si>
    <t>Magnetic Resonance</t>
  </si>
  <si>
    <t>+W</t>
  </si>
  <si>
    <t>CT Scanning</t>
  </si>
  <si>
    <t>+X</t>
  </si>
  <si>
    <t>Radiology - Diagnostic</t>
  </si>
  <si>
    <t>+Y</t>
  </si>
  <si>
    <t>Radiology - Therapeutic</t>
  </si>
  <si>
    <t>+Z</t>
  </si>
  <si>
    <t>Nuclear Medicine</t>
  </si>
  <si>
    <t>+AA</t>
  </si>
  <si>
    <t>+AB</t>
  </si>
  <si>
    <t>Respiratory Therapy</t>
  </si>
  <si>
    <t>+AC</t>
  </si>
  <si>
    <t>+AD</t>
  </si>
  <si>
    <t>Physical Therapy</t>
  </si>
  <si>
    <t>+AE</t>
  </si>
  <si>
    <t>Psychiatric Day Care</t>
  </si>
  <si>
    <t>+AF</t>
  </si>
  <si>
    <t>Emergency Room</t>
  </si>
  <si>
    <t>+AG</t>
  </si>
  <si>
    <t>+AH</t>
  </si>
  <si>
    <t>Short Stay</t>
  </si>
  <si>
    <t>+AI</t>
  </si>
  <si>
    <t>+AJ</t>
  </si>
  <si>
    <t>Occupational Therapy</t>
  </si>
  <si>
    <t>+AK</t>
  </si>
  <si>
    <t>Speech Therapy</t>
  </si>
  <si>
    <t>+AL</t>
  </si>
  <si>
    <t>Recreational Therapy</t>
  </si>
  <si>
    <t>+AM</t>
  </si>
  <si>
    <t>Electromyography</t>
  </si>
  <si>
    <t>+AN</t>
  </si>
  <si>
    <t>Observation Unit</t>
  </si>
  <si>
    <t>+AO</t>
  </si>
  <si>
    <t>Free Standing Clinics</t>
  </si>
  <si>
    <t>+AP</t>
  </si>
  <si>
    <t>Air Transportation</t>
  </si>
  <si>
    <t>+AQ</t>
  </si>
  <si>
    <t>Home Care Services</t>
  </si>
  <si>
    <t>+AR</t>
  </si>
  <si>
    <t>+AS</t>
  </si>
  <si>
    <t>Organ Acquisitions</t>
  </si>
  <si>
    <t>+AT</t>
  </si>
  <si>
    <t>Outpatient Chemical Dependency</t>
  </si>
  <si>
    <t>+AU</t>
  </si>
  <si>
    <t>Other Ancillary</t>
  </si>
  <si>
    <t>+AV</t>
  </si>
  <si>
    <t>Total Allocations Made</t>
  </si>
  <si>
    <t>Total Costs To Be Allocated</t>
  </si>
  <si>
    <t>Page 1 of 21</t>
  </si>
  <si>
    <t>TRANSMITTAL AND CERTIFICATION</t>
  </si>
  <si>
    <t>HOSPITAL'S YEAR END REPORT</t>
  </si>
  <si>
    <t>TO</t>
  </si>
  <si>
    <t>The Department of Health</t>
  </si>
  <si>
    <t>Office of Community Health Systems</t>
  </si>
  <si>
    <t>P.O. Box 47853</t>
  </si>
  <si>
    <t>Olympia, Washington 98504-7853</t>
  </si>
  <si>
    <t>FROM</t>
  </si>
  <si>
    <t>Name of Hospital:</t>
  </si>
  <si>
    <t>License Number:</t>
  </si>
  <si>
    <t>Street Address:</t>
  </si>
  <si>
    <t>Mailing Address:</t>
  </si>
  <si>
    <t>City and Zip Code:</t>
  </si>
  <si>
    <t>CERTIFICATION OF OFFICER OF HOSPITAL</t>
  </si>
  <si>
    <t>I HEREBY CERTIFY that I have examined the accompanying Hospital Year End Report as specified</t>
  </si>
  <si>
    <t>To the best of my knowledge and belief, they are true and correct statements prepared from the</t>
  </si>
  <si>
    <t>books and records of the Hospital in accordance with applicable instructions.</t>
  </si>
  <si>
    <t>Signature of Chief Executive Officer</t>
  </si>
  <si>
    <t>Name/Title:</t>
  </si>
  <si>
    <t>Date:</t>
  </si>
  <si>
    <t>Signature of Chair of Governing Board</t>
  </si>
  <si>
    <t>Flutcutation Analysis and Response:</t>
  </si>
  <si>
    <t>The actual operating expenses and units of measure are presented for the past two years in columns B-E.</t>
  </si>
  <si>
    <t>The operating expenses per unit of measure are presented in columns F and G.</t>
  </si>
  <si>
    <t>If the percentage change in operating expenses increases or decreases by more than 25 %, the variance appears in column H.</t>
  </si>
  <si>
    <t xml:space="preserve">If the percentage change increase or decrease exceeds 25%, please provide an explanation in column I. </t>
  </si>
  <si>
    <t>Operating</t>
  </si>
  <si>
    <t xml:space="preserve">Units of </t>
  </si>
  <si>
    <t>Op Exp /</t>
  </si>
  <si>
    <t xml:space="preserve">% chg </t>
  </si>
  <si>
    <t>Cost Center</t>
  </si>
  <si>
    <t>Measure</t>
  </si>
  <si>
    <t>U O M</t>
  </si>
  <si>
    <t>&lt;&gt; 25%</t>
  </si>
  <si>
    <t>Comments</t>
  </si>
  <si>
    <t>Prior Year Corrections</t>
  </si>
  <si>
    <t>6010  Intensive Care</t>
  </si>
  <si>
    <t>6030  Semi-Intensive Care</t>
  </si>
  <si>
    <t>6070  Acute Care</t>
  </si>
  <si>
    <t>6100  Alternative Birthing Center</t>
  </si>
  <si>
    <t>6120  Physical Rehabilitation</t>
  </si>
  <si>
    <t>6140  Psychiatric Care</t>
  </si>
  <si>
    <t>6150  Chemical Dependency</t>
  </si>
  <si>
    <t>6170  Nursery</t>
  </si>
  <si>
    <t>6200  Skilled Nursing</t>
  </si>
  <si>
    <t>6210  Swing Beds</t>
  </si>
  <si>
    <t>6330  Hospice Inpatient</t>
  </si>
  <si>
    <t>6400  Other Daily Services</t>
  </si>
  <si>
    <t>7010  Labor  Delivery</t>
  </si>
  <si>
    <t>7020  Surgical Services</t>
  </si>
  <si>
    <t>7030  Recovery Room</t>
  </si>
  <si>
    <t>7040  Anesthesiology</t>
  </si>
  <si>
    <t>7050  Central Services</t>
  </si>
  <si>
    <t>N/A</t>
  </si>
  <si>
    <t>7060  Intravenous Therapy</t>
  </si>
  <si>
    <t>7070  Laboratory</t>
  </si>
  <si>
    <t>7110  Electrodiagnosis</t>
  </si>
  <si>
    <t>7120  Magnetic Resonance Imaging</t>
  </si>
  <si>
    <t>7130  Ct Scanning</t>
  </si>
  <si>
    <t>7140  Radiology - Diagnostic</t>
  </si>
  <si>
    <t>7150  Radiology - Therapeutic</t>
  </si>
  <si>
    <t>7160  Nuclear Medicine</t>
  </si>
  <si>
    <t>7170  Pharmacy</t>
  </si>
  <si>
    <t>7180  Respiratory Therapy</t>
  </si>
  <si>
    <t>7190  Dialysis</t>
  </si>
  <si>
    <t>7200  Physical Therapy</t>
  </si>
  <si>
    <t>7220  Psychiatric Day Care</t>
  </si>
  <si>
    <t>7230  Emergency Room</t>
  </si>
  <si>
    <t>7240  Ambulance</t>
  </si>
  <si>
    <t>7250  Short Stay</t>
  </si>
  <si>
    <t>7260  Clinics</t>
  </si>
  <si>
    <t>7310  Occupational Therapy</t>
  </si>
  <si>
    <t>7320  Speech Therapy</t>
  </si>
  <si>
    <t>7330  Recreational Therapy</t>
  </si>
  <si>
    <t>7340  Electromyography</t>
  </si>
  <si>
    <t>7350  Observation Unit</t>
  </si>
  <si>
    <t>7380  Free-Standing Clinics</t>
  </si>
  <si>
    <t>7390  Air Transportation</t>
  </si>
  <si>
    <t>7400  Home Care Services</t>
  </si>
  <si>
    <t>7410  Lithotripsy</t>
  </si>
  <si>
    <t>7420  Organ Transplants</t>
  </si>
  <si>
    <t>7430  Outpatient Chem. Dep.</t>
  </si>
  <si>
    <t>7490  Other Ancillary</t>
  </si>
  <si>
    <t>8200  Research / Education</t>
  </si>
  <si>
    <t>8310  Printing &amp; Duplication</t>
  </si>
  <si>
    <t>8320  Dietary</t>
  </si>
  <si>
    <t>8330  Cafeteria</t>
  </si>
  <si>
    <t>8350  Laundry &amp; Linen</t>
  </si>
  <si>
    <t>8360  Social Services</t>
  </si>
  <si>
    <t>8370  Central Transportation</t>
  </si>
  <si>
    <t>8420  Purchasing</t>
  </si>
  <si>
    <t>8430  Plant</t>
  </si>
  <si>
    <t>8460  Housekeeping</t>
  </si>
  <si>
    <t>8470  Communication</t>
  </si>
  <si>
    <t>8480  Data Processing</t>
  </si>
  <si>
    <t>8490  Other General Services</t>
  </si>
  <si>
    <t>8510  Accounting</t>
  </si>
  <si>
    <t>8530  Patient Accounts</t>
  </si>
  <si>
    <t>8560  Admitting</t>
  </si>
  <si>
    <t>8590  Other Fiscal Services</t>
  </si>
  <si>
    <t>8610  Hospital Administration</t>
  </si>
  <si>
    <t>8620  Employee Health</t>
  </si>
  <si>
    <t>8630  Public Relations</t>
  </si>
  <si>
    <t>8640  Management Engineering</t>
  </si>
  <si>
    <t>8650  Personnel</t>
  </si>
  <si>
    <t>8660  Auxiliary Groups</t>
  </si>
  <si>
    <t>8670  Chaplaincy Services</t>
  </si>
  <si>
    <t>8680  Medical Library</t>
  </si>
  <si>
    <t>8690  Medical Records</t>
  </si>
  <si>
    <t>8700  Medical Staff</t>
  </si>
  <si>
    <t>8710  Utilization Management</t>
  </si>
  <si>
    <t>8720  Nursing Administration</t>
  </si>
  <si>
    <t>8730  Nursing Float Personnel</t>
  </si>
  <si>
    <t>8740  Inservice Education</t>
  </si>
  <si>
    <t>8770  Comm. Health Education</t>
  </si>
  <si>
    <t>8790  Other Admin. Services</t>
  </si>
  <si>
    <t>8830-8900  Unassigned Other Direct</t>
  </si>
  <si>
    <t>Responses-2 tab is an E2SHB 1272 requirement. Hospitals may leave this page blank for fiscal year 2022 reporting but are required to complete these areas for fiscal year 2023 reporting.</t>
  </si>
  <si>
    <t>Noncategorized Revenues and Expenses:</t>
  </si>
  <si>
    <t>1. For Other Noncategorized Revenues: Report line items and amounts within "Other Noncategorized Revenues" that either have a value of $1,000,000 or more;</t>
  </si>
  <si>
    <t>or represent 1% or more of the total revenues. A prompt will appear in Cell E381 of the Data tab if you're required to provide a response.</t>
  </si>
  <si>
    <t>2. For Other Noncategorized Expenses: Report line items and amounts within "Other Noncategorized Expenses" that either have a value of $1,000,000 or more;</t>
  </si>
  <si>
    <t>'or represent 1% or more of the total revenues. A prompt will appear in Cell E415 of the Data tab if you're required to provide a response.</t>
  </si>
  <si>
    <t>Noncategorized Revenues:</t>
  </si>
  <si>
    <t>Futher Detail Required:</t>
  </si>
  <si>
    <t>Account Description:</t>
  </si>
  <si>
    <t>Amount:</t>
  </si>
  <si>
    <t>[Add revenue account information]</t>
  </si>
  <si>
    <t>Noncategorized Expenses:</t>
  </si>
  <si>
    <t>[Add expense account information]</t>
  </si>
  <si>
    <t>Page 2 of 21</t>
  </si>
  <si>
    <t>HOSPITAL INFORMATION</t>
  </si>
  <si>
    <t>Executive Officer</t>
  </si>
  <si>
    <t>Financial Officer</t>
  </si>
  <si>
    <t>Chair of Gov Brd</t>
  </si>
  <si>
    <t>Telephone #</t>
  </si>
  <si>
    <t>Facsimile #</t>
  </si>
  <si>
    <t>TYPE OF ORGANIZATION HAVING CONTROL (check one only)</t>
  </si>
  <si>
    <t>Church Op.</t>
  </si>
  <si>
    <t>City/County</t>
  </si>
  <si>
    <t>Hosp. Dist.</t>
  </si>
  <si>
    <t>ACTUAL UTILIZATION</t>
  </si>
  <si>
    <t>Intensive, Semi-Intensive, Acute &amp; Psych</t>
  </si>
  <si>
    <t>Skilled Nursing Facility / Swing</t>
  </si>
  <si>
    <t>Chemical Dependency / ATC</t>
  </si>
  <si>
    <t># of Beds Available</t>
  </si>
  <si>
    <t>Semi -Intensive Care</t>
  </si>
  <si>
    <t>Acute - Medical / Surg</t>
  </si>
  <si>
    <t>Chemical Dependency</t>
  </si>
  <si>
    <t>Acute - Pediatrics</t>
  </si>
  <si>
    <t>Other (Excl Nursery)</t>
  </si>
  <si>
    <t>Acute - Obstetrical</t>
  </si>
  <si>
    <t>Acute - Rehabilitation</t>
  </si>
  <si>
    <t>(Excluding Nursery)</t>
  </si>
  <si>
    <t>Ancillary Revenue</t>
  </si>
  <si>
    <t xml:space="preserve">15.   PAYOR UNITS OF SERVICE AND REVENUE                                                                         </t>
  </si>
  <si>
    <t>Page 3 of 21</t>
  </si>
  <si>
    <t>YE-A</t>
  </si>
  <si>
    <t>HOSPITAL ONLY</t>
  </si>
  <si>
    <t>Units of Service</t>
  </si>
  <si>
    <t>PAYOR</t>
  </si>
  <si>
    <t>Pat. Days</t>
  </si>
  <si>
    <t>All Other</t>
  </si>
  <si>
    <t>SNF / SWING    ONLY</t>
  </si>
  <si>
    <t>CHEMICAL DEPENDENCY/ATC   ONLY</t>
  </si>
  <si>
    <t>16.   Hospital Based Physicians - Professional Component</t>
  </si>
  <si>
    <t>Revenue  :</t>
  </si>
  <si>
    <t>Expense  :</t>
  </si>
  <si>
    <t>Page 4 of 21</t>
  </si>
  <si>
    <t>Fica Taxes</t>
  </si>
  <si>
    <t>TOTAL EMPLOYEE BENEFITS</t>
  </si>
  <si>
    <t>Rental &amp; Lease Expense - Buildings</t>
  </si>
  <si>
    <t>Rental &amp; Lease Expense - Equipment</t>
  </si>
  <si>
    <t>TOTAL RENTAL &amp; LEASE EXPENSE</t>
  </si>
  <si>
    <t xml:space="preserve">INSURANCE            </t>
  </si>
  <si>
    <t>Hospital &amp; Professional Malpractice Insurance</t>
  </si>
  <si>
    <t>TOTAL INSURANCE</t>
  </si>
  <si>
    <t xml:space="preserve">LICENSE AND TAXES         </t>
  </si>
  <si>
    <t>Taxes  (other than Income)</t>
  </si>
  <si>
    <t>TOTAL LICENSE AND TAXES</t>
  </si>
  <si>
    <t>Interest Expense - Working Capital</t>
  </si>
  <si>
    <t>TOTAL INTEREST EXPENSE</t>
  </si>
  <si>
    <t>Page 5 of 21</t>
  </si>
  <si>
    <t>Beginning</t>
  </si>
  <si>
    <t>Ending</t>
  </si>
  <si>
    <t>Balance</t>
  </si>
  <si>
    <t>Retirements</t>
  </si>
  <si>
    <t>Fixed Equipment-Bldg Serv</t>
  </si>
  <si>
    <t>Fixed Equipment-Other</t>
  </si>
  <si>
    <t>Equip-Major Moveable</t>
  </si>
  <si>
    <t>Equipment-Minor</t>
  </si>
  <si>
    <t>Construction-in-process</t>
  </si>
  <si>
    <t>Provision</t>
  </si>
  <si>
    <t>S-8 DEDUCTIONS FROM REVENUE</t>
  </si>
  <si>
    <t>Page 6 of 21</t>
  </si>
  <si>
    <t>ACCT:</t>
  </si>
  <si>
    <t>Item:</t>
  </si>
  <si>
    <t>Negotiated Rates</t>
  </si>
  <si>
    <t>Total Contractual Adjustments</t>
  </si>
  <si>
    <t>Number of Charity Care Patients</t>
  </si>
  <si>
    <t>Outpatient Charity Care Provided</t>
  </si>
  <si>
    <t>Total Charity Care</t>
  </si>
  <si>
    <t>Other Deductions  (specify)</t>
  </si>
  <si>
    <t>TOTAL DEDUCTIONS FROM REVENUE</t>
  </si>
  <si>
    <t>Explanations</t>
  </si>
  <si>
    <t>FS-1 BALANCE SHEET (Pg 1)</t>
  </si>
  <si>
    <t>Page 7 of 21</t>
  </si>
  <si>
    <t>ASSETS</t>
  </si>
  <si>
    <t>Less-Estimated Uncollectable &amp; Allowances</t>
  </si>
  <si>
    <t>Receivables From Third Party Payors</t>
  </si>
  <si>
    <t>Pledges And Other Receivables</t>
  </si>
  <si>
    <t>Current Portion Of Funds Held In Trust</t>
  </si>
  <si>
    <t>TOTAL CURRENT ASSETS</t>
  </si>
  <si>
    <t>BOARD DESIGNATED ASSETS:</t>
  </si>
  <si>
    <t>TOTAL BOARD DESIGNATED ASSETS:</t>
  </si>
  <si>
    <t>PROPERTY, PLANT AND EQUIPMENT:</t>
  </si>
  <si>
    <t>Fixed Equipment - Building Service</t>
  </si>
  <si>
    <t>Less Accumulated Depreciation</t>
  </si>
  <si>
    <t>NET PROPERTY, PLANT &amp; EQUIPMENT</t>
  </si>
  <si>
    <t>INVESTMENTS AND OTHER ASSETS:</t>
  </si>
  <si>
    <t>Investments In Property, Plant &amp; Equipment</t>
  </si>
  <si>
    <t>Less - Accumulated Depreciation</t>
  </si>
  <si>
    <t>TOTAL INVESTMENTS &amp; OTHER ASSETS</t>
  </si>
  <si>
    <t>INTANGIBLE ASSETS:</t>
  </si>
  <si>
    <t>Preopening And Other Organization Costs</t>
  </si>
  <si>
    <t>TOTAL INTANGIBLE ASSETS</t>
  </si>
  <si>
    <t>TOTAL ASSETS</t>
  </si>
  <si>
    <t>FS-1 BALANCE SHEET (Pg 2)</t>
  </si>
  <si>
    <t>Page 8 of 21</t>
  </si>
  <si>
    <t>LIABILITIES AND FUND BALANCES-UNRESTRICTED</t>
  </si>
  <si>
    <t xml:space="preserve">Accounts Payable </t>
  </si>
  <si>
    <t>Accrued Compensation and Related Liabilities</t>
  </si>
  <si>
    <t>Advances from Third Party Payors</t>
  </si>
  <si>
    <t>Payables to Third Party Payors</t>
  </si>
  <si>
    <t>Current Maturities of Long Term Debt</t>
  </si>
  <si>
    <t>TOTAL CURRENT LIABILITIES</t>
  </si>
  <si>
    <t>DEFERRED CREDITS:</t>
  </si>
  <si>
    <t>Deferred Third Party Revenue</t>
  </si>
  <si>
    <t>TOTAL DEFERRED CREDITS</t>
  </si>
  <si>
    <t>Construction Loans-Interim Financing</t>
  </si>
  <si>
    <t>Capitalized Lease Obligations</t>
  </si>
  <si>
    <t>Notes and Loans Payable to Parent</t>
  </si>
  <si>
    <t>Less Current Maturities of Long Term Debt</t>
  </si>
  <si>
    <t>TOTAL LONG TERM DEBT</t>
  </si>
  <si>
    <t>TOTAL FUND BALANCE</t>
  </si>
  <si>
    <t>EQUITY (INVESTOR OWNED)</t>
  </si>
  <si>
    <t>Additional Paid In Stock</t>
  </si>
  <si>
    <t>Retained Earnings (Capital Account for Partnership</t>
  </si>
  <si>
    <t xml:space="preserve">                  (or Sole Proprietorship)</t>
  </si>
  <si>
    <t>Less Treasury Stock</t>
  </si>
  <si>
    <t>TOTAL EQUITY</t>
  </si>
  <si>
    <t>TOTAL LIABILITIES AND FUND BALANCE OR EQUITY</t>
  </si>
  <si>
    <t>INCOME STATEMENT - UNRESTRICTED FUND</t>
  </si>
  <si>
    <t>Page 9 of 21</t>
  </si>
  <si>
    <t>OPERATING REVENUE:</t>
  </si>
  <si>
    <t>TOTAL PATIENT SERVICES REVENUE</t>
  </si>
  <si>
    <t>DEDUCTIONS FROM REVENUE:</t>
  </si>
  <si>
    <t>Provision for Bad Debts</t>
  </si>
  <si>
    <t>Charity and Uncompensated Care</t>
  </si>
  <si>
    <t>Other Adjustments and Allowances</t>
  </si>
  <si>
    <t>NET PATIENT SERVICE REVENUE</t>
  </si>
  <si>
    <t>15a</t>
  </si>
  <si>
    <t>15b</t>
  </si>
  <si>
    <t>15c</t>
  </si>
  <si>
    <t>15d</t>
  </si>
  <si>
    <t>15e</t>
  </si>
  <si>
    <t>15f</t>
  </si>
  <si>
    <t>15g</t>
  </si>
  <si>
    <t>15h</t>
  </si>
  <si>
    <t>15i</t>
  </si>
  <si>
    <t>15j</t>
  </si>
  <si>
    <t>15k</t>
  </si>
  <si>
    <t>TOTAL OTHER OPERATING REVENUE</t>
  </si>
  <si>
    <t>TOTAL OPERATING REVENUE</t>
  </si>
  <si>
    <t>OPERATING EXPENSES</t>
  </si>
  <si>
    <t>Purchased Services - Utilities</t>
  </si>
  <si>
    <t>Purchased Services - Other</t>
  </si>
  <si>
    <t>Rentals and Leases</t>
  </si>
  <si>
    <t>License and Taxes</t>
  </si>
  <si>
    <t>32a</t>
  </si>
  <si>
    <t>32b</t>
  </si>
  <si>
    <t>32c</t>
  </si>
  <si>
    <t>Information Technology</t>
  </si>
  <si>
    <t>32d</t>
  </si>
  <si>
    <t>32e</t>
  </si>
  <si>
    <t>32f</t>
  </si>
  <si>
    <t>32g</t>
  </si>
  <si>
    <t>32h</t>
  </si>
  <si>
    <t>32i</t>
  </si>
  <si>
    <t>32j</t>
  </si>
  <si>
    <t>32k</t>
  </si>
  <si>
    <t>32l</t>
  </si>
  <si>
    <t>32m</t>
  </si>
  <si>
    <t>32n</t>
  </si>
  <si>
    <t>Other noncategorized Expenses</t>
  </si>
  <si>
    <t>TOTAL OPERATING EXPENSES</t>
  </si>
  <si>
    <t>NET OPERATING REVENUE</t>
  </si>
  <si>
    <t>NON-OPERATING REVENUE-NET OF EXPENSES</t>
  </si>
  <si>
    <t>NET REVENUE BEFORE ITEMS LISTED BELOW</t>
  </si>
  <si>
    <t>EXTRAORDINARY ITEM</t>
  </si>
  <si>
    <t>FEDERAL INCOME TAX</t>
  </si>
  <si>
    <t>NET REVENUE OR (EXPENSE)</t>
  </si>
  <si>
    <t>EXPLANATION:</t>
  </si>
  <si>
    <t>YEAR END REPORT COST CENTER SUMMARY</t>
  </si>
  <si>
    <t>PAGE 10 OF 21</t>
  </si>
  <si>
    <t>Account Name</t>
  </si>
  <si>
    <t>Semi</t>
  </si>
  <si>
    <t>I C U</t>
  </si>
  <si>
    <t>Birthing Ctr</t>
  </si>
  <si>
    <t>Unit Description</t>
  </si>
  <si>
    <t>Leases/Rentals</t>
  </si>
  <si>
    <t>Other Direct Expenses</t>
  </si>
  <si>
    <t>Adjusted Direct Expenses</t>
  </si>
  <si>
    <t>Cost Allocations</t>
  </si>
  <si>
    <t>Inpatient  Revenue</t>
  </si>
  <si>
    <t>Outpatient  Revenue</t>
  </si>
  <si>
    <t>Total Patient Revenue</t>
  </si>
  <si>
    <t>Cost Allocation Statistics</t>
  </si>
  <si>
    <t>Plant Square Feet</t>
  </si>
  <si>
    <t>Dietary Meals</t>
  </si>
  <si>
    <t>Housekeeping Hours</t>
  </si>
  <si>
    <t>Laundry Dry Pounds</t>
  </si>
  <si>
    <t>PAGE 11 OF 21</t>
  </si>
  <si>
    <t>Hospice -</t>
  </si>
  <si>
    <t>Labor And</t>
  </si>
  <si>
    <t>PAGE 12 OF 21</t>
  </si>
  <si>
    <t>Anesthesia</t>
  </si>
  <si>
    <t>Recovery Min</t>
  </si>
  <si>
    <t>Anesthia Min</t>
  </si>
  <si>
    <t>Bill. Tests</t>
  </si>
  <si>
    <t>PAGE 13 OF 21</t>
  </si>
  <si>
    <t>C T</t>
  </si>
  <si>
    <t>Radiology-</t>
  </si>
  <si>
    <t>R V U</t>
  </si>
  <si>
    <t>PAGE 14 OF 21</t>
  </si>
  <si>
    <t xml:space="preserve">Short </t>
  </si>
  <si>
    <t>Outpatients</t>
  </si>
  <si>
    <t>PAGE 15 OF 21</t>
  </si>
  <si>
    <t>Free Standing</t>
  </si>
  <si>
    <t>myography</t>
  </si>
  <si>
    <t>Transport</t>
  </si>
  <si>
    <t>PAGE 16 OF 21</t>
  </si>
  <si>
    <t>Research/</t>
  </si>
  <si>
    <t>Chemical Dep.</t>
  </si>
  <si>
    <t>PAGE 17 OF 21</t>
  </si>
  <si>
    <t>Service</t>
  </si>
  <si>
    <t>Transport.</t>
  </si>
  <si>
    <t>Equiv. Meals</t>
  </si>
  <si>
    <t>Pds. Proc.</t>
  </si>
  <si>
    <t>PAGE 18 OF 21</t>
  </si>
  <si>
    <t>Communica-</t>
  </si>
  <si>
    <t>tion</t>
  </si>
  <si>
    <t>Fiscal Services</t>
  </si>
  <si>
    <t>PAGE 19 OF 21</t>
  </si>
  <si>
    <t>Admin</t>
  </si>
  <si>
    <t>PAGE 20 OF 21</t>
  </si>
  <si>
    <t>PAGE 21 OF 21</t>
  </si>
  <si>
    <t>Admin Srvcs</t>
  </si>
  <si>
    <t>hi_fiscal_year_end</t>
  </si>
  <si>
    <t>hi_license_number</t>
  </si>
  <si>
    <t>hi_hospital_name</t>
  </si>
  <si>
    <t>hi_mailing_address</t>
  </si>
  <si>
    <t>hi_city</t>
  </si>
  <si>
    <t>hi_state</t>
  </si>
  <si>
    <t>hi_zip_code</t>
  </si>
  <si>
    <t>hi_county_name</t>
  </si>
  <si>
    <t>hi_chief_executive_officer</t>
  </si>
  <si>
    <t>hi_chief_financial_officer</t>
  </si>
  <si>
    <t>hi_phone_number</t>
  </si>
  <si>
    <t>hi_fax_number</t>
  </si>
  <si>
    <t>hi_submitter_name</t>
  </si>
  <si>
    <t>hi_submitter_email</t>
  </si>
  <si>
    <t>s_license_number</t>
  </si>
  <si>
    <t>s_year</t>
  </si>
  <si>
    <t>s_record_type</t>
  </si>
  <si>
    <t>YEBSFIC</t>
  </si>
  <si>
    <t>YEBSSUC</t>
  </si>
  <si>
    <t>YEBSUTC</t>
  </si>
  <si>
    <t>YEBSGHI</t>
  </si>
  <si>
    <t>YEBSGLI</t>
  </si>
  <si>
    <t>YEBSPRO</t>
  </si>
  <si>
    <t>YEBSOTH</t>
  </si>
  <si>
    <t>YBLDRL</t>
  </si>
  <si>
    <t>YEQRL</t>
  </si>
  <si>
    <t>YINSMAL</t>
  </si>
  <si>
    <t>YINSOTR</t>
  </si>
  <si>
    <t>YLIFE</t>
  </si>
  <si>
    <t>YTXOTI</t>
  </si>
  <si>
    <t>YOTHLT</t>
  </si>
  <si>
    <t>YINTEWC</t>
  </si>
  <si>
    <t>YINTOTH</t>
  </si>
  <si>
    <t>FABBLAN</t>
  </si>
  <si>
    <t>FAALAN</t>
  </si>
  <si>
    <t>FARETLAN</t>
  </si>
  <si>
    <t>FABBLIM</t>
  </si>
  <si>
    <t>FAALIM</t>
  </si>
  <si>
    <t>FARETLIM</t>
  </si>
  <si>
    <t>FABBBLD</t>
  </si>
  <si>
    <t>FAABLD</t>
  </si>
  <si>
    <t>FARETBLD</t>
  </si>
  <si>
    <t>FABBFE</t>
  </si>
  <si>
    <t>FAAFE</t>
  </si>
  <si>
    <t>FARETFE</t>
  </si>
  <si>
    <t>FABBFEO</t>
  </si>
  <si>
    <t>FAAFEO</t>
  </si>
  <si>
    <t>FARETFEO</t>
  </si>
  <si>
    <t>FABBMME</t>
  </si>
  <si>
    <t>FAAMME</t>
  </si>
  <si>
    <t>FARETMME</t>
  </si>
  <si>
    <t>FABBME</t>
  </si>
  <si>
    <t>FAAME</t>
  </si>
  <si>
    <t>FARETME</t>
  </si>
  <si>
    <t>FABBLHI</t>
  </si>
  <si>
    <t>FAALHI</t>
  </si>
  <si>
    <t>FARETLHI</t>
  </si>
  <si>
    <t>FABBCIP</t>
  </si>
  <si>
    <t>FAACIP</t>
  </si>
  <si>
    <t>FARETCIP</t>
  </si>
  <si>
    <t>ADBBLAN</t>
  </si>
  <si>
    <t>ADTPLAN</t>
  </si>
  <si>
    <t>ADRETLAN</t>
  </si>
  <si>
    <t>ADBBLIM</t>
  </si>
  <si>
    <t>ADTPLIM</t>
  </si>
  <si>
    <t>ADRETLIM</t>
  </si>
  <si>
    <t>ADBBBLD</t>
  </si>
  <si>
    <t>ADTPBLD</t>
  </si>
  <si>
    <t>ADRETBLD</t>
  </si>
  <si>
    <t>ADBBFE</t>
  </si>
  <si>
    <t>ADTPFE</t>
  </si>
  <si>
    <t>ADRETFE</t>
  </si>
  <si>
    <t>ADBBFEO</t>
  </si>
  <si>
    <t>ADTPFEO</t>
  </si>
  <si>
    <t>ADRETFEO</t>
  </si>
  <si>
    <t>ADBBMME</t>
  </si>
  <si>
    <t>ADTPMME</t>
  </si>
  <si>
    <t>ADRETMME</t>
  </si>
  <si>
    <t>ADBBME</t>
  </si>
  <si>
    <t>ADTPME</t>
  </si>
  <si>
    <t>ADRETME</t>
  </si>
  <si>
    <t>ADBBLHI</t>
  </si>
  <si>
    <t>ADTPLHI</t>
  </si>
  <si>
    <t>ADRETLHI</t>
  </si>
  <si>
    <t>ADBBCIP</t>
  </si>
  <si>
    <t>ADTPCIP</t>
  </si>
  <si>
    <t>ADRETCIP</t>
  </si>
  <si>
    <t>YDRMAR</t>
  </si>
  <si>
    <t>YDRMAI</t>
  </si>
  <si>
    <t>YDRWC</t>
  </si>
  <si>
    <t>YDROGP</t>
  </si>
  <si>
    <t>YDRNR</t>
  </si>
  <si>
    <t>YDROCA</t>
  </si>
  <si>
    <t>YDRNCCP</t>
  </si>
  <si>
    <t>YDRIPC</t>
  </si>
  <si>
    <t>YDROPC</t>
  </si>
  <si>
    <t>YDROD</t>
  </si>
  <si>
    <t>YDRTBD</t>
  </si>
  <si>
    <t>A</t>
  </si>
  <si>
    <t>h_license_number</t>
  </si>
  <si>
    <t>h_year</t>
  </si>
  <si>
    <t>h_record_type</t>
  </si>
  <si>
    <t>YADMISAP</t>
  </si>
  <si>
    <t>YADMSNF</t>
  </si>
  <si>
    <t>YADMATC</t>
  </si>
  <si>
    <t>YBIRTHS</t>
  </si>
  <si>
    <t>YHPDYS</t>
  </si>
  <si>
    <t>YSPDYS</t>
  </si>
  <si>
    <t>YAPDYS</t>
  </si>
  <si>
    <t>YNBDYS</t>
  </si>
  <si>
    <t>YIC</t>
  </si>
  <si>
    <t>YSIC</t>
  </si>
  <si>
    <t>YACMS</t>
  </si>
  <si>
    <t>YACPED</t>
  </si>
  <si>
    <t>YACOB</t>
  </si>
  <si>
    <t>YACREH</t>
  </si>
  <si>
    <t>YPSY</t>
  </si>
  <si>
    <t>YSNF</t>
  </si>
  <si>
    <t>YSWI</t>
  </si>
  <si>
    <t>YATC</t>
  </si>
  <si>
    <t>YOTH</t>
  </si>
  <si>
    <t>YTBL</t>
  </si>
  <si>
    <t>YBAS</t>
  </si>
  <si>
    <t>PUSAMAR</t>
  </si>
  <si>
    <t>PUSPMAR</t>
  </si>
  <si>
    <t>PUSOMAR</t>
  </si>
  <si>
    <t>PRVIMAR</t>
  </si>
  <si>
    <t>PRVOMAR</t>
  </si>
  <si>
    <t>PUSAMAI</t>
  </si>
  <si>
    <t>PUSPMAI</t>
  </si>
  <si>
    <t>PUSOMAI</t>
  </si>
  <si>
    <t>PRVIMAI</t>
  </si>
  <si>
    <t>PRVOMAI</t>
  </si>
  <si>
    <t>PUSAOTH</t>
  </si>
  <si>
    <t>PUSPOTH</t>
  </si>
  <si>
    <t>PUSOOTH</t>
  </si>
  <si>
    <t>PRVIOTH</t>
  </si>
  <si>
    <t>PRVOOTH</t>
  </si>
  <si>
    <t>PUSAMARS</t>
  </si>
  <si>
    <t>PUSPMARS</t>
  </si>
  <si>
    <t>PUSOMARS</t>
  </si>
  <si>
    <t>PRVIMARS</t>
  </si>
  <si>
    <t>PRVOMARS</t>
  </si>
  <si>
    <t>PUSAMAIS</t>
  </si>
  <si>
    <t>PUSPMAIS</t>
  </si>
  <si>
    <t>PUSOMAIS</t>
  </si>
  <si>
    <t>PRVIMAIS</t>
  </si>
  <si>
    <t>PRVOMAIS</t>
  </si>
  <si>
    <t>PUSAOTHS</t>
  </si>
  <si>
    <t>PUSPOTHS</t>
  </si>
  <si>
    <t>PUSOOTHS</t>
  </si>
  <si>
    <t>PRVIOTHS</t>
  </si>
  <si>
    <t>PRVOOTHS</t>
  </si>
  <si>
    <t>PUSAMARA</t>
  </si>
  <si>
    <t>PUSPMARA</t>
  </si>
  <si>
    <t>PUSOMARA</t>
  </si>
  <si>
    <t>PRVIMARA</t>
  </si>
  <si>
    <t>PRVOMARA</t>
  </si>
  <si>
    <t>PUSAMAIA</t>
  </si>
  <si>
    <t>PUSPMAIA</t>
  </si>
  <si>
    <t>PUSOMAIA</t>
  </si>
  <si>
    <t>PRVIMAIA</t>
  </si>
  <si>
    <t>PRVOMAIA</t>
  </si>
  <si>
    <t>PUSAOTHA</t>
  </si>
  <si>
    <t>PUSPOTHA</t>
  </si>
  <si>
    <t>PUSOOTHA</t>
  </si>
  <si>
    <t>PRVIOTHA</t>
  </si>
  <si>
    <t>PRVOOTHA</t>
  </si>
  <si>
    <t>PHBPREV</t>
  </si>
  <si>
    <t>PHBPEXP</t>
  </si>
  <si>
    <t>f_license_number</t>
  </si>
  <si>
    <t>f_year</t>
  </si>
  <si>
    <t>f_record_type</t>
  </si>
  <si>
    <t>YBSCASH</t>
  </si>
  <si>
    <t>YBSMS</t>
  </si>
  <si>
    <t>YBSAR</t>
  </si>
  <si>
    <t>YBSUNC</t>
  </si>
  <si>
    <t>YBSOREC</t>
  </si>
  <si>
    <t>YBSPOR</t>
  </si>
  <si>
    <t>YBSDFR</t>
  </si>
  <si>
    <t>YBSINV</t>
  </si>
  <si>
    <t>YBSPRE</t>
  </si>
  <si>
    <t>YBSCPFHT</t>
  </si>
  <si>
    <t>YBSBDAC</t>
  </si>
  <si>
    <t>YBSBDAM</t>
  </si>
  <si>
    <t>YBSBDAO</t>
  </si>
  <si>
    <t>YBSPPEL</t>
  </si>
  <si>
    <t>YBSPPELI</t>
  </si>
  <si>
    <t>YBSPPEB</t>
  </si>
  <si>
    <t>YBSPPEFB</t>
  </si>
  <si>
    <t>YBSPPEFO</t>
  </si>
  <si>
    <t>YBSPPEEQ</t>
  </si>
  <si>
    <t>YBSPPELH</t>
  </si>
  <si>
    <t>YBSPPECP</t>
  </si>
  <si>
    <t>YBSPPEOP</t>
  </si>
  <si>
    <t>YBSPPELAD</t>
  </si>
  <si>
    <t>YBSIOIPPE</t>
  </si>
  <si>
    <t>YBSIOLAD</t>
  </si>
  <si>
    <t>YBSIOOI</t>
  </si>
  <si>
    <t>YBSIOOA</t>
  </si>
  <si>
    <t>YBSIAG</t>
  </si>
  <si>
    <t>YBSIAULC</t>
  </si>
  <si>
    <t>YBSIAPOOC</t>
  </si>
  <si>
    <t>YBSIAOIA</t>
  </si>
  <si>
    <t>YBSNLP</t>
  </si>
  <si>
    <t>YBSAP</t>
  </si>
  <si>
    <t>YBSACRL</t>
  </si>
  <si>
    <t>YBSOAE</t>
  </si>
  <si>
    <t>YBSAPP</t>
  </si>
  <si>
    <t>YBSPPP</t>
  </si>
  <si>
    <t>YBSDRF</t>
  </si>
  <si>
    <t>YBSITP</t>
  </si>
  <si>
    <t>YBSOCL</t>
  </si>
  <si>
    <t>YBSCMLT</t>
  </si>
  <si>
    <t>YBSDIT</t>
  </si>
  <si>
    <t>YBSDPR</t>
  </si>
  <si>
    <t>YBSODC</t>
  </si>
  <si>
    <t>YBSLTMP</t>
  </si>
  <si>
    <t>YBSLTCLI</t>
  </si>
  <si>
    <t>YBSLTNP</t>
  </si>
  <si>
    <t>YBSLTCLO</t>
  </si>
  <si>
    <t>YBSLTBP</t>
  </si>
  <si>
    <t>YBSLTPP</t>
  </si>
  <si>
    <t>YBSEFL</t>
  </si>
  <si>
    <t>YBSLTNL</t>
  </si>
  <si>
    <t>YBSLTOLTD</t>
  </si>
  <si>
    <t>YBSUFB</t>
  </si>
  <si>
    <t>YBSEPS</t>
  </si>
  <si>
    <t>YBSECS</t>
  </si>
  <si>
    <t>YBSEAPC</t>
  </si>
  <si>
    <t>YBSERE</t>
  </si>
  <si>
    <t>YBSETS</t>
  </si>
  <si>
    <t>YCSFTE</t>
  </si>
  <si>
    <t>YCSIPR</t>
  </si>
  <si>
    <t>YCSOPR</t>
  </si>
  <si>
    <t>YCSCA</t>
  </si>
  <si>
    <t>YCSCUC</t>
  </si>
  <si>
    <t>YCSOAA</t>
  </si>
  <si>
    <t>YCSOOR</t>
  </si>
  <si>
    <t>YCSOORD</t>
  </si>
  <si>
    <t>YCSOORG</t>
  </si>
  <si>
    <t>YCSOORJV</t>
  </si>
  <si>
    <t>YCSOORLT</t>
  </si>
  <si>
    <t>YCSOOROP</t>
  </si>
  <si>
    <t>YCSOORP</t>
  </si>
  <si>
    <t>YCSOORQI</t>
  </si>
  <si>
    <t>YCSOORRL</t>
  </si>
  <si>
    <t>YCSOORRI</t>
  </si>
  <si>
    <t>YCSOORRC</t>
  </si>
  <si>
    <t>YCSOORON</t>
  </si>
  <si>
    <t>YCSTR</t>
  </si>
  <si>
    <t>YCSSLS</t>
  </si>
  <si>
    <t>YCSEBS</t>
  </si>
  <si>
    <t>YCSPFS</t>
  </si>
  <si>
    <t>YCSSUP</t>
  </si>
  <si>
    <t>YCSPSU</t>
  </si>
  <si>
    <t>YCSPSO</t>
  </si>
  <si>
    <t>YCSDRL</t>
  </si>
  <si>
    <t>YCSRL</t>
  </si>
  <si>
    <t>YCSINS</t>
  </si>
  <si>
    <t>YCSLT</t>
  </si>
  <si>
    <t>YCSINT</t>
  </si>
  <si>
    <t>YCSPBD</t>
  </si>
  <si>
    <t>YCSODE</t>
  </si>
  <si>
    <t>YODEBS</t>
  </si>
  <si>
    <t>YODECS</t>
  </si>
  <si>
    <t>YODEIT</t>
  </si>
  <si>
    <t>YODEIPL</t>
  </si>
  <si>
    <t>YODELS</t>
  </si>
  <si>
    <t>YODELAT</t>
  </si>
  <si>
    <t>YODEPLS</t>
  </si>
  <si>
    <t>YODERM</t>
  </si>
  <si>
    <t>YODESS</t>
  </si>
  <si>
    <t>YODESR</t>
  </si>
  <si>
    <t>YODETC</t>
  </si>
  <si>
    <t>YODETAX</t>
  </si>
  <si>
    <t>YODEUTIL</t>
  </si>
  <si>
    <t>YODEONE</t>
  </si>
  <si>
    <t>YCSEFR</t>
  </si>
  <si>
    <t>YCSNORNE</t>
  </si>
  <si>
    <t>YCSEI</t>
  </si>
  <si>
    <t>YCSFIT</t>
  </si>
  <si>
    <t>c_license_number</t>
  </si>
  <si>
    <t>c_year</t>
  </si>
  <si>
    <t>c_account_number</t>
  </si>
  <si>
    <t>c_record_type</t>
  </si>
  <si>
    <t>YUTS</t>
  </si>
  <si>
    <t>YFTE</t>
  </si>
  <si>
    <t>YSLS</t>
  </si>
  <si>
    <t>YEBS</t>
  </si>
  <si>
    <t>YPFS</t>
  </si>
  <si>
    <t>YSUP</t>
  </si>
  <si>
    <t>YPSU</t>
  </si>
  <si>
    <t>YPSO</t>
  </si>
  <si>
    <t>YDRL</t>
  </si>
  <si>
    <t>YRL</t>
  </si>
  <si>
    <t>YODE</t>
  </si>
  <si>
    <t>YREC</t>
  </si>
  <si>
    <t>YREV</t>
  </si>
  <si>
    <t>YIRV</t>
  </si>
  <si>
    <t>SPSF</t>
  </si>
  <si>
    <t>SDMS</t>
  </si>
  <si>
    <t>SHHS</t>
  </si>
  <si>
    <t>SLDP</t>
  </si>
  <si>
    <t>SHNF</t>
  </si>
  <si>
    <t>12/31/2022</t>
  </si>
  <si>
    <t>153</t>
  </si>
  <si>
    <t>Whitman Hospital and Medical Clinics</t>
  </si>
  <si>
    <t>1200 W. Fairview St.</t>
  </si>
  <si>
    <t>Colfax</t>
  </si>
  <si>
    <t>WA</t>
  </si>
  <si>
    <t>Whitman County</t>
  </si>
  <si>
    <t>Hank Hanigan</t>
  </si>
  <si>
    <t>Abby Smith</t>
  </si>
  <si>
    <t>Georgie Leinweber</t>
  </si>
  <si>
    <t>509-397-3435</t>
  </si>
  <si>
    <t>509-397-2563</t>
  </si>
  <si>
    <t>Holger Kleiner</t>
  </si>
  <si>
    <t>holger.kleiner@whmc.org</t>
  </si>
  <si>
    <t>Whitman Hospital &amp; Medical Clinics</t>
  </si>
  <si>
    <t>Whitman</t>
  </si>
  <si>
    <t>12/31/2023</t>
  </si>
  <si>
    <t>1200 W. Fairview Street</t>
  </si>
  <si>
    <t>99111</t>
  </si>
  <si>
    <t>Our department unit costs do not decrease at a certain level of volume. If we have a lower patient census, we still must maintain the same amount of staffing and overhead cost to run the department. Thus, volumes went down, but costs did not decrease by the same ratio. Additionally, wage costs have increased significantly as compared to 2022.</t>
  </si>
  <si>
    <t>Lab department is a fixed cost labor department. Where the primary cost is labor, cost does not go down when volume decreases. This is the cause of the increased UOM expense.</t>
  </si>
  <si>
    <t>WHMC had to utilize higher cost contracted labor in 2023</t>
  </si>
  <si>
    <t>The surgery times increased but the number of surgeries did not. Thus, the decrease in Exp/UOM is a product of longer surgeries, as well as operational ineffeciencies introduced through a new EMR in Q3 2023.</t>
  </si>
  <si>
    <t>High wage inflation leading to high increases in Exp/UOM</t>
  </si>
  <si>
    <t>Loss of service line for most of 2023</t>
  </si>
  <si>
    <t>abby.smith@whmc.org</t>
  </si>
  <si>
    <t>DOH 689-182 February 2024</t>
  </si>
  <si>
    <t>To request this document in another format, call 1-800-525-0127. Deaf or hard of hearing customers, please call 711 (Washington Relay) or email doh.information@doh.wa.gov.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</si>
</sst>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_)"/>
    <numFmt numFmtId="165" formatCode="0_);\(0\)"/>
    <numFmt numFmtId="166" formatCode="0_);[Red]\(0\)"/>
    <numFmt numFmtId="167" formatCode="m/d/yyyy;@"/>
    <numFmt numFmtId="168" formatCode="[&lt;=9999999]###\-####;\(###\)\ ###\-####"/>
    <numFmt numFmtId="169" formatCode="General_)"/>
  </numFmts>
  <fonts count="49" x14ac:knownFonts="1">
    <font>
      <sz val="12"/>
      <name val="Courie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u/>
      <sz val="9"/>
      <color indexed="12"/>
      <name val="Courier"/>
      <family val="3"/>
    </font>
    <font>
      <sz val="11"/>
      <name val="Calibri"/>
      <family val="2"/>
    </font>
    <font>
      <sz val="10"/>
      <name val="Tahoma"/>
      <family val="2"/>
    </font>
    <font>
      <b/>
      <sz val="11"/>
      <name val="Calibri"/>
      <family val="2"/>
    </font>
    <font>
      <sz val="12"/>
      <name val="Calibri"/>
      <family val="2"/>
      <scheme val="minor"/>
    </font>
    <font>
      <sz val="11"/>
      <name val="Calibri"/>
      <family val="2"/>
      <scheme val="minor"/>
    </font>
    <font>
      <u/>
      <sz val="11"/>
      <color indexed="12"/>
      <name val="Calibri"/>
      <family val="2"/>
      <scheme val="minor"/>
    </font>
    <font>
      <sz val="11"/>
      <color indexed="12"/>
      <name val="Calibri"/>
      <family val="2"/>
      <scheme val="minor"/>
    </font>
    <font>
      <b/>
      <u/>
      <sz val="11"/>
      <name val="Calibri"/>
      <family val="2"/>
    </font>
    <font>
      <sz val="11"/>
      <color rgb="FF404040"/>
      <name val="Century Gothic"/>
      <family val="2"/>
    </font>
    <font>
      <b/>
      <sz val="11"/>
      <color rgb="FFFF0000"/>
      <name val="Calibri"/>
      <family val="2"/>
      <scheme val="minor"/>
    </font>
    <font>
      <sz val="11"/>
      <color rgb="FF404040"/>
      <name val="Calibri"/>
      <family val="2"/>
      <scheme val="minor"/>
    </font>
    <font>
      <i/>
      <sz val="11"/>
      <name val="Calibri"/>
      <family val="2"/>
      <scheme val="minor"/>
    </font>
    <font>
      <sz val="11"/>
      <color indexed="8"/>
      <name val="Calibri"/>
      <family val="2"/>
    </font>
    <font>
      <sz val="11"/>
      <color indexed="8"/>
      <name val="Calibri"/>
      <family val="2"/>
      <scheme val="minor"/>
    </font>
    <font>
      <sz val="11"/>
      <color indexed="12"/>
      <name val="Arial"/>
      <family val="2"/>
    </font>
    <font>
      <sz val="11"/>
      <name val="Arial"/>
      <family val="2"/>
    </font>
    <font>
      <sz val="12"/>
      <color indexed="8"/>
      <name val="Arial"/>
      <family val="2"/>
    </font>
    <font>
      <sz val="12"/>
      <name val="Arial"/>
      <family val="2"/>
    </font>
    <font>
      <sz val="12"/>
      <name val="Courier"/>
      <family val="3"/>
    </font>
    <font>
      <sz val="14"/>
      <color rgb="FF0000FF"/>
      <name val="Arial"/>
      <family val="2"/>
    </font>
    <font>
      <sz val="14"/>
      <name val="Arial"/>
      <family val="2"/>
    </font>
    <font>
      <b/>
      <sz val="11"/>
      <color theme="1"/>
      <name val="Calibri"/>
      <family val="2"/>
      <scheme val="minor"/>
    </font>
    <font>
      <sz val="11"/>
      <color rgb="FF000000"/>
      <name val="Calibri"/>
      <family val="2"/>
    </font>
    <font>
      <u/>
      <sz val="11"/>
      <color theme="10"/>
      <name val="Calibri"/>
      <family val="2"/>
    </font>
    <font>
      <sz val="18"/>
      <color theme="3"/>
      <name val="Cambria"/>
      <family val="2"/>
      <scheme val="major"/>
    </font>
    <font>
      <sz val="11"/>
      <color rgb="FF9C5700"/>
      <name val="Calibri"/>
      <family val="2"/>
      <scheme val="minor"/>
    </font>
    <font>
      <sz val="11"/>
      <color theme="0"/>
      <name val="Calibri"/>
      <family val="2"/>
      <scheme val="minor"/>
    </font>
    <font>
      <sz val="10"/>
      <name val="MS Sans Serif"/>
      <family val="2"/>
    </font>
    <font>
      <sz val="7"/>
      <name val="Times New Roman"/>
      <family val="1"/>
    </font>
    <font>
      <sz val="11"/>
      <color rgb="FF9C6500"/>
      <name val="Calibri"/>
      <family val="2"/>
      <scheme val="minor"/>
    </font>
    <font>
      <b/>
      <sz val="18"/>
      <color theme="3"/>
      <name val="Cambria"/>
      <family val="2"/>
      <scheme val="major"/>
    </font>
    <font>
      <sz val="10"/>
      <name val="Arial"/>
      <family val="2"/>
    </font>
    <font>
      <b/>
      <sz val="11"/>
      <color rgb="FFD20000"/>
      <name val="Calibri"/>
      <family val="2"/>
      <scheme val="minor"/>
    </font>
    <font>
      <sz val="11"/>
      <name val="Calibri"/>
      <family val="2"/>
    </font>
    <font>
      <b/>
      <sz val="11"/>
      <color rgb="FFD20000"/>
      <name val="Calibri"/>
      <family val="2"/>
    </font>
    <font>
      <b/>
      <sz val="11"/>
      <name val="Calibri"/>
      <family val="2"/>
    </font>
    <font>
      <b/>
      <u/>
      <sz val="11"/>
      <name val="Calibri"/>
      <family val="2"/>
    </font>
    <font>
      <b/>
      <sz val="11"/>
      <name val="Calibri"/>
      <family val="2"/>
      <scheme val="minor"/>
    </font>
    <font>
      <i/>
      <sz val="11"/>
      <color theme="1"/>
      <name val="Calibri"/>
      <family val="2"/>
      <scheme val="minor"/>
    </font>
    <font>
      <sz val="9"/>
      <name val="Calibri"/>
      <family val="2"/>
    </font>
    <font>
      <u/>
      <sz val="10"/>
      <color rgb="FF0000FF"/>
      <name val="Calibri"/>
      <family val="2"/>
    </font>
  </fonts>
  <fills count="33">
    <fill>
      <patternFill patternType="none"/>
    </fill>
    <fill>
      <patternFill patternType="gray125"/>
    </fill>
    <fill>
      <patternFill patternType="solid">
        <fgColor indexed="11"/>
        <bgColor indexed="64"/>
      </patternFill>
    </fill>
    <fill>
      <patternFill patternType="solid">
        <fgColor indexed="46"/>
        <bgColor indexed="64"/>
      </patternFill>
    </fill>
    <fill>
      <patternFill patternType="solid">
        <fgColor indexed="9"/>
        <bgColor indexed="64"/>
      </patternFill>
    </fill>
    <fill>
      <patternFill patternType="solid">
        <fgColor indexed="27"/>
        <bgColor indexed="35"/>
      </patternFill>
    </fill>
    <fill>
      <patternFill patternType="solid">
        <fgColor indexed="27"/>
        <bgColor indexed="64"/>
      </patternFill>
    </fill>
    <fill>
      <patternFill patternType="solid">
        <fgColor rgb="FFCC99FF"/>
        <bgColor indexed="64"/>
      </patternFill>
    </fill>
    <fill>
      <patternFill patternType="solid">
        <fgColor rgb="FFFFFF00"/>
        <bgColor indexed="64"/>
      </patternFill>
    </fill>
    <fill>
      <patternFill patternType="solid">
        <fgColor theme="6" tint="0.79998168889431442"/>
        <bgColor indexed="64"/>
      </patternFill>
    </fill>
    <fill>
      <patternFill patternType="solid">
        <fgColor rgb="FFFFFFCC"/>
        <bgColor indexed="64"/>
      </patternFill>
    </fill>
    <fill>
      <patternFill patternType="solid">
        <fgColor theme="0" tint="-0.249977111117893"/>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rgb="FFFFEB9C"/>
        <bgColor indexed="64"/>
      </patternFill>
    </fill>
    <fill>
      <patternFill patternType="solid">
        <fgColor indexed="1"/>
        <bgColor indexed="64"/>
      </patternFill>
    </fill>
    <fill>
      <patternFill patternType="solid">
        <fgColor indexed="1"/>
      </patternFill>
    </fill>
  </fills>
  <borders count="3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diagonal/>
    </border>
    <border>
      <left/>
      <right style="double">
        <color indexed="64"/>
      </right>
      <top style="thin">
        <color indexed="64"/>
      </top>
      <bottom/>
      <diagonal/>
    </border>
    <border>
      <left style="double">
        <color indexed="64"/>
      </left>
      <right/>
      <top/>
      <bottom style="thin">
        <color indexed="64"/>
      </bottom>
      <diagonal/>
    </border>
    <border>
      <left/>
      <right style="double">
        <color indexed="64"/>
      </right>
      <top/>
      <bottom style="thin">
        <color indexed="64"/>
      </bottom>
      <diagonal/>
    </border>
    <border>
      <left style="double">
        <color indexed="64"/>
      </left>
      <right/>
      <top style="thin">
        <color indexed="64"/>
      </top>
      <bottom style="double">
        <color indexed="64"/>
      </bottom>
      <diagonal/>
    </border>
    <border>
      <left/>
      <right/>
      <top style="thin">
        <color indexed="64"/>
      </top>
      <bottom style="double">
        <color indexed="64"/>
      </bottom>
      <diagonal/>
    </border>
    <border>
      <left/>
      <right style="double">
        <color indexed="64"/>
      </right>
      <top style="thin">
        <color indexed="64"/>
      </top>
      <bottom style="double">
        <color indexed="64"/>
      </bottom>
      <diagonal/>
    </border>
    <border>
      <left style="thin">
        <color rgb="FFB2B2B2"/>
      </left>
      <right style="thin">
        <color rgb="FFB2B2B2"/>
      </right>
      <top style="thin">
        <color rgb="FFB2B2B2"/>
      </top>
      <bottom style="thin">
        <color rgb="FFB2B2B2"/>
      </bottom>
      <diagonal/>
    </border>
    <border>
      <left/>
      <right/>
      <top style="thin">
        <color auto="1"/>
      </top>
      <bottom/>
      <diagonal/>
    </border>
    <border>
      <left/>
      <right/>
      <top/>
      <bottom style="thin">
        <color auto="1"/>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s>
  <cellStyleXfs count="977">
    <xf numFmtId="37" fontId="0" fillId="0" borderId="0"/>
    <xf numFmtId="0" fontId="4" fillId="12" borderId="0"/>
    <xf numFmtId="0" fontId="4" fillId="12" borderId="0"/>
    <xf numFmtId="0" fontId="4" fillId="12" borderId="0"/>
    <xf numFmtId="0" fontId="4" fillId="12" borderId="0"/>
    <xf numFmtId="0" fontId="4" fillId="12" borderId="0"/>
    <xf numFmtId="0" fontId="4" fillId="12" borderId="0"/>
    <xf numFmtId="0" fontId="4" fillId="12" borderId="0"/>
    <xf numFmtId="0" fontId="4" fillId="12" borderId="0"/>
    <xf numFmtId="0" fontId="4" fillId="12" borderId="0"/>
    <xf numFmtId="0" fontId="4" fillId="12" borderId="0"/>
    <xf numFmtId="0" fontId="4" fillId="12" borderId="0"/>
    <xf numFmtId="0" fontId="4" fillId="12" borderId="0"/>
    <xf numFmtId="0" fontId="4" fillId="12" borderId="0"/>
    <xf numFmtId="0" fontId="4" fillId="12" borderId="0"/>
    <xf numFmtId="0" fontId="4" fillId="12" borderId="0"/>
    <xf numFmtId="0" fontId="4" fillId="12" borderId="0"/>
    <xf numFmtId="0" fontId="4" fillId="12" borderId="0"/>
    <xf numFmtId="0" fontId="4" fillId="12" borderId="0"/>
    <xf numFmtId="0" fontId="4" fillId="12" borderId="0"/>
    <xf numFmtId="0" fontId="4" fillId="12" borderId="0"/>
    <xf numFmtId="0" fontId="4" fillId="12" borderId="0"/>
    <xf numFmtId="0" fontId="4" fillId="12" borderId="0"/>
    <xf numFmtId="0" fontId="4" fillId="12" borderId="0"/>
    <xf numFmtId="0" fontId="4" fillId="12" borderId="0"/>
    <xf numFmtId="0" fontId="4" fillId="12" borderId="0"/>
    <xf numFmtId="0" fontId="4" fillId="12" borderId="0"/>
    <xf numFmtId="0" fontId="4" fillId="12" borderId="0"/>
    <xf numFmtId="0" fontId="4" fillId="12" borderId="0"/>
    <xf numFmtId="0" fontId="4" fillId="12" borderId="0"/>
    <xf numFmtId="0" fontId="4" fillId="12" borderId="0"/>
    <xf numFmtId="0" fontId="4" fillId="12" borderId="0"/>
    <xf numFmtId="0" fontId="4" fillId="12" borderId="0"/>
    <xf numFmtId="0" fontId="4" fillId="12" borderId="0"/>
    <xf numFmtId="0" fontId="4" fillId="12" borderId="0"/>
    <xf numFmtId="0" fontId="4" fillId="12" borderId="0"/>
    <xf numFmtId="0" fontId="4" fillId="12" borderId="0"/>
    <xf numFmtId="0" fontId="4" fillId="12" borderId="0"/>
    <xf numFmtId="0" fontId="4" fillId="12" borderId="0"/>
    <xf numFmtId="0" fontId="4" fillId="12" borderId="0"/>
    <xf numFmtId="0" fontId="4" fillId="12" borderId="0"/>
    <xf numFmtId="0" fontId="4" fillId="12" borderId="0"/>
    <xf numFmtId="0" fontId="4" fillId="12" borderId="0"/>
    <xf numFmtId="0" fontId="4" fillId="13" borderId="0"/>
    <xf numFmtId="0" fontId="4" fillId="13" borderId="0"/>
    <xf numFmtId="0" fontId="4" fillId="13" borderId="0"/>
    <xf numFmtId="0" fontId="4" fillId="13" borderId="0"/>
    <xf numFmtId="0" fontId="4" fillId="13" borderId="0"/>
    <xf numFmtId="0" fontId="4" fillId="13" borderId="0"/>
    <xf numFmtId="0" fontId="4" fillId="13" borderId="0"/>
    <xf numFmtId="0" fontId="4" fillId="13" borderId="0"/>
    <xf numFmtId="0" fontId="4" fillId="13" borderId="0"/>
    <xf numFmtId="0" fontId="4" fillId="13" borderId="0"/>
    <xf numFmtId="0" fontId="4" fillId="13" borderId="0"/>
    <xf numFmtId="0" fontId="4" fillId="13" borderId="0"/>
    <xf numFmtId="0" fontId="4" fillId="13" borderId="0"/>
    <xf numFmtId="0" fontId="4" fillId="13" borderId="0"/>
    <xf numFmtId="0" fontId="4" fillId="13" borderId="0"/>
    <xf numFmtId="0" fontId="4" fillId="13" borderId="0"/>
    <xf numFmtId="0" fontId="4" fillId="13" borderId="0"/>
    <xf numFmtId="0" fontId="4" fillId="13" borderId="0"/>
    <xf numFmtId="0" fontId="4" fillId="13" borderId="0"/>
    <xf numFmtId="0" fontId="4" fillId="13" borderId="0"/>
    <xf numFmtId="0" fontId="4" fillId="13" borderId="0"/>
    <xf numFmtId="0" fontId="4" fillId="13" borderId="0"/>
    <xf numFmtId="0" fontId="4" fillId="13" borderId="0"/>
    <xf numFmtId="0" fontId="4" fillId="13" borderId="0"/>
    <xf numFmtId="0" fontId="4" fillId="13" borderId="0"/>
    <xf numFmtId="0" fontId="4" fillId="13" borderId="0"/>
    <xf numFmtId="0" fontId="4" fillId="13" borderId="0"/>
    <xf numFmtId="0" fontId="4" fillId="13" borderId="0"/>
    <xf numFmtId="0" fontId="4" fillId="13" borderId="0"/>
    <xf numFmtId="0" fontId="4" fillId="13" borderId="0"/>
    <xf numFmtId="0" fontId="4" fillId="13" borderId="0"/>
    <xf numFmtId="0" fontId="4" fillId="13" borderId="0"/>
    <xf numFmtId="0" fontId="4" fillId="13" borderId="0"/>
    <xf numFmtId="0" fontId="4" fillId="13" borderId="0"/>
    <xf numFmtId="0" fontId="4" fillId="13" borderId="0"/>
    <xf numFmtId="0" fontId="4" fillId="13" borderId="0"/>
    <xf numFmtId="0" fontId="4" fillId="13" borderId="0"/>
    <xf numFmtId="0" fontId="4" fillId="13" borderId="0"/>
    <xf numFmtId="0" fontId="4" fillId="13" borderId="0"/>
    <xf numFmtId="0" fontId="4" fillId="13" borderId="0"/>
    <xf numFmtId="0" fontId="4" fillId="13" borderId="0"/>
    <xf numFmtId="0" fontId="4" fillId="13" borderId="0"/>
    <xf numFmtId="0" fontId="4" fillId="14" borderId="0"/>
    <xf numFmtId="0" fontId="4" fillId="14" borderId="0"/>
    <xf numFmtId="0" fontId="4" fillId="14" borderId="0"/>
    <xf numFmtId="0" fontId="4" fillId="14" borderId="0"/>
    <xf numFmtId="0" fontId="4" fillId="14" borderId="0"/>
    <xf numFmtId="0" fontId="4" fillId="14" borderId="0"/>
    <xf numFmtId="0" fontId="4" fillId="14" borderId="0"/>
    <xf numFmtId="0" fontId="4" fillId="14" borderId="0"/>
    <xf numFmtId="0" fontId="4" fillId="14" borderId="0"/>
    <xf numFmtId="0" fontId="4" fillId="14" borderId="0"/>
    <xf numFmtId="0" fontId="4" fillId="14" borderId="0"/>
    <xf numFmtId="0" fontId="4" fillId="14" borderId="0"/>
    <xf numFmtId="0" fontId="4" fillId="14" borderId="0"/>
    <xf numFmtId="0" fontId="4" fillId="14" borderId="0"/>
    <xf numFmtId="0" fontId="4" fillId="14" borderId="0"/>
    <xf numFmtId="0" fontId="4" fillId="14" borderId="0"/>
    <xf numFmtId="0" fontId="4" fillId="14" borderId="0"/>
    <xf numFmtId="0" fontId="4" fillId="14" borderId="0"/>
    <xf numFmtId="0" fontId="4" fillId="14" borderId="0"/>
    <xf numFmtId="0" fontId="4" fillId="14" borderId="0"/>
    <xf numFmtId="0" fontId="4" fillId="14" borderId="0"/>
    <xf numFmtId="0" fontId="4" fillId="14" borderId="0"/>
    <xf numFmtId="0" fontId="4" fillId="14" borderId="0"/>
    <xf numFmtId="0" fontId="4" fillId="14" borderId="0"/>
    <xf numFmtId="0" fontId="4" fillId="14" borderId="0"/>
    <xf numFmtId="0" fontId="4" fillId="14" borderId="0"/>
    <xf numFmtId="0" fontId="4" fillId="14" borderId="0"/>
    <xf numFmtId="0" fontId="4" fillId="14" borderId="0"/>
    <xf numFmtId="0" fontId="4" fillId="14" borderId="0"/>
    <xf numFmtId="0" fontId="4" fillId="14" borderId="0"/>
    <xf numFmtId="0" fontId="4" fillId="14" borderId="0"/>
    <xf numFmtId="0" fontId="4" fillId="14" borderId="0"/>
    <xf numFmtId="0" fontId="4" fillId="14" borderId="0"/>
    <xf numFmtId="0" fontId="4" fillId="14" borderId="0"/>
    <xf numFmtId="0" fontId="4" fillId="14" borderId="0"/>
    <xf numFmtId="0" fontId="4" fillId="14" borderId="0"/>
    <xf numFmtId="0" fontId="4" fillId="14" borderId="0"/>
    <xf numFmtId="0" fontId="4" fillId="14" borderId="0"/>
    <xf numFmtId="0" fontId="4" fillId="14" borderId="0"/>
    <xf numFmtId="0" fontId="4" fillId="14" borderId="0"/>
    <xf numFmtId="0" fontId="4" fillId="14" borderId="0"/>
    <xf numFmtId="0" fontId="4" fillId="14" borderId="0"/>
    <xf numFmtId="0" fontId="4" fillId="15" borderId="0"/>
    <xf numFmtId="0" fontId="4" fillId="15" borderId="0"/>
    <xf numFmtId="0" fontId="4" fillId="15" borderId="0"/>
    <xf numFmtId="0" fontId="4" fillId="15" borderId="0"/>
    <xf numFmtId="0" fontId="4" fillId="15" borderId="0"/>
    <xf numFmtId="0" fontId="4" fillId="15" borderId="0"/>
    <xf numFmtId="0" fontId="4" fillId="15" borderId="0"/>
    <xf numFmtId="0" fontId="4" fillId="15" borderId="0"/>
    <xf numFmtId="0" fontId="4" fillId="15" borderId="0"/>
    <xf numFmtId="0" fontId="4" fillId="15" borderId="0"/>
    <xf numFmtId="0" fontId="4" fillId="15" borderId="0"/>
    <xf numFmtId="0" fontId="4" fillId="15" borderId="0"/>
    <xf numFmtId="0" fontId="4" fillId="15" borderId="0"/>
    <xf numFmtId="0" fontId="4" fillId="15" borderId="0"/>
    <xf numFmtId="0" fontId="4" fillId="15" borderId="0"/>
    <xf numFmtId="0" fontId="4" fillId="15" borderId="0"/>
    <xf numFmtId="0" fontId="4" fillId="15" borderId="0"/>
    <xf numFmtId="0" fontId="4" fillId="15" borderId="0"/>
    <xf numFmtId="0" fontId="4" fillId="15" borderId="0"/>
    <xf numFmtId="0" fontId="4" fillId="15" borderId="0"/>
    <xf numFmtId="0" fontId="4" fillId="15" borderId="0"/>
    <xf numFmtId="0" fontId="4" fillId="15" borderId="0"/>
    <xf numFmtId="0" fontId="4" fillId="15" borderId="0"/>
    <xf numFmtId="0" fontId="4" fillId="15" borderId="0"/>
    <xf numFmtId="0" fontId="4" fillId="15" borderId="0"/>
    <xf numFmtId="0" fontId="4" fillId="15" borderId="0"/>
    <xf numFmtId="0" fontId="4" fillId="15" borderId="0"/>
    <xf numFmtId="0" fontId="4" fillId="15" borderId="0"/>
    <xf numFmtId="0" fontId="4" fillId="15" borderId="0"/>
    <xf numFmtId="0" fontId="4" fillId="15" borderId="0"/>
    <xf numFmtId="0" fontId="4" fillId="15" borderId="0"/>
    <xf numFmtId="0" fontId="4" fillId="15" borderId="0"/>
    <xf numFmtId="0" fontId="4" fillId="15" borderId="0"/>
    <xf numFmtId="0" fontId="4" fillId="15" borderId="0"/>
    <xf numFmtId="0" fontId="4" fillId="15" borderId="0"/>
    <xf numFmtId="0" fontId="4" fillId="15" borderId="0"/>
    <xf numFmtId="0" fontId="4" fillId="15" borderId="0"/>
    <xf numFmtId="0" fontId="4" fillId="15" borderId="0"/>
    <xf numFmtId="0" fontId="4" fillId="15" borderId="0"/>
    <xf numFmtId="0" fontId="4" fillId="15" borderId="0"/>
    <xf numFmtId="0" fontId="4" fillId="15" borderId="0"/>
    <xf numFmtId="0" fontId="4" fillId="15" borderId="0"/>
    <xf numFmtId="0" fontId="4" fillId="16" borderId="0"/>
    <xf numFmtId="0" fontId="4" fillId="16" borderId="0"/>
    <xf numFmtId="0" fontId="4" fillId="16" borderId="0"/>
    <xf numFmtId="0" fontId="4" fillId="16" borderId="0"/>
    <xf numFmtId="0" fontId="4" fillId="16" borderId="0"/>
    <xf numFmtId="0" fontId="4" fillId="16" borderId="0"/>
    <xf numFmtId="0" fontId="4" fillId="16" borderId="0"/>
    <xf numFmtId="0" fontId="4" fillId="16" borderId="0"/>
    <xf numFmtId="0" fontId="4" fillId="16" borderId="0"/>
    <xf numFmtId="0" fontId="4" fillId="16" borderId="0"/>
    <xf numFmtId="0" fontId="4" fillId="16" borderId="0"/>
    <xf numFmtId="0" fontId="4" fillId="16" borderId="0"/>
    <xf numFmtId="0" fontId="4" fillId="16" borderId="0"/>
    <xf numFmtId="0" fontId="4" fillId="16" borderId="0"/>
    <xf numFmtId="0" fontId="4" fillId="16" borderId="0"/>
    <xf numFmtId="0" fontId="4" fillId="16" borderId="0"/>
    <xf numFmtId="0" fontId="4" fillId="16" borderId="0"/>
    <xf numFmtId="0" fontId="4" fillId="16" borderId="0"/>
    <xf numFmtId="0" fontId="4" fillId="16" borderId="0"/>
    <xf numFmtId="0" fontId="4" fillId="16" borderId="0"/>
    <xf numFmtId="0" fontId="4" fillId="16" borderId="0"/>
    <xf numFmtId="0" fontId="4" fillId="16" borderId="0"/>
    <xf numFmtId="0" fontId="4" fillId="16" borderId="0"/>
    <xf numFmtId="0" fontId="4" fillId="16" borderId="0"/>
    <xf numFmtId="0" fontId="4" fillId="16" borderId="0"/>
    <xf numFmtId="0" fontId="4" fillId="16" borderId="0"/>
    <xf numFmtId="0" fontId="4" fillId="16" borderId="0"/>
    <xf numFmtId="0" fontId="4" fillId="16" borderId="0"/>
    <xf numFmtId="0" fontId="4" fillId="16" borderId="0"/>
    <xf numFmtId="0" fontId="4" fillId="16" borderId="0"/>
    <xf numFmtId="0" fontId="4" fillId="16" borderId="0"/>
    <xf numFmtId="0" fontId="4" fillId="16" borderId="0"/>
    <xf numFmtId="0" fontId="4" fillId="16" borderId="0"/>
    <xf numFmtId="0" fontId="4" fillId="16" borderId="0"/>
    <xf numFmtId="0" fontId="4" fillId="16" borderId="0"/>
    <xf numFmtId="0" fontId="4" fillId="16" borderId="0"/>
    <xf numFmtId="0" fontId="4" fillId="16" borderId="0"/>
    <xf numFmtId="0" fontId="4" fillId="16" borderId="0"/>
    <xf numFmtId="0" fontId="4" fillId="16" borderId="0"/>
    <xf numFmtId="0" fontId="4" fillId="16" borderId="0"/>
    <xf numFmtId="0" fontId="4" fillId="16" borderId="0"/>
    <xf numFmtId="0" fontId="4" fillId="16" borderId="0"/>
    <xf numFmtId="0" fontId="4" fillId="17" borderId="0"/>
    <xf numFmtId="0" fontId="4" fillId="17" borderId="0"/>
    <xf numFmtId="0" fontId="4" fillId="17" borderId="0"/>
    <xf numFmtId="0" fontId="4" fillId="17" borderId="0"/>
    <xf numFmtId="0" fontId="4" fillId="17" borderId="0"/>
    <xf numFmtId="0" fontId="4" fillId="17" borderId="0"/>
    <xf numFmtId="0" fontId="4" fillId="17" borderId="0"/>
    <xf numFmtId="0" fontId="4" fillId="17" borderId="0"/>
    <xf numFmtId="0" fontId="4" fillId="17" borderId="0"/>
    <xf numFmtId="0" fontId="4" fillId="17" borderId="0"/>
    <xf numFmtId="0" fontId="4" fillId="17" borderId="0"/>
    <xf numFmtId="0" fontId="4" fillId="17" borderId="0"/>
    <xf numFmtId="0" fontId="4" fillId="17" borderId="0"/>
    <xf numFmtId="0" fontId="4" fillId="17" borderId="0"/>
    <xf numFmtId="0" fontId="4" fillId="17" borderId="0"/>
    <xf numFmtId="0" fontId="4" fillId="17" borderId="0"/>
    <xf numFmtId="0" fontId="4" fillId="17" borderId="0"/>
    <xf numFmtId="0" fontId="4" fillId="17" borderId="0"/>
    <xf numFmtId="0" fontId="4" fillId="17" borderId="0"/>
    <xf numFmtId="0" fontId="4" fillId="17" borderId="0"/>
    <xf numFmtId="0" fontId="4" fillId="17" borderId="0"/>
    <xf numFmtId="0" fontId="4" fillId="17" borderId="0"/>
    <xf numFmtId="0" fontId="4" fillId="17" borderId="0"/>
    <xf numFmtId="0" fontId="4" fillId="17" borderId="0"/>
    <xf numFmtId="0" fontId="4" fillId="17" borderId="0"/>
    <xf numFmtId="0" fontId="4" fillId="17" borderId="0"/>
    <xf numFmtId="0" fontId="4" fillId="17" borderId="0"/>
    <xf numFmtId="0" fontId="4" fillId="17" borderId="0"/>
    <xf numFmtId="0" fontId="4" fillId="17" borderId="0"/>
    <xf numFmtId="0" fontId="4" fillId="17" borderId="0"/>
    <xf numFmtId="0" fontId="4" fillId="17" borderId="0"/>
    <xf numFmtId="0" fontId="4" fillId="17" borderId="0"/>
    <xf numFmtId="0" fontId="4" fillId="17" borderId="0"/>
    <xf numFmtId="0" fontId="4" fillId="17" borderId="0"/>
    <xf numFmtId="0" fontId="4" fillId="17" borderId="0"/>
    <xf numFmtId="0" fontId="4" fillId="17" borderId="0"/>
    <xf numFmtId="0" fontId="4" fillId="17" borderId="0"/>
    <xf numFmtId="0" fontId="4" fillId="17" borderId="0"/>
    <xf numFmtId="0" fontId="4" fillId="17" borderId="0"/>
    <xf numFmtId="0" fontId="4" fillId="17" borderId="0"/>
    <xf numFmtId="0" fontId="4" fillId="17" borderId="0"/>
    <xf numFmtId="0" fontId="4" fillId="17" borderId="0"/>
    <xf numFmtId="0" fontId="4" fillId="18" borderId="0"/>
    <xf numFmtId="0" fontId="4" fillId="18" borderId="0"/>
    <xf numFmtId="0" fontId="4" fillId="18" borderId="0"/>
    <xf numFmtId="0" fontId="4" fillId="18" borderId="0"/>
    <xf numFmtId="0" fontId="4" fillId="18" borderId="0"/>
    <xf numFmtId="0" fontId="4" fillId="18" borderId="0"/>
    <xf numFmtId="0" fontId="4" fillId="18" borderId="0"/>
    <xf numFmtId="0" fontId="4" fillId="18" borderId="0"/>
    <xf numFmtId="0" fontId="4" fillId="18" borderId="0"/>
    <xf numFmtId="0" fontId="4" fillId="18" borderId="0"/>
    <xf numFmtId="0" fontId="4" fillId="18" borderId="0"/>
    <xf numFmtId="0" fontId="4" fillId="18" borderId="0"/>
    <xf numFmtId="0" fontId="4" fillId="18" borderId="0"/>
    <xf numFmtId="0" fontId="4" fillId="18" borderId="0"/>
    <xf numFmtId="0" fontId="4" fillId="18" borderId="0"/>
    <xf numFmtId="0" fontId="4" fillId="18" borderId="0"/>
    <xf numFmtId="0" fontId="4" fillId="18" borderId="0"/>
    <xf numFmtId="0" fontId="4" fillId="18" borderId="0"/>
    <xf numFmtId="0" fontId="4" fillId="18" borderId="0"/>
    <xf numFmtId="0" fontId="4" fillId="18" borderId="0"/>
    <xf numFmtId="0" fontId="4" fillId="18" borderId="0"/>
    <xf numFmtId="0" fontId="4" fillId="18" borderId="0"/>
    <xf numFmtId="0" fontId="4" fillId="18" borderId="0"/>
    <xf numFmtId="0" fontId="4" fillId="18" borderId="0"/>
    <xf numFmtId="0" fontId="4" fillId="18" borderId="0"/>
    <xf numFmtId="0" fontId="4" fillId="18" borderId="0"/>
    <xf numFmtId="0" fontId="4" fillId="18" borderId="0"/>
    <xf numFmtId="0" fontId="4" fillId="18" borderId="0"/>
    <xf numFmtId="0" fontId="4" fillId="18" borderId="0"/>
    <xf numFmtId="0" fontId="4" fillId="18" borderId="0"/>
    <xf numFmtId="0" fontId="4" fillId="18" borderId="0"/>
    <xf numFmtId="0" fontId="4" fillId="18" borderId="0"/>
    <xf numFmtId="0" fontId="4" fillId="18" borderId="0"/>
    <xf numFmtId="0" fontId="4" fillId="18" borderId="0"/>
    <xf numFmtId="0" fontId="4" fillId="18" borderId="0"/>
    <xf numFmtId="0" fontId="4" fillId="18" borderId="0"/>
    <xf numFmtId="0" fontId="4" fillId="18" borderId="0"/>
    <xf numFmtId="0" fontId="4" fillId="18" borderId="0"/>
    <xf numFmtId="0" fontId="4" fillId="18" borderId="0"/>
    <xf numFmtId="0" fontId="4" fillId="18" borderId="0"/>
    <xf numFmtId="0" fontId="4" fillId="18" borderId="0"/>
    <xf numFmtId="0" fontId="4" fillId="18" borderId="0"/>
    <xf numFmtId="0" fontId="4" fillId="19" borderId="0"/>
    <xf numFmtId="0" fontId="4" fillId="19" borderId="0"/>
    <xf numFmtId="0" fontId="4" fillId="19" borderId="0"/>
    <xf numFmtId="0" fontId="4" fillId="19" borderId="0"/>
    <xf numFmtId="0" fontId="4" fillId="19" borderId="0"/>
    <xf numFmtId="0" fontId="4" fillId="19" borderId="0"/>
    <xf numFmtId="0" fontId="4" fillId="19" borderId="0"/>
    <xf numFmtId="0" fontId="4" fillId="19" borderId="0"/>
    <xf numFmtId="0" fontId="4" fillId="19" borderId="0"/>
    <xf numFmtId="0" fontId="4" fillId="19" borderId="0"/>
    <xf numFmtId="0" fontId="4" fillId="19" borderId="0"/>
    <xf numFmtId="0" fontId="4" fillId="19" borderId="0"/>
    <xf numFmtId="0" fontId="4" fillId="19" borderId="0"/>
    <xf numFmtId="0" fontId="4" fillId="19" borderId="0"/>
    <xf numFmtId="0" fontId="4" fillId="19" borderId="0"/>
    <xf numFmtId="0" fontId="4" fillId="19" borderId="0"/>
    <xf numFmtId="0" fontId="4" fillId="19" borderId="0"/>
    <xf numFmtId="0" fontId="4" fillId="19" borderId="0"/>
    <xf numFmtId="0" fontId="4" fillId="19" borderId="0"/>
    <xf numFmtId="0" fontId="4" fillId="19" borderId="0"/>
    <xf numFmtId="0" fontId="4" fillId="19" borderId="0"/>
    <xf numFmtId="0" fontId="4" fillId="19" borderId="0"/>
    <xf numFmtId="0" fontId="4" fillId="19" borderId="0"/>
    <xf numFmtId="0" fontId="4" fillId="19" borderId="0"/>
    <xf numFmtId="0" fontId="4" fillId="19" borderId="0"/>
    <xf numFmtId="0" fontId="4" fillId="19" borderId="0"/>
    <xf numFmtId="0" fontId="4" fillId="19" borderId="0"/>
    <xf numFmtId="0" fontId="4" fillId="19" borderId="0"/>
    <xf numFmtId="0" fontId="4" fillId="19" borderId="0"/>
    <xf numFmtId="0" fontId="4" fillId="19" borderId="0"/>
    <xf numFmtId="0" fontId="4" fillId="19" borderId="0"/>
    <xf numFmtId="0" fontId="4" fillId="19" borderId="0"/>
    <xf numFmtId="0" fontId="4" fillId="19" borderId="0"/>
    <xf numFmtId="0" fontId="4" fillId="19" borderId="0"/>
    <xf numFmtId="0" fontId="4" fillId="19" borderId="0"/>
    <xf numFmtId="0" fontId="4" fillId="19" borderId="0"/>
    <xf numFmtId="0" fontId="4" fillId="19" borderId="0"/>
    <xf numFmtId="0" fontId="4" fillId="19" borderId="0"/>
    <xf numFmtId="0" fontId="4" fillId="19" borderId="0"/>
    <xf numFmtId="0" fontId="4" fillId="19" borderId="0"/>
    <xf numFmtId="0" fontId="4" fillId="19" borderId="0"/>
    <xf numFmtId="0" fontId="4" fillId="19" borderId="0"/>
    <xf numFmtId="0" fontId="4" fillId="20" borderId="0"/>
    <xf numFmtId="0" fontId="4" fillId="20" borderId="0"/>
    <xf numFmtId="0" fontId="4" fillId="20" borderId="0"/>
    <xf numFmtId="0" fontId="4" fillId="20" borderId="0"/>
    <xf numFmtId="0" fontId="4" fillId="20" borderId="0"/>
    <xf numFmtId="0" fontId="4" fillId="20" borderId="0"/>
    <xf numFmtId="0" fontId="4" fillId="20" borderId="0"/>
    <xf numFmtId="0" fontId="4" fillId="20" borderId="0"/>
    <xf numFmtId="0" fontId="4" fillId="20" borderId="0"/>
    <xf numFmtId="0" fontId="4" fillId="20" borderId="0"/>
    <xf numFmtId="0" fontId="4" fillId="20" borderId="0"/>
    <xf numFmtId="0" fontId="4" fillId="20" borderId="0"/>
    <xf numFmtId="0" fontId="4" fillId="20" borderId="0"/>
    <xf numFmtId="0" fontId="4" fillId="20" borderId="0"/>
    <xf numFmtId="0" fontId="4" fillId="20" borderId="0"/>
    <xf numFmtId="0" fontId="4" fillId="20" borderId="0"/>
    <xf numFmtId="0" fontId="4" fillId="20" borderId="0"/>
    <xf numFmtId="0" fontId="4" fillId="20" borderId="0"/>
    <xf numFmtId="0" fontId="4" fillId="20" borderId="0"/>
    <xf numFmtId="0" fontId="4" fillId="20" borderId="0"/>
    <xf numFmtId="0" fontId="4" fillId="20" borderId="0"/>
    <xf numFmtId="0" fontId="4" fillId="20" borderId="0"/>
    <xf numFmtId="0" fontId="4" fillId="20" borderId="0"/>
    <xf numFmtId="0" fontId="4" fillId="20" borderId="0"/>
    <xf numFmtId="0" fontId="4" fillId="20" borderId="0"/>
    <xf numFmtId="0" fontId="4" fillId="20" borderId="0"/>
    <xf numFmtId="0" fontId="4" fillId="20" borderId="0"/>
    <xf numFmtId="0" fontId="4" fillId="20" borderId="0"/>
    <xf numFmtId="0" fontId="4" fillId="20" borderId="0"/>
    <xf numFmtId="0" fontId="4" fillId="20" borderId="0"/>
    <xf numFmtId="0" fontId="4" fillId="20" borderId="0"/>
    <xf numFmtId="0" fontId="4" fillId="20" borderId="0"/>
    <xf numFmtId="0" fontId="4" fillId="20" borderId="0"/>
    <xf numFmtId="0" fontId="4" fillId="20" borderId="0"/>
    <xf numFmtId="0" fontId="4" fillId="20" borderId="0"/>
    <xf numFmtId="0" fontId="4" fillId="20" borderId="0"/>
    <xf numFmtId="0" fontId="4" fillId="20" borderId="0"/>
    <xf numFmtId="0" fontId="4" fillId="20" borderId="0"/>
    <xf numFmtId="0" fontId="4" fillId="20" borderId="0"/>
    <xf numFmtId="0" fontId="4" fillId="20" borderId="0"/>
    <xf numFmtId="0" fontId="4" fillId="20" borderId="0"/>
    <xf numFmtId="0" fontId="4" fillId="20" borderId="0"/>
    <xf numFmtId="0" fontId="4" fillId="21" borderId="0"/>
    <xf numFmtId="0" fontId="4" fillId="21" borderId="0"/>
    <xf numFmtId="0" fontId="4" fillId="21" borderId="0"/>
    <xf numFmtId="0" fontId="4" fillId="21" borderId="0"/>
    <xf numFmtId="0" fontId="4" fillId="21" borderId="0"/>
    <xf numFmtId="0" fontId="4" fillId="21" borderId="0"/>
    <xf numFmtId="0" fontId="4" fillId="21" borderId="0"/>
    <xf numFmtId="0" fontId="4" fillId="21" borderId="0"/>
    <xf numFmtId="0" fontId="4" fillId="21" borderId="0"/>
    <xf numFmtId="0" fontId="4" fillId="21" borderId="0"/>
    <xf numFmtId="0" fontId="4" fillId="21" borderId="0"/>
    <xf numFmtId="0" fontId="4" fillId="21" borderId="0"/>
    <xf numFmtId="0" fontId="4" fillId="21" borderId="0"/>
    <xf numFmtId="0" fontId="4" fillId="21" borderId="0"/>
    <xf numFmtId="0" fontId="4" fillId="21" borderId="0"/>
    <xf numFmtId="0" fontId="4" fillId="21" borderId="0"/>
    <xf numFmtId="0" fontId="4" fillId="21" borderId="0"/>
    <xf numFmtId="0" fontId="4" fillId="21" borderId="0"/>
    <xf numFmtId="0" fontId="4" fillId="21" borderId="0"/>
    <xf numFmtId="0" fontId="4" fillId="21" borderId="0"/>
    <xf numFmtId="0" fontId="4" fillId="21" borderId="0"/>
    <xf numFmtId="0" fontId="4" fillId="21" borderId="0"/>
    <xf numFmtId="0" fontId="4" fillId="21" borderId="0"/>
    <xf numFmtId="0" fontId="4" fillId="21" borderId="0"/>
    <xf numFmtId="0" fontId="4" fillId="21" borderId="0"/>
    <xf numFmtId="0" fontId="4" fillId="21" borderId="0"/>
    <xf numFmtId="0" fontId="4" fillId="21" borderId="0"/>
    <xf numFmtId="0" fontId="4" fillId="21" borderId="0"/>
    <xf numFmtId="0" fontId="4" fillId="21" borderId="0"/>
    <xf numFmtId="0" fontId="4" fillId="21" borderId="0"/>
    <xf numFmtId="0" fontId="4" fillId="21" borderId="0"/>
    <xf numFmtId="0" fontId="4" fillId="21" borderId="0"/>
    <xf numFmtId="0" fontId="4" fillId="21" borderId="0"/>
    <xf numFmtId="0" fontId="4" fillId="21" borderId="0"/>
    <xf numFmtId="0" fontId="4" fillId="21" borderId="0"/>
    <xf numFmtId="0" fontId="4" fillId="21" borderId="0"/>
    <xf numFmtId="0" fontId="4" fillId="21" borderId="0"/>
    <xf numFmtId="0" fontId="4" fillId="21" borderId="0"/>
    <xf numFmtId="0" fontId="4" fillId="21" borderId="0"/>
    <xf numFmtId="0" fontId="4" fillId="21" borderId="0"/>
    <xf numFmtId="0" fontId="4" fillId="21" borderId="0"/>
    <xf numFmtId="0" fontId="4" fillId="21" borderId="0"/>
    <xf numFmtId="0" fontId="4" fillId="22" borderId="0"/>
    <xf numFmtId="0" fontId="4" fillId="22" borderId="0"/>
    <xf numFmtId="0" fontId="4" fillId="22" borderId="0"/>
    <xf numFmtId="0" fontId="4" fillId="22" borderId="0"/>
    <xf numFmtId="0" fontId="4" fillId="22" borderId="0"/>
    <xf numFmtId="0" fontId="4" fillId="22" borderId="0"/>
    <xf numFmtId="0" fontId="4" fillId="22" borderId="0"/>
    <xf numFmtId="0" fontId="4" fillId="22" borderId="0"/>
    <xf numFmtId="0" fontId="4" fillId="22" borderId="0"/>
    <xf numFmtId="0" fontId="4" fillId="22" borderId="0"/>
    <xf numFmtId="0" fontId="4" fillId="22" borderId="0"/>
    <xf numFmtId="0" fontId="4" fillId="22" borderId="0"/>
    <xf numFmtId="0" fontId="4" fillId="22" borderId="0"/>
    <xf numFmtId="0" fontId="4" fillId="22" borderId="0"/>
    <xf numFmtId="0" fontId="4" fillId="22" borderId="0"/>
    <xf numFmtId="0" fontId="4" fillId="22" borderId="0"/>
    <xf numFmtId="0" fontId="4" fillId="22" borderId="0"/>
    <xf numFmtId="0" fontId="4" fillId="22" borderId="0"/>
    <xf numFmtId="0" fontId="4" fillId="22" borderId="0"/>
    <xf numFmtId="0" fontId="4" fillId="22" borderId="0"/>
    <xf numFmtId="0" fontId="4" fillId="22" borderId="0"/>
    <xf numFmtId="0" fontId="4" fillId="22" borderId="0"/>
    <xf numFmtId="0" fontId="4" fillId="22" borderId="0"/>
    <xf numFmtId="0" fontId="4" fillId="22" borderId="0"/>
    <xf numFmtId="0" fontId="4" fillId="22" borderId="0"/>
    <xf numFmtId="0" fontId="4" fillId="22" borderId="0"/>
    <xf numFmtId="0" fontId="4" fillId="22" borderId="0"/>
    <xf numFmtId="0" fontId="4" fillId="22" borderId="0"/>
    <xf numFmtId="0" fontId="4" fillId="22" borderId="0"/>
    <xf numFmtId="0" fontId="4" fillId="22" borderId="0"/>
    <xf numFmtId="0" fontId="4" fillId="22" borderId="0"/>
    <xf numFmtId="0" fontId="4" fillId="22" borderId="0"/>
    <xf numFmtId="0" fontId="4" fillId="22" borderId="0"/>
    <xf numFmtId="0" fontId="4" fillId="22" borderId="0"/>
    <xf numFmtId="0" fontId="4" fillId="22" borderId="0"/>
    <xf numFmtId="0" fontId="4" fillId="22" borderId="0"/>
    <xf numFmtId="0" fontId="4" fillId="22" borderId="0"/>
    <xf numFmtId="0" fontId="4" fillId="22" borderId="0"/>
    <xf numFmtId="0" fontId="4" fillId="22" borderId="0"/>
    <xf numFmtId="0" fontId="4" fillId="22" borderId="0"/>
    <xf numFmtId="0" fontId="4" fillId="22" borderId="0"/>
    <xf numFmtId="0" fontId="4" fillId="22" borderId="0"/>
    <xf numFmtId="0" fontId="4" fillId="23" borderId="0"/>
    <xf numFmtId="0" fontId="4" fillId="23" borderId="0"/>
    <xf numFmtId="0" fontId="4" fillId="23" borderId="0"/>
    <xf numFmtId="0" fontId="4" fillId="23" borderId="0"/>
    <xf numFmtId="0" fontId="4" fillId="23" borderId="0"/>
    <xf numFmtId="0" fontId="4" fillId="23" borderId="0"/>
    <xf numFmtId="0" fontId="4" fillId="23" borderId="0"/>
    <xf numFmtId="0" fontId="4" fillId="23" borderId="0"/>
    <xf numFmtId="0" fontId="4" fillId="23" borderId="0"/>
    <xf numFmtId="0" fontId="4" fillId="23" borderId="0"/>
    <xf numFmtId="0" fontId="4" fillId="23" borderId="0"/>
    <xf numFmtId="0" fontId="4" fillId="23" borderId="0"/>
    <xf numFmtId="0" fontId="4" fillId="23" borderId="0"/>
    <xf numFmtId="0" fontId="4" fillId="23" borderId="0"/>
    <xf numFmtId="0" fontId="4" fillId="23" borderId="0"/>
    <xf numFmtId="0" fontId="4" fillId="23" borderId="0"/>
    <xf numFmtId="0" fontId="4" fillId="23" borderId="0"/>
    <xf numFmtId="0" fontId="4" fillId="23" borderId="0"/>
    <xf numFmtId="0" fontId="4" fillId="23" borderId="0"/>
    <xf numFmtId="0" fontId="4" fillId="23" borderId="0"/>
    <xf numFmtId="0" fontId="4" fillId="23" borderId="0"/>
    <xf numFmtId="0" fontId="4" fillId="23" borderId="0"/>
    <xf numFmtId="0" fontId="4" fillId="23" borderId="0"/>
    <xf numFmtId="0" fontId="4" fillId="23" borderId="0"/>
    <xf numFmtId="0" fontId="4" fillId="23" borderId="0"/>
    <xf numFmtId="0" fontId="4" fillId="23" borderId="0"/>
    <xf numFmtId="0" fontId="4" fillId="23" borderId="0"/>
    <xf numFmtId="0" fontId="4" fillId="23" borderId="0"/>
    <xf numFmtId="0" fontId="4" fillId="23" borderId="0"/>
    <xf numFmtId="0" fontId="4" fillId="23" borderId="0"/>
    <xf numFmtId="0" fontId="4" fillId="23" borderId="0"/>
    <xf numFmtId="0" fontId="4" fillId="23" borderId="0"/>
    <xf numFmtId="0" fontId="4" fillId="23" borderId="0"/>
    <xf numFmtId="0" fontId="4" fillId="23" borderId="0"/>
    <xf numFmtId="0" fontId="4" fillId="23" borderId="0"/>
    <xf numFmtId="0" fontId="4" fillId="23" borderId="0"/>
    <xf numFmtId="0" fontId="4" fillId="23" borderId="0"/>
    <xf numFmtId="0" fontId="4" fillId="23" borderId="0"/>
    <xf numFmtId="0" fontId="4" fillId="23" borderId="0"/>
    <xf numFmtId="0" fontId="4" fillId="23" borderId="0"/>
    <xf numFmtId="0" fontId="4" fillId="23" borderId="0"/>
    <xf numFmtId="0" fontId="4" fillId="23" borderId="0"/>
    <xf numFmtId="0" fontId="4" fillId="24" borderId="0"/>
    <xf numFmtId="0" fontId="4" fillId="24" borderId="0"/>
    <xf numFmtId="0" fontId="4" fillId="24" borderId="0"/>
    <xf numFmtId="0" fontId="4" fillId="24" borderId="0"/>
    <xf numFmtId="0" fontId="34" fillId="24" borderId="0"/>
    <xf numFmtId="0" fontId="4" fillId="24" borderId="0"/>
    <xf numFmtId="0" fontId="4" fillId="24" borderId="0"/>
    <xf numFmtId="0" fontId="4" fillId="25" borderId="0"/>
    <xf numFmtId="0" fontId="4" fillId="25" borderId="0"/>
    <xf numFmtId="0" fontId="4" fillId="25" borderId="0"/>
    <xf numFmtId="0" fontId="4" fillId="25" borderId="0"/>
    <xf numFmtId="0" fontId="34" fillId="25" borderId="0"/>
    <xf numFmtId="0" fontId="4" fillId="25" borderId="0"/>
    <xf numFmtId="0" fontId="4" fillId="25" borderId="0"/>
    <xf numFmtId="0" fontId="4" fillId="26" borderId="0"/>
    <xf numFmtId="0" fontId="4" fillId="26" borderId="0"/>
    <xf numFmtId="0" fontId="4" fillId="26" borderId="0"/>
    <xf numFmtId="0" fontId="4" fillId="26" borderId="0"/>
    <xf numFmtId="0" fontId="34" fillId="26" borderId="0"/>
    <xf numFmtId="0" fontId="4" fillId="26" borderId="0"/>
    <xf numFmtId="0" fontId="4" fillId="26" borderId="0"/>
    <xf numFmtId="0" fontId="4" fillId="27" borderId="0"/>
    <xf numFmtId="0" fontId="4" fillId="27" borderId="0"/>
    <xf numFmtId="0" fontId="4" fillId="27" borderId="0"/>
    <xf numFmtId="0" fontId="4" fillId="27" borderId="0"/>
    <xf numFmtId="0" fontId="34" fillId="27" borderId="0"/>
    <xf numFmtId="0" fontId="4" fillId="27" borderId="0"/>
    <xf numFmtId="0" fontId="4" fillId="27" borderId="0"/>
    <xf numFmtId="0" fontId="4" fillId="28" borderId="0"/>
    <xf numFmtId="0" fontId="4" fillId="28" borderId="0"/>
    <xf numFmtId="0" fontId="4" fillId="28" borderId="0"/>
    <xf numFmtId="0" fontId="4" fillId="28" borderId="0"/>
    <xf numFmtId="0" fontId="34" fillId="28" borderId="0"/>
    <xf numFmtId="0" fontId="4" fillId="28" borderId="0"/>
    <xf numFmtId="0" fontId="4" fillId="28" borderId="0"/>
    <xf numFmtId="0" fontId="4" fillId="29" borderId="0"/>
    <xf numFmtId="0" fontId="4" fillId="29" borderId="0"/>
    <xf numFmtId="0" fontId="4" fillId="29" borderId="0"/>
    <xf numFmtId="0" fontId="4" fillId="29" borderId="0"/>
    <xf numFmtId="0" fontId="34" fillId="29" borderId="0"/>
    <xf numFmtId="0" fontId="4" fillId="29" borderId="0"/>
    <xf numFmtId="0" fontId="4" fillId="29" borderId="0"/>
    <xf numFmtId="43" fontId="6" fillId="0" borderId="0"/>
    <xf numFmtId="41" fontId="6" fillId="0" borderId="0"/>
    <xf numFmtId="41" fontId="6" fillId="0" borderId="0"/>
    <xf numFmtId="43" fontId="6" fillId="0" borderId="0"/>
    <xf numFmtId="43" fontId="4" fillId="0" borderId="0"/>
    <xf numFmtId="43" fontId="4" fillId="0" borderId="0"/>
    <xf numFmtId="43" fontId="6" fillId="0" borderId="0"/>
    <xf numFmtId="43" fontId="6" fillId="0" borderId="0"/>
    <xf numFmtId="43" fontId="6" fillId="0" borderId="0"/>
    <xf numFmtId="43" fontId="39" fillId="0" borderId="0"/>
    <xf numFmtId="43" fontId="6" fillId="0" borderId="0"/>
    <xf numFmtId="43" fontId="6" fillId="0" borderId="0"/>
    <xf numFmtId="43" fontId="6" fillId="0" borderId="0"/>
    <xf numFmtId="43" fontId="4" fillId="0" borderId="0"/>
    <xf numFmtId="43" fontId="4" fillId="0" borderId="0"/>
    <xf numFmtId="43" fontId="4" fillId="0" borderId="0"/>
    <xf numFmtId="43" fontId="4" fillId="0" borderId="0"/>
    <xf numFmtId="43" fontId="4" fillId="0" borderId="0"/>
    <xf numFmtId="43" fontId="6" fillId="0" borderId="0"/>
    <xf numFmtId="43" fontId="4" fillId="0" borderId="0"/>
    <xf numFmtId="43" fontId="6" fillId="0" borderId="0"/>
    <xf numFmtId="43" fontId="6" fillId="0" borderId="0"/>
    <xf numFmtId="43" fontId="6" fillId="0" borderId="0"/>
    <xf numFmtId="43" fontId="6" fillId="0" borderId="0"/>
    <xf numFmtId="43" fontId="6" fillId="0" borderId="0"/>
    <xf numFmtId="43" fontId="4" fillId="0" borderId="0"/>
    <xf numFmtId="43" fontId="4" fillId="0" borderId="0"/>
    <xf numFmtId="43" fontId="4" fillId="0" borderId="0"/>
    <xf numFmtId="43" fontId="4" fillId="0" borderId="0"/>
    <xf numFmtId="43" fontId="4" fillId="0" borderId="0"/>
    <xf numFmtId="43" fontId="4" fillId="0" borderId="0"/>
    <xf numFmtId="43" fontId="4" fillId="0" borderId="0"/>
    <xf numFmtId="43" fontId="6" fillId="0" borderId="0"/>
    <xf numFmtId="43" fontId="4" fillId="0" borderId="0"/>
    <xf numFmtId="43" fontId="6" fillId="0" borderId="0"/>
    <xf numFmtId="43" fontId="6" fillId="0" borderId="0"/>
    <xf numFmtId="43" fontId="4" fillId="0" borderId="0"/>
    <xf numFmtId="43" fontId="35" fillId="0" borderId="0"/>
    <xf numFmtId="43" fontId="4" fillId="0" borderId="0"/>
    <xf numFmtId="43" fontId="35" fillId="0" borderId="0"/>
    <xf numFmtId="43" fontId="4" fillId="0" borderId="0"/>
    <xf numFmtId="43" fontId="4" fillId="0" borderId="0"/>
    <xf numFmtId="43" fontId="6" fillId="0" borderId="0"/>
    <xf numFmtId="43" fontId="4" fillId="0" borderId="0"/>
    <xf numFmtId="43" fontId="6" fillId="0" borderId="0"/>
    <xf numFmtId="43" fontId="4" fillId="0" borderId="0"/>
    <xf numFmtId="43" fontId="6" fillId="0" borderId="0"/>
    <xf numFmtId="43" fontId="6" fillId="0" borderId="0"/>
    <xf numFmtId="43" fontId="6" fillId="0" borderId="0"/>
    <xf numFmtId="43" fontId="4" fillId="0" borderId="0"/>
    <xf numFmtId="43" fontId="4" fillId="0" borderId="0"/>
    <xf numFmtId="43" fontId="6" fillId="0" borderId="0"/>
    <xf numFmtId="43" fontId="6" fillId="0" borderId="0"/>
    <xf numFmtId="43" fontId="4" fillId="0" borderId="0"/>
    <xf numFmtId="43" fontId="4" fillId="0" borderId="0"/>
    <xf numFmtId="43" fontId="6" fillId="0" borderId="0"/>
    <xf numFmtId="43" fontId="4" fillId="0" borderId="0"/>
    <xf numFmtId="43" fontId="4" fillId="0" borderId="0"/>
    <xf numFmtId="43" fontId="4" fillId="0" borderId="0"/>
    <xf numFmtId="43" fontId="4" fillId="0" borderId="0"/>
    <xf numFmtId="43" fontId="6" fillId="0" borderId="0"/>
    <xf numFmtId="43" fontId="6" fillId="0" borderId="0"/>
    <xf numFmtId="43" fontId="6" fillId="0" borderId="0"/>
    <xf numFmtId="43" fontId="6" fillId="0" borderId="0"/>
    <xf numFmtId="43" fontId="6" fillId="0" borderId="0"/>
    <xf numFmtId="43" fontId="6" fillId="0" borderId="0"/>
    <xf numFmtId="43" fontId="4" fillId="0" borderId="0"/>
    <xf numFmtId="43" fontId="4" fillId="0" borderId="0"/>
    <xf numFmtId="42" fontId="6" fillId="0" borderId="0"/>
    <xf numFmtId="42" fontId="6" fillId="0" borderId="0"/>
    <xf numFmtId="44" fontId="6" fillId="0" borderId="0"/>
    <xf numFmtId="44" fontId="6" fillId="0" borderId="0"/>
    <xf numFmtId="44" fontId="4" fillId="0" borderId="0"/>
    <xf numFmtId="44" fontId="4" fillId="0" borderId="0"/>
    <xf numFmtId="44" fontId="4" fillId="0" borderId="0"/>
    <xf numFmtId="44" fontId="4" fillId="0" borderId="0"/>
    <xf numFmtId="44" fontId="4" fillId="0" borderId="0"/>
    <xf numFmtId="44" fontId="4" fillId="0" borderId="0"/>
    <xf numFmtId="44" fontId="6" fillId="0" borderId="0"/>
    <xf numFmtId="44" fontId="6" fillId="0" borderId="0"/>
    <xf numFmtId="44" fontId="6" fillId="0" borderId="0"/>
    <xf numFmtId="44" fontId="6" fillId="0" borderId="0"/>
    <xf numFmtId="44" fontId="6" fillId="0" borderId="0"/>
    <xf numFmtId="44" fontId="6" fillId="0" borderId="0"/>
    <xf numFmtId="0" fontId="7" fillId="0" borderId="0">
      <alignment vertical="top"/>
      <protection locked="0"/>
    </xf>
    <xf numFmtId="0" fontId="31" fillId="0" borderId="0"/>
    <xf numFmtId="0" fontId="31" fillId="0" borderId="0"/>
    <xf numFmtId="0" fontId="7" fillId="0" borderId="0">
      <alignment vertical="top"/>
      <protection locked="0"/>
    </xf>
    <xf numFmtId="0" fontId="33" fillId="30" borderId="0"/>
    <xf numFmtId="0" fontId="37" fillId="30" borderId="0"/>
    <xf numFmtId="0" fontId="33" fillId="3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0" fillId="0" borderId="0"/>
    <xf numFmtId="0" fontId="4" fillId="0" borderId="0"/>
    <xf numFmtId="0" fontId="4" fillId="0" borderId="0"/>
    <xf numFmtId="0" fontId="4" fillId="0" borderId="0"/>
    <xf numFmtId="0" fontId="4" fillId="0" borderId="0"/>
    <xf numFmtId="0" fontId="6" fillId="0" borderId="0"/>
    <xf numFmtId="0" fontId="39" fillId="0" borderId="0"/>
    <xf numFmtId="0" fontId="9" fillId="0" borderId="0"/>
    <xf numFmtId="0" fontId="4" fillId="0" borderId="0"/>
    <xf numFmtId="0" fontId="6" fillId="0" borderId="0"/>
    <xf numFmtId="0" fontId="35" fillId="0" borderId="0"/>
    <xf numFmtId="0" fontId="6" fillId="0" borderId="0"/>
    <xf numFmtId="0" fontId="35" fillId="0" borderId="0"/>
    <xf numFmtId="0" fontId="6" fillId="0" borderId="0"/>
    <xf numFmtId="169" fontId="36" fillId="0" borderId="0"/>
    <xf numFmtId="0" fontId="35" fillId="0" borderId="0"/>
    <xf numFmtId="0" fontId="35" fillId="0" borderId="0"/>
    <xf numFmtId="0" fontId="35" fillId="0" borderId="0"/>
    <xf numFmtId="0" fontId="35" fillId="0" borderId="0"/>
    <xf numFmtId="0" fontId="6" fillId="0" borderId="0"/>
    <xf numFmtId="0" fontId="6" fillId="0" borderId="0"/>
    <xf numFmtId="0" fontId="6" fillId="0" borderId="0"/>
    <xf numFmtId="0" fontId="6" fillId="0" borderId="0"/>
    <xf numFmtId="0" fontId="4" fillId="0" borderId="0"/>
    <xf numFmtId="0" fontId="30" fillId="0" borderId="0"/>
    <xf numFmtId="0" fontId="6" fillId="0" borderId="0"/>
    <xf numFmtId="0" fontId="6"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6"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6" fillId="0" borderId="0"/>
    <xf numFmtId="0" fontId="4" fillId="0" borderId="0"/>
    <xf numFmtId="0" fontId="4" fillId="0" borderId="0"/>
    <xf numFmtId="0" fontId="4" fillId="0" borderId="0"/>
    <xf numFmtId="0" fontId="4" fillId="0" borderId="0"/>
    <xf numFmtId="0" fontId="4" fillId="0" borderId="0"/>
    <xf numFmtId="0" fontId="6" fillId="0" borderId="0"/>
    <xf numFmtId="0" fontId="6" fillId="0" borderId="0"/>
    <xf numFmtId="0" fontId="6" fillId="0" borderId="0"/>
    <xf numFmtId="0" fontId="4" fillId="0" borderId="0"/>
    <xf numFmtId="0" fontId="4" fillId="0" borderId="0"/>
    <xf numFmtId="0" fontId="6"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5" fillId="0" borderId="0"/>
    <xf numFmtId="0" fontId="3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6" fillId="0" borderId="0"/>
    <xf numFmtId="0" fontId="4" fillId="0" borderId="0"/>
    <xf numFmtId="0" fontId="4" fillId="0" borderId="0"/>
    <xf numFmtId="0" fontId="4" fillId="0" borderId="0"/>
    <xf numFmtId="0" fontId="4" fillId="0" borderId="0"/>
    <xf numFmtId="0" fontId="4" fillId="0" borderId="0"/>
    <xf numFmtId="0" fontId="4"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35" fillId="0" borderId="0"/>
    <xf numFmtId="0" fontId="4" fillId="0" borderId="0"/>
    <xf numFmtId="0" fontId="35" fillId="0" borderId="0"/>
    <xf numFmtId="0" fontId="4" fillId="0" borderId="0"/>
    <xf numFmtId="0" fontId="5" fillId="0" borderId="0"/>
    <xf numFmtId="0" fontId="3" fillId="0" borderId="0"/>
    <xf numFmtId="0" fontId="6" fillId="0" borderId="0"/>
    <xf numFmtId="0" fontId="6"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6" fillId="0" borderId="0"/>
    <xf numFmtId="0" fontId="6" fillId="0" borderId="0"/>
    <xf numFmtId="0" fontId="4" fillId="10" borderId="25"/>
    <xf numFmtId="0" fontId="4" fillId="10" borderId="25"/>
    <xf numFmtId="0" fontId="4" fillId="10" borderId="25"/>
    <xf numFmtId="0" fontId="4" fillId="10" borderId="25"/>
    <xf numFmtId="0" fontId="4" fillId="10" borderId="25"/>
    <xf numFmtId="0" fontId="4" fillId="10" borderId="25"/>
    <xf numFmtId="0" fontId="4" fillId="10" borderId="25"/>
    <xf numFmtId="0" fontId="4" fillId="10" borderId="25"/>
    <xf numFmtId="0" fontId="4" fillId="10" borderId="25"/>
    <xf numFmtId="0" fontId="4" fillId="10" borderId="25"/>
    <xf numFmtId="0" fontId="4" fillId="10" borderId="25"/>
    <xf numFmtId="0" fontId="4" fillId="10" borderId="25"/>
    <xf numFmtId="0" fontId="4" fillId="10" borderId="25"/>
    <xf numFmtId="0" fontId="4" fillId="10" borderId="25"/>
    <xf numFmtId="0" fontId="4" fillId="10" borderId="25"/>
    <xf numFmtId="0" fontId="4" fillId="10" borderId="25"/>
    <xf numFmtId="0" fontId="4" fillId="10" borderId="25"/>
    <xf numFmtId="0" fontId="4" fillId="10" borderId="25"/>
    <xf numFmtId="0" fontId="4" fillId="10" borderId="25"/>
    <xf numFmtId="0" fontId="4" fillId="10" borderId="25"/>
    <xf numFmtId="0" fontId="4" fillId="10" borderId="25"/>
    <xf numFmtId="0" fontId="4" fillId="10" borderId="25"/>
    <xf numFmtId="0" fontId="4" fillId="10" borderId="25"/>
    <xf numFmtId="0" fontId="4" fillId="10" borderId="25"/>
    <xf numFmtId="0" fontId="4" fillId="10" borderId="25"/>
    <xf numFmtId="0" fontId="4" fillId="10" borderId="25"/>
    <xf numFmtId="0" fontId="4" fillId="10" borderId="25"/>
    <xf numFmtId="0" fontId="4" fillId="10" borderId="25"/>
    <xf numFmtId="0" fontId="4" fillId="10" borderId="25"/>
    <xf numFmtId="0" fontId="4" fillId="10" borderId="25"/>
    <xf numFmtId="0" fontId="4" fillId="10" borderId="25"/>
    <xf numFmtId="0" fontId="4" fillId="10" borderId="25"/>
    <xf numFmtId="0" fontId="4" fillId="10" borderId="25"/>
    <xf numFmtId="0" fontId="4" fillId="10" borderId="25"/>
    <xf numFmtId="0" fontId="4" fillId="10" borderId="25"/>
    <xf numFmtId="0" fontId="4" fillId="10" borderId="25"/>
    <xf numFmtId="0" fontId="4" fillId="10" borderId="25"/>
    <xf numFmtId="0" fontId="4" fillId="10" borderId="25"/>
    <xf numFmtId="0" fontId="4" fillId="10" borderId="25"/>
    <xf numFmtId="0" fontId="4" fillId="10" borderId="25"/>
    <xf numFmtId="0" fontId="4" fillId="10" borderId="25"/>
    <xf numFmtId="0" fontId="4" fillId="10" borderId="25"/>
    <xf numFmtId="0" fontId="4" fillId="10" borderId="25"/>
    <xf numFmtId="0" fontId="4" fillId="10" borderId="25"/>
    <xf numFmtId="0" fontId="4" fillId="10" borderId="25"/>
    <xf numFmtId="0" fontId="4" fillId="10" borderId="25"/>
    <xf numFmtId="0" fontId="4" fillId="10" borderId="25"/>
    <xf numFmtId="0" fontId="4" fillId="10" borderId="25"/>
    <xf numFmtId="0" fontId="4" fillId="10" borderId="25"/>
    <xf numFmtId="0" fontId="4" fillId="10" borderId="25"/>
    <xf numFmtId="0" fontId="4" fillId="10" borderId="25"/>
    <xf numFmtId="0" fontId="4" fillId="10" borderId="25"/>
    <xf numFmtId="0" fontId="4" fillId="10" borderId="25"/>
    <xf numFmtId="0" fontId="4" fillId="10" borderId="25"/>
    <xf numFmtId="0" fontId="4" fillId="10" borderId="25"/>
    <xf numFmtId="0" fontId="4" fillId="10" borderId="25"/>
    <xf numFmtId="0" fontId="4" fillId="10" borderId="25"/>
    <xf numFmtId="0" fontId="4" fillId="10" borderId="25"/>
    <xf numFmtId="0" fontId="4" fillId="10" borderId="25"/>
    <xf numFmtId="0" fontId="4" fillId="10" borderId="25"/>
    <xf numFmtId="0" fontId="4" fillId="10" borderId="25"/>
    <xf numFmtId="0" fontId="4" fillId="10" borderId="25"/>
    <xf numFmtId="0" fontId="4" fillId="10" borderId="25"/>
    <xf numFmtId="0" fontId="4" fillId="10" borderId="25"/>
    <xf numFmtId="0" fontId="4" fillId="10" borderId="25"/>
    <xf numFmtId="0" fontId="4" fillId="10" borderId="25"/>
    <xf numFmtId="0" fontId="4" fillId="10" borderId="25"/>
    <xf numFmtId="0" fontId="4" fillId="10" borderId="25"/>
    <xf numFmtId="0" fontId="4" fillId="10" borderId="25"/>
    <xf numFmtId="0" fontId="4" fillId="10" borderId="25"/>
    <xf numFmtId="9" fontId="6" fillId="0" borderId="0"/>
    <xf numFmtId="9" fontId="6" fillId="0" borderId="0"/>
    <xf numFmtId="9" fontId="6" fillId="0" borderId="0"/>
    <xf numFmtId="9" fontId="6" fillId="0" borderId="0"/>
    <xf numFmtId="9" fontId="6" fillId="0" borderId="0"/>
    <xf numFmtId="9" fontId="6" fillId="0" borderId="0"/>
    <xf numFmtId="9" fontId="6" fillId="0" borderId="0"/>
    <xf numFmtId="9" fontId="6" fillId="0" borderId="0"/>
    <xf numFmtId="9" fontId="4" fillId="0" borderId="0"/>
    <xf numFmtId="9" fontId="4" fillId="0" borderId="0"/>
    <xf numFmtId="9" fontId="4" fillId="0" borderId="0"/>
    <xf numFmtId="9" fontId="4" fillId="0" borderId="0"/>
    <xf numFmtId="9" fontId="4" fillId="0" borderId="0"/>
    <xf numFmtId="9" fontId="4" fillId="0" borderId="0"/>
    <xf numFmtId="9" fontId="4" fillId="0" borderId="0"/>
    <xf numFmtId="9" fontId="6" fillId="0" borderId="0"/>
    <xf numFmtId="9" fontId="4" fillId="0" borderId="0"/>
    <xf numFmtId="9" fontId="6" fillId="0" borderId="0"/>
    <xf numFmtId="9" fontId="6" fillId="0" borderId="0"/>
    <xf numFmtId="9" fontId="4" fillId="0" borderId="0"/>
    <xf numFmtId="9" fontId="4" fillId="0" borderId="0"/>
    <xf numFmtId="9" fontId="6" fillId="0" borderId="0"/>
    <xf numFmtId="9" fontId="6" fillId="0" borderId="0"/>
    <xf numFmtId="9" fontId="6" fillId="0" borderId="0"/>
    <xf numFmtId="9" fontId="4" fillId="0" borderId="0"/>
    <xf numFmtId="9" fontId="4" fillId="0" borderId="0"/>
    <xf numFmtId="9" fontId="4" fillId="0" borderId="0"/>
    <xf numFmtId="9" fontId="4" fillId="0" borderId="0"/>
    <xf numFmtId="9" fontId="4" fillId="0" borderId="0"/>
    <xf numFmtId="9" fontId="4" fillId="0" borderId="0"/>
    <xf numFmtId="9" fontId="4" fillId="0" borderId="0"/>
    <xf numFmtId="9" fontId="4" fillId="0" borderId="0"/>
    <xf numFmtId="9" fontId="4" fillId="0" borderId="0"/>
    <xf numFmtId="9" fontId="4" fillId="0" borderId="0"/>
    <xf numFmtId="9" fontId="6" fillId="0" borderId="0"/>
    <xf numFmtId="0" fontId="32" fillId="0" borderId="0"/>
    <xf numFmtId="0" fontId="38" fillId="0" borderId="0"/>
    <xf numFmtId="0" fontId="32" fillId="0" borderId="0"/>
  </cellStyleXfs>
  <cellXfs count="351">
    <xf numFmtId="37" fontId="0" fillId="0" borderId="0" xfId="0"/>
    <xf numFmtId="37" fontId="8" fillId="0" borderId="0" xfId="0" applyFont="1"/>
    <xf numFmtId="37" fontId="8" fillId="0" borderId="0" xfId="0" applyFont="1" applyAlignment="1">
      <alignment horizontal="left"/>
    </xf>
    <xf numFmtId="1" fontId="8" fillId="0" borderId="0" xfId="0" applyNumberFormat="1" applyFont="1" applyAlignment="1">
      <alignment horizontal="center"/>
    </xf>
    <xf numFmtId="37" fontId="8" fillId="0" borderId="0" xfId="0" applyFont="1" applyAlignment="1">
      <alignment horizontal="center"/>
    </xf>
    <xf numFmtId="37" fontId="8" fillId="0" borderId="0" xfId="0" quotePrefix="1" applyFont="1" applyAlignment="1">
      <alignment horizontal="center"/>
    </xf>
    <xf numFmtId="10" fontId="8" fillId="0" borderId="0" xfId="0" applyNumberFormat="1" applyFont="1"/>
    <xf numFmtId="49" fontId="8" fillId="0" borderId="0" xfId="0" quotePrefix="1" applyNumberFormat="1" applyFont="1"/>
    <xf numFmtId="37" fontId="10" fillId="0" borderId="0" xfId="0" applyFont="1" applyAlignment="1" applyProtection="1">
      <alignment horizontal="center"/>
      <protection locked="0"/>
    </xf>
    <xf numFmtId="37" fontId="11" fillId="0" borderId="0" xfId="0" applyFont="1"/>
    <xf numFmtId="37" fontId="12" fillId="0" borderId="0" xfId="0" applyFont="1" applyAlignment="1">
      <alignment horizontal="center"/>
    </xf>
    <xf numFmtId="37" fontId="12" fillId="0" borderId="0" xfId="0" applyFont="1"/>
    <xf numFmtId="37" fontId="12" fillId="0" borderId="0" xfId="0" applyFont="1" applyAlignment="1">
      <alignment horizontal="left"/>
    </xf>
    <xf numFmtId="38" fontId="12" fillId="0" borderId="0" xfId="0" applyNumberFormat="1" applyFont="1"/>
    <xf numFmtId="37" fontId="12" fillId="0" borderId="0" xfId="0" quotePrefix="1" applyFont="1" applyAlignment="1">
      <alignment horizontal="left"/>
    </xf>
    <xf numFmtId="37" fontId="13" fillId="0" borderId="0" xfId="631" applyNumberFormat="1" applyFont="1" applyAlignment="1" applyProtection="1"/>
    <xf numFmtId="37" fontId="12" fillId="3" borderId="0" xfId="0" applyFont="1" applyFill="1"/>
    <xf numFmtId="38" fontId="12" fillId="3" borderId="0" xfId="0" applyNumberFormat="1" applyFont="1" applyFill="1" applyAlignment="1">
      <alignment horizontal="center"/>
    </xf>
    <xf numFmtId="37" fontId="12" fillId="3" borderId="0" xfId="0" applyFont="1" applyFill="1" applyAlignment="1">
      <alignment horizontal="center"/>
    </xf>
    <xf numFmtId="37" fontId="12" fillId="3" borderId="0" xfId="0" quotePrefix="1" applyFont="1" applyFill="1" applyAlignment="1">
      <alignment horizontal="center"/>
    </xf>
    <xf numFmtId="37" fontId="14" fillId="0" borderId="1" xfId="0" quotePrefix="1" applyFont="1" applyBorder="1" applyProtection="1">
      <protection locked="0"/>
    </xf>
    <xf numFmtId="37" fontId="12" fillId="3" borderId="0" xfId="0" quotePrefix="1" applyFont="1" applyFill="1"/>
    <xf numFmtId="37" fontId="12" fillId="3" borderId="0" xfId="0" quotePrefix="1" applyFont="1" applyFill="1" applyAlignment="1">
      <alignment horizontal="left"/>
    </xf>
    <xf numFmtId="38" fontId="12" fillId="3" borderId="0" xfId="0" applyNumberFormat="1" applyFont="1" applyFill="1"/>
    <xf numFmtId="165" fontId="12" fillId="3" borderId="0" xfId="0" applyNumberFormat="1" applyFont="1" applyFill="1" applyAlignment="1">
      <alignment horizontal="center"/>
    </xf>
    <xf numFmtId="37" fontId="12" fillId="3" borderId="0" xfId="0" quotePrefix="1" applyFont="1" applyFill="1" applyAlignment="1">
      <alignment horizontal="fill"/>
    </xf>
    <xf numFmtId="37" fontId="14" fillId="0" borderId="1" xfId="547" quotePrefix="1" applyNumberFormat="1" applyFont="1" applyBorder="1" applyProtection="1">
      <protection locked="0"/>
    </xf>
    <xf numFmtId="37" fontId="14" fillId="0" borderId="1" xfId="547" applyNumberFormat="1" applyFont="1" applyBorder="1" applyProtection="1">
      <protection locked="0"/>
    </xf>
    <xf numFmtId="37" fontId="12" fillId="7" borderId="0" xfId="0" applyFont="1" applyFill="1"/>
    <xf numFmtId="37" fontId="12" fillId="7" borderId="0" xfId="0" quotePrefix="1" applyFont="1" applyFill="1" applyAlignment="1">
      <alignment horizontal="left" indent="1"/>
    </xf>
    <xf numFmtId="43" fontId="12" fillId="3" borderId="0" xfId="547" applyFont="1" applyFill="1"/>
    <xf numFmtId="37" fontId="14" fillId="4" borderId="1" xfId="0" quotePrefix="1" applyFont="1" applyFill="1" applyBorder="1" applyProtection="1">
      <protection locked="0"/>
    </xf>
    <xf numFmtId="37" fontId="12" fillId="3" borderId="0" xfId="547" quotePrefix="1" applyNumberFormat="1" applyFont="1" applyFill="1" applyAlignment="1">
      <alignment horizontal="fill"/>
    </xf>
    <xf numFmtId="39" fontId="12" fillId="3" borderId="0" xfId="0" applyNumberFormat="1" applyFont="1" applyFill="1"/>
    <xf numFmtId="37" fontId="12" fillId="3" borderId="0" xfId="0" applyFont="1" applyFill="1" applyAlignment="1">
      <alignment horizontal="centerContinuous"/>
    </xf>
    <xf numFmtId="37" fontId="12" fillId="7" borderId="0" xfId="0" quotePrefix="1" applyFont="1" applyFill="1" applyAlignment="1">
      <alignment horizontal="left"/>
    </xf>
    <xf numFmtId="37" fontId="12" fillId="7" borderId="0" xfId="0" applyFont="1" applyFill="1" applyAlignment="1">
      <alignment horizontal="right"/>
    </xf>
    <xf numFmtId="38" fontId="14" fillId="4" borderId="7" xfId="0" applyNumberFormat="1" applyFont="1" applyFill="1" applyBorder="1" applyProtection="1">
      <protection locked="0"/>
    </xf>
    <xf numFmtId="38" fontId="14" fillId="4" borderId="4" xfId="0" applyNumberFormat="1" applyFont="1" applyFill="1" applyBorder="1" applyProtection="1">
      <protection locked="0"/>
    </xf>
    <xf numFmtId="38" fontId="14" fillId="4" borderId="2" xfId="0" applyNumberFormat="1" applyFont="1" applyFill="1" applyBorder="1" applyProtection="1">
      <protection locked="0"/>
    </xf>
    <xf numFmtId="37" fontId="12" fillId="7" borderId="0" xfId="0" applyFont="1" applyFill="1" applyAlignment="1">
      <alignment horizontal="left"/>
    </xf>
    <xf numFmtId="37" fontId="14" fillId="3" borderId="0" xfId="0" applyFont="1" applyFill="1" applyAlignment="1">
      <alignment horizontal="centerContinuous"/>
    </xf>
    <xf numFmtId="37" fontId="12" fillId="3" borderId="0" xfId="0" applyFont="1" applyFill="1" applyAlignment="1">
      <alignment horizontal="right"/>
    </xf>
    <xf numFmtId="38" fontId="14" fillId="4" borderId="1" xfId="0" applyNumberFormat="1" applyFont="1" applyFill="1" applyBorder="1" applyProtection="1">
      <protection locked="0"/>
    </xf>
    <xf numFmtId="38" fontId="12" fillId="3" borderId="0" xfId="0" applyNumberFormat="1" applyFont="1" applyFill="1" applyAlignment="1">
      <alignment horizontal="right"/>
    </xf>
    <xf numFmtId="37" fontId="12" fillId="3" borderId="0" xfId="0" quotePrefix="1" applyFont="1" applyFill="1" applyAlignment="1">
      <alignment horizontal="centerContinuous"/>
    </xf>
    <xf numFmtId="37" fontId="14" fillId="4" borderId="1" xfId="0" applyFont="1" applyFill="1" applyBorder="1" applyProtection="1">
      <protection locked="0"/>
    </xf>
    <xf numFmtId="37" fontId="14" fillId="3" borderId="0" xfId="0" quotePrefix="1" applyFont="1" applyFill="1" applyAlignment="1">
      <alignment horizontal="left"/>
    </xf>
    <xf numFmtId="37" fontId="14" fillId="3" borderId="0" xfId="0" applyFont="1" applyFill="1" applyAlignment="1">
      <alignment horizontal="center"/>
    </xf>
    <xf numFmtId="38" fontId="14" fillId="3" borderId="0" xfId="0" applyNumberFormat="1" applyFont="1" applyFill="1" applyAlignment="1">
      <alignment horizontal="center"/>
    </xf>
    <xf numFmtId="38" fontId="14" fillId="3" borderId="0" xfId="0" applyNumberFormat="1" applyFont="1" applyFill="1"/>
    <xf numFmtId="37" fontId="14" fillId="3" borderId="0" xfId="0" applyFont="1" applyFill="1"/>
    <xf numFmtId="37" fontId="12" fillId="3" borderId="0" xfId="0" applyFont="1" applyFill="1" applyAlignment="1">
      <alignment horizontal="left"/>
    </xf>
    <xf numFmtId="38" fontId="14" fillId="3" borderId="4" xfId="0" applyNumberFormat="1" applyFont="1" applyFill="1" applyBorder="1" applyAlignment="1" applyProtection="1">
      <alignment horizontal="center"/>
      <protection locked="0"/>
    </xf>
    <xf numFmtId="37" fontId="14" fillId="7" borderId="0" xfId="0" applyFont="1" applyFill="1" applyAlignment="1">
      <alignment horizontal="centerContinuous"/>
    </xf>
    <xf numFmtId="37" fontId="12" fillId="7" borderId="0" xfId="0" applyFont="1" applyFill="1" applyAlignment="1">
      <alignment horizontal="left" indent="1"/>
    </xf>
    <xf numFmtId="10" fontId="12" fillId="0" borderId="0" xfId="939" applyNumberFormat="1" applyFont="1"/>
    <xf numFmtId="37" fontId="12" fillId="7" borderId="0" xfId="0" applyFont="1" applyFill="1" applyAlignment="1">
      <alignment horizontal="left" indent="2"/>
    </xf>
    <xf numFmtId="37" fontId="12" fillId="7" borderId="0" xfId="0" quotePrefix="1" applyFont="1" applyFill="1" applyAlignment="1">
      <alignment horizontal="left" indent="2"/>
    </xf>
    <xf numFmtId="39" fontId="12" fillId="0" borderId="0" xfId="0" applyNumberFormat="1" applyFont="1"/>
    <xf numFmtId="10" fontId="12" fillId="0" borderId="0" xfId="0" applyNumberFormat="1" applyFont="1"/>
    <xf numFmtId="1" fontId="12" fillId="0" borderId="0" xfId="0" applyNumberFormat="1" applyFont="1" applyAlignment="1">
      <alignment horizontal="center"/>
    </xf>
    <xf numFmtId="37" fontId="12" fillId="0" borderId="0" xfId="0" applyFont="1" applyAlignment="1">
      <alignment horizontal="right"/>
    </xf>
    <xf numFmtId="37" fontId="15" fillId="0" borderId="0" xfId="0" applyFont="1"/>
    <xf numFmtId="37" fontId="10" fillId="0" borderId="0" xfId="0" applyFont="1" applyAlignment="1">
      <alignment horizontal="center"/>
    </xf>
    <xf numFmtId="37" fontId="12" fillId="0" borderId="0" xfId="0" quotePrefix="1" applyFont="1"/>
    <xf numFmtId="37" fontId="16" fillId="0" borderId="0" xfId="0" applyFont="1" applyAlignment="1">
      <alignment vertical="center" readingOrder="1"/>
    </xf>
    <xf numFmtId="37" fontId="18" fillId="0" borderId="0" xfId="0" applyFont="1" applyAlignment="1">
      <alignment vertical="center" readingOrder="1"/>
    </xf>
    <xf numFmtId="37" fontId="19" fillId="0" borderId="0" xfId="0" quotePrefix="1" applyFont="1"/>
    <xf numFmtId="37" fontId="19" fillId="0" borderId="0" xfId="0" applyFont="1"/>
    <xf numFmtId="37" fontId="8" fillId="0" borderId="0" xfId="0" quotePrefix="1" applyFont="1" applyAlignment="1">
      <alignment horizontal="right"/>
    </xf>
    <xf numFmtId="37" fontId="8" fillId="0" borderId="0" xfId="0" applyFont="1" applyAlignment="1">
      <alignment horizontal="centerContinuous"/>
    </xf>
    <xf numFmtId="37" fontId="20" fillId="0" borderId="1" xfId="0" applyFont="1" applyBorder="1"/>
    <xf numFmtId="37" fontId="20" fillId="0" borderId="4" xfId="0" applyFont="1" applyBorder="1"/>
    <xf numFmtId="37" fontId="8" fillId="0" borderId="4" xfId="0" applyFont="1" applyBorder="1"/>
    <xf numFmtId="37" fontId="20" fillId="0" borderId="2" xfId="0" applyFont="1" applyBorder="1"/>
    <xf numFmtId="37" fontId="20" fillId="0" borderId="0" xfId="0" applyFont="1"/>
    <xf numFmtId="37" fontId="20" fillId="0" borderId="7" xfId="0" applyFont="1" applyBorder="1" applyAlignment="1">
      <alignment horizontal="centerContinuous"/>
    </xf>
    <xf numFmtId="37" fontId="20" fillId="0" borderId="2" xfId="0" applyFont="1" applyBorder="1" applyAlignment="1">
      <alignment horizontal="centerContinuous"/>
    </xf>
    <xf numFmtId="37" fontId="20" fillId="0" borderId="4" xfId="0" applyFont="1" applyBorder="1" applyAlignment="1">
      <alignment horizontal="centerContinuous"/>
    </xf>
    <xf numFmtId="37" fontId="8" fillId="0" borderId="4" xfId="0" applyFont="1" applyBorder="1" applyAlignment="1">
      <alignment horizontal="centerContinuous"/>
    </xf>
    <xf numFmtId="37" fontId="8" fillId="0" borderId="2" xfId="0" applyFont="1" applyBorder="1" applyAlignment="1">
      <alignment horizontal="centerContinuous"/>
    </xf>
    <xf numFmtId="37" fontId="20" fillId="0" borderId="1" xfId="0" applyFont="1" applyBorder="1" applyAlignment="1">
      <alignment horizontal="center"/>
    </xf>
    <xf numFmtId="37" fontId="20" fillId="0" borderId="2" xfId="0" applyFont="1" applyBorder="1" applyAlignment="1">
      <alignment horizontal="center"/>
    </xf>
    <xf numFmtId="37" fontId="20" fillId="0" borderId="2" xfId="0" quotePrefix="1" applyFont="1" applyBorder="1" applyAlignment="1">
      <alignment horizontal="left"/>
    </xf>
    <xf numFmtId="37" fontId="20" fillId="0" borderId="4" xfId="0" quotePrefix="1" applyFont="1" applyBorder="1" applyAlignment="1">
      <alignment horizontal="left"/>
    </xf>
    <xf numFmtId="37" fontId="8" fillId="0" borderId="2" xfId="0" applyFont="1" applyBorder="1"/>
    <xf numFmtId="37" fontId="8" fillId="0" borderId="3" xfId="0" applyFont="1" applyBorder="1"/>
    <xf numFmtId="37" fontId="20" fillId="0" borderId="0" xfId="0" applyFont="1" applyAlignment="1">
      <alignment horizontal="left"/>
    </xf>
    <xf numFmtId="37" fontId="8" fillId="2" borderId="0" xfId="0" applyFont="1" applyFill="1"/>
    <xf numFmtId="37" fontId="8" fillId="0" borderId="5" xfId="0" applyFont="1" applyBorder="1"/>
    <xf numFmtId="37" fontId="12" fillId="0" borderId="0" xfId="0" quotePrefix="1" applyFont="1" applyAlignment="1">
      <alignment horizontal="right"/>
    </xf>
    <xf numFmtId="37" fontId="12" fillId="0" borderId="8" xfId="0" applyFont="1" applyBorder="1"/>
    <xf numFmtId="37" fontId="12" fillId="0" borderId="9" xfId="0" applyFont="1" applyBorder="1"/>
    <xf numFmtId="37" fontId="12" fillId="0" borderId="10" xfId="0" applyFont="1" applyBorder="1"/>
    <xf numFmtId="37" fontId="12" fillId="0" borderId="11" xfId="0" applyFont="1" applyBorder="1"/>
    <xf numFmtId="37" fontId="12" fillId="0" borderId="12" xfId="0" applyFont="1" applyBorder="1"/>
    <xf numFmtId="37" fontId="12" fillId="0" borderId="13" xfId="0" applyFont="1" applyBorder="1"/>
    <xf numFmtId="37" fontId="12" fillId="0" borderId="14" xfId="0" applyFont="1" applyBorder="1"/>
    <xf numFmtId="37" fontId="12" fillId="0" borderId="15" xfId="0" applyFont="1" applyBorder="1"/>
    <xf numFmtId="37" fontId="12" fillId="0" borderId="9" xfId="0" applyFont="1" applyBorder="1" applyAlignment="1">
      <alignment horizontal="center"/>
    </xf>
    <xf numFmtId="37" fontId="12" fillId="0" borderId="9" xfId="0" applyFont="1" applyBorder="1" applyAlignment="1">
      <alignment horizontal="right"/>
    </xf>
    <xf numFmtId="37" fontId="12" fillId="0" borderId="16" xfId="0" applyFont="1" applyBorder="1"/>
    <xf numFmtId="37" fontId="12" fillId="0" borderId="4" xfId="0" applyFont="1" applyBorder="1"/>
    <xf numFmtId="37" fontId="12" fillId="0" borderId="4" xfId="0" applyFont="1" applyBorder="1" applyAlignment="1">
      <alignment horizontal="center"/>
    </xf>
    <xf numFmtId="37" fontId="12" fillId="0" borderId="17" xfId="0" applyFont="1" applyBorder="1"/>
    <xf numFmtId="37" fontId="12" fillId="0" borderId="18" xfId="0" applyFont="1" applyBorder="1"/>
    <xf numFmtId="37" fontId="12" fillId="0" borderId="19" xfId="0" applyFont="1" applyBorder="1"/>
    <xf numFmtId="37" fontId="12" fillId="0" borderId="20" xfId="0" quotePrefix="1" applyFont="1" applyBorder="1" applyAlignment="1">
      <alignment horizontal="left"/>
    </xf>
    <xf numFmtId="37" fontId="12" fillId="0" borderId="21" xfId="0" applyFont="1" applyBorder="1"/>
    <xf numFmtId="37" fontId="12" fillId="0" borderId="20" xfId="0" applyFont="1" applyBorder="1" applyAlignment="1">
      <alignment horizontal="center"/>
    </xf>
    <xf numFmtId="37" fontId="12" fillId="0" borderId="22" xfId="0" applyFont="1" applyBorder="1"/>
    <xf numFmtId="37" fontId="12" fillId="0" borderId="23" xfId="0" applyFont="1" applyBorder="1"/>
    <xf numFmtId="37" fontId="12" fillId="0" borderId="23" xfId="0" applyFont="1" applyBorder="1" applyAlignment="1">
      <alignment horizontal="center"/>
    </xf>
    <xf numFmtId="37" fontId="12" fillId="0" borderId="24" xfId="0" applyFont="1" applyBorder="1"/>
    <xf numFmtId="37" fontId="20" fillId="0" borderId="0" xfId="0" quotePrefix="1" applyFont="1" applyAlignment="1">
      <alignment horizontal="left"/>
    </xf>
    <xf numFmtId="37" fontId="20" fillId="0" borderId="6" xfId="0" applyFont="1" applyBorder="1"/>
    <xf numFmtId="37" fontId="20" fillId="0" borderId="2" xfId="0" quotePrefix="1" applyFont="1" applyBorder="1" applyAlignment="1">
      <alignment horizontal="centerContinuous"/>
    </xf>
    <xf numFmtId="37" fontId="20" fillId="0" borderId="3" xfId="0" applyFont="1" applyBorder="1" applyAlignment="1">
      <alignment horizontal="center"/>
    </xf>
    <xf numFmtId="37" fontId="20" fillId="0" borderId="2" xfId="0" quotePrefix="1" applyFont="1" applyBorder="1"/>
    <xf numFmtId="37" fontId="20" fillId="0" borderId="0" xfId="0" quotePrefix="1" applyFont="1"/>
    <xf numFmtId="37" fontId="20" fillId="0" borderId="7" xfId="0" applyFont="1" applyBorder="1" applyAlignment="1">
      <alignment horizontal="left"/>
    </xf>
    <xf numFmtId="37" fontId="20" fillId="0" borderId="0" xfId="0" applyFont="1" applyAlignment="1">
      <alignment horizontal="centerContinuous"/>
    </xf>
    <xf numFmtId="37" fontId="20" fillId="0" borderId="0" xfId="0" quotePrefix="1" applyFont="1" applyAlignment="1">
      <alignment horizontal="center"/>
    </xf>
    <xf numFmtId="37" fontId="20" fillId="0" borderId="5" xfId="0" quotePrefix="1" applyFont="1" applyBorder="1"/>
    <xf numFmtId="37" fontId="20" fillId="0" borderId="5" xfId="0" applyFont="1" applyBorder="1"/>
    <xf numFmtId="37" fontId="8" fillId="0" borderId="1" xfId="0" applyFont="1" applyBorder="1"/>
    <xf numFmtId="37" fontId="20" fillId="0" borderId="1" xfId="0" applyFont="1" applyBorder="1" applyAlignment="1">
      <alignment horizontal="centerContinuous"/>
    </xf>
    <xf numFmtId="37" fontId="8" fillId="0" borderId="0" xfId="0" quotePrefix="1" applyFont="1" applyAlignment="1">
      <alignment horizontal="left"/>
    </xf>
    <xf numFmtId="37" fontId="20" fillId="0" borderId="3" xfId="0" applyFont="1" applyBorder="1"/>
    <xf numFmtId="37" fontId="20" fillId="0" borderId="3" xfId="0" applyFont="1" applyBorder="1" applyAlignment="1">
      <alignment horizontal="centerContinuous"/>
    </xf>
    <xf numFmtId="37" fontId="20" fillId="2" borderId="2" xfId="0" applyFont="1" applyFill="1" applyBorder="1"/>
    <xf numFmtId="164" fontId="20" fillId="0" borderId="2" xfId="0" applyNumberFormat="1" applyFont="1" applyBorder="1"/>
    <xf numFmtId="37" fontId="20" fillId="0" borderId="0" xfId="0" applyFont="1" applyAlignment="1">
      <alignment horizontal="center"/>
    </xf>
    <xf numFmtId="164" fontId="20" fillId="0" borderId="2" xfId="0" applyNumberFormat="1" applyFont="1" applyBorder="1" applyAlignment="1">
      <alignment horizontal="right"/>
    </xf>
    <xf numFmtId="164" fontId="20" fillId="0" borderId="1" xfId="0" applyNumberFormat="1" applyFont="1" applyBorder="1"/>
    <xf numFmtId="164" fontId="20" fillId="0" borderId="3" xfId="0" applyNumberFormat="1" applyFont="1" applyBorder="1"/>
    <xf numFmtId="164" fontId="20" fillId="0" borderId="2" xfId="0" quotePrefix="1" applyNumberFormat="1" applyFont="1" applyBorder="1" applyAlignment="1">
      <alignment horizontal="left"/>
    </xf>
    <xf numFmtId="37" fontId="20" fillId="0" borderId="7" xfId="0" applyFont="1" applyBorder="1" applyAlignment="1">
      <alignment horizontal="center"/>
    </xf>
    <xf numFmtId="37" fontId="20" fillId="0" borderId="4" xfId="0" applyFont="1" applyBorder="1" applyAlignment="1">
      <alignment horizontal="center"/>
    </xf>
    <xf numFmtId="37" fontId="20" fillId="0" borderId="7" xfId="0" applyFont="1" applyBorder="1"/>
    <xf numFmtId="37" fontId="8" fillId="0" borderId="7" xfId="0" applyFont="1" applyBorder="1"/>
    <xf numFmtId="37" fontId="21" fillId="0" borderId="0" xfId="0" applyFont="1" applyAlignment="1">
      <alignment horizontal="centerContinuous"/>
    </xf>
    <xf numFmtId="37" fontId="12" fillId="0" borderId="0" xfId="0" applyFont="1" applyAlignment="1">
      <alignment horizontal="centerContinuous"/>
    </xf>
    <xf numFmtId="37" fontId="21" fillId="0" borderId="0" xfId="0" applyFont="1"/>
    <xf numFmtId="37" fontId="21" fillId="0" borderId="1" xfId="0" applyFont="1" applyBorder="1"/>
    <xf numFmtId="37" fontId="21" fillId="0" borderId="2" xfId="0" applyFont="1" applyBorder="1" applyAlignment="1">
      <alignment horizontal="centerContinuous"/>
    </xf>
    <xf numFmtId="37" fontId="21" fillId="0" borderId="2" xfId="0" applyFont="1" applyBorder="1"/>
    <xf numFmtId="37" fontId="21" fillId="0" borderId="4" xfId="0" applyFont="1" applyBorder="1" applyAlignment="1">
      <alignment horizontal="centerContinuous"/>
    </xf>
    <xf numFmtId="37" fontId="21" fillId="0" borderId="4" xfId="0" applyFont="1" applyBorder="1"/>
    <xf numFmtId="37" fontId="21" fillId="0" borderId="5" xfId="0" applyFont="1" applyBorder="1"/>
    <xf numFmtId="37" fontId="21" fillId="0" borderId="6" xfId="0" applyFont="1" applyBorder="1"/>
    <xf numFmtId="37" fontId="21" fillId="0" borderId="3" xfId="0" applyFont="1" applyBorder="1"/>
    <xf numFmtId="37" fontId="21" fillId="0" borderId="2" xfId="0" quotePrefix="1" applyFont="1" applyBorder="1" applyAlignment="1">
      <alignment horizontal="center"/>
    </xf>
    <xf numFmtId="37" fontId="21" fillId="0" borderId="4" xfId="0" applyFont="1" applyBorder="1" applyAlignment="1">
      <alignment horizontal="left"/>
    </xf>
    <xf numFmtId="37" fontId="21" fillId="0" borderId="2" xfId="0" quotePrefix="1" applyFont="1" applyBorder="1"/>
    <xf numFmtId="37" fontId="21" fillId="0" borderId="2" xfId="0" applyFont="1" applyBorder="1" applyAlignment="1">
      <alignment horizontal="left" indent="1"/>
    </xf>
    <xf numFmtId="37" fontId="21" fillId="0" borderId="1" xfId="0" applyFont="1" applyBorder="1" applyAlignment="1">
      <alignment horizontal="right"/>
    </xf>
    <xf numFmtId="37" fontId="12" fillId="0" borderId="7" xfId="0" applyFont="1" applyBorder="1"/>
    <xf numFmtId="37" fontId="12" fillId="0" borderId="0" xfId="0" applyFont="1" applyAlignment="1">
      <alignment horizontal="center" vertical="center"/>
    </xf>
    <xf numFmtId="38" fontId="22" fillId="4" borderId="1" xfId="0" applyNumberFormat="1" applyFont="1" applyFill="1" applyBorder="1" applyProtection="1">
      <protection locked="0"/>
    </xf>
    <xf numFmtId="1" fontId="12" fillId="0" borderId="0" xfId="0" applyNumberFormat="1" applyFont="1" applyAlignment="1">
      <alignment horizontal="right"/>
    </xf>
    <xf numFmtId="1" fontId="12" fillId="0" borderId="0" xfId="0" applyNumberFormat="1" applyFont="1" applyAlignment="1">
      <alignment horizontal="left"/>
    </xf>
    <xf numFmtId="49" fontId="12" fillId="0" borderId="0" xfId="0" applyNumberFormat="1" applyFont="1" applyAlignment="1">
      <alignment horizontal="left"/>
    </xf>
    <xf numFmtId="2" fontId="12" fillId="0" borderId="0" xfId="0" applyNumberFormat="1" applyFont="1"/>
    <xf numFmtId="37" fontId="23" fillId="0" borderId="0" xfId="0" applyFont="1"/>
    <xf numFmtId="43" fontId="12" fillId="7" borderId="0" xfId="547" applyFont="1" applyFill="1"/>
    <xf numFmtId="38" fontId="14" fillId="4" borderId="1" xfId="0" applyNumberFormat="1" applyFont="1" applyFill="1" applyBorder="1" applyAlignment="1" applyProtection="1">
      <alignment horizontal="right"/>
      <protection locked="0"/>
    </xf>
    <xf numFmtId="38" fontId="14" fillId="0" borderId="1" xfId="0" applyNumberFormat="1" applyFont="1" applyBorder="1" applyProtection="1">
      <protection locked="0"/>
    </xf>
    <xf numFmtId="37" fontId="17" fillId="7" borderId="0" xfId="0" applyFont="1" applyFill="1"/>
    <xf numFmtId="2" fontId="8" fillId="0" borderId="0" xfId="0" applyNumberFormat="1" applyFont="1"/>
    <xf numFmtId="37" fontId="23" fillId="0" borderId="0" xfId="0" applyFont="1" applyProtection="1">
      <protection locked="0"/>
    </xf>
    <xf numFmtId="2" fontId="12" fillId="3" borderId="0" xfId="0" quotePrefix="1" applyNumberFormat="1" applyFont="1" applyFill="1" applyAlignment="1">
      <alignment horizontal="left"/>
    </xf>
    <xf numFmtId="2" fontId="12" fillId="3" borderId="0" xfId="0" applyNumberFormat="1" applyFont="1" applyFill="1"/>
    <xf numFmtId="2" fontId="12" fillId="3" borderId="0" xfId="0" quotePrefix="1" applyNumberFormat="1" applyFont="1" applyFill="1" applyAlignment="1">
      <alignment horizontal="fill"/>
    </xf>
    <xf numFmtId="37" fontId="23" fillId="0" borderId="0" xfId="0" applyFont="1" applyAlignment="1">
      <alignment horizontal="center"/>
    </xf>
    <xf numFmtId="37" fontId="23" fillId="0" borderId="0" xfId="0" applyFont="1" applyAlignment="1">
      <alignment horizontal="left"/>
    </xf>
    <xf numFmtId="164" fontId="23" fillId="0" borderId="0" xfId="0" applyNumberFormat="1" applyFont="1"/>
    <xf numFmtId="37" fontId="23" fillId="0" borderId="0" xfId="0" quotePrefix="1" applyFont="1" applyAlignment="1">
      <alignment horizontal="left"/>
    </xf>
    <xf numFmtId="37" fontId="23" fillId="8" borderId="0" xfId="0" applyFont="1" applyFill="1"/>
    <xf numFmtId="37" fontId="22" fillId="0" borderId="0" xfId="0" applyFont="1"/>
    <xf numFmtId="164" fontId="23" fillId="0" borderId="0" xfId="0" applyNumberFormat="1" applyFont="1" applyAlignment="1">
      <alignment horizontal="left"/>
    </xf>
    <xf numFmtId="37" fontId="23" fillId="9" borderId="0" xfId="0" applyFont="1" applyFill="1"/>
    <xf numFmtId="37" fontId="23" fillId="9" borderId="0" xfId="0" applyFont="1" applyFill="1" applyAlignment="1">
      <alignment horizontal="center"/>
    </xf>
    <xf numFmtId="37" fontId="23" fillId="10" borderId="0" xfId="0" applyFont="1" applyFill="1"/>
    <xf numFmtId="37" fontId="23" fillId="10" borderId="0" xfId="0" applyFont="1" applyFill="1" applyAlignment="1">
      <alignment horizontal="left"/>
    </xf>
    <xf numFmtId="37" fontId="23" fillId="10" borderId="0" xfId="0" applyFont="1" applyFill="1" applyAlignment="1">
      <alignment horizontal="center"/>
    </xf>
    <xf numFmtId="39" fontId="23" fillId="10" borderId="0" xfId="0" applyNumberFormat="1" applyFont="1" applyFill="1"/>
    <xf numFmtId="39" fontId="23" fillId="9" borderId="0" xfId="0" applyNumberFormat="1" applyFont="1" applyFill="1"/>
    <xf numFmtId="37" fontId="12" fillId="7" borderId="0" xfId="0" quotePrefix="1" applyFont="1" applyFill="1" applyAlignment="1">
      <alignment horizontal="fill"/>
    </xf>
    <xf numFmtId="38" fontId="12" fillId="7" borderId="0" xfId="0" applyNumberFormat="1" applyFont="1" applyFill="1"/>
    <xf numFmtId="39" fontId="12" fillId="7" borderId="0" xfId="0" applyNumberFormat="1" applyFont="1" applyFill="1"/>
    <xf numFmtId="2" fontId="12" fillId="7" borderId="0" xfId="0" applyNumberFormat="1" applyFont="1" applyFill="1"/>
    <xf numFmtId="37" fontId="12" fillId="11" borderId="0" xfId="0" applyFont="1" applyFill="1"/>
    <xf numFmtId="38" fontId="14" fillId="11" borderId="1" xfId="0" applyNumberFormat="1" applyFont="1" applyFill="1" applyBorder="1" applyProtection="1">
      <protection locked="0"/>
    </xf>
    <xf numFmtId="37" fontId="14" fillId="11" borderId="1" xfId="0" quotePrefix="1" applyFont="1" applyFill="1" applyBorder="1" applyProtection="1">
      <protection locked="0"/>
    </xf>
    <xf numFmtId="37" fontId="8" fillId="0" borderId="0" xfId="0" applyFont="1" applyAlignment="1">
      <alignment vertical="center"/>
    </xf>
    <xf numFmtId="37" fontId="8" fillId="0" borderId="1" xfId="0" applyFont="1" applyBorder="1" applyAlignment="1">
      <alignment vertical="center"/>
    </xf>
    <xf numFmtId="37" fontId="24" fillId="0" borderId="1" xfId="0" applyFont="1" applyBorder="1"/>
    <xf numFmtId="37" fontId="24" fillId="0" borderId="0" xfId="0" applyFont="1" applyAlignment="1">
      <alignment horizontal="centerContinuous"/>
    </xf>
    <xf numFmtId="37" fontId="25" fillId="0" borderId="0" xfId="0" applyFont="1" applyAlignment="1">
      <alignment horizontal="centerContinuous"/>
    </xf>
    <xf numFmtId="37" fontId="25" fillId="0" borderId="0" xfId="0" applyFont="1"/>
    <xf numFmtId="37" fontId="24" fillId="0" borderId="0" xfId="0" applyFont="1"/>
    <xf numFmtId="37" fontId="24" fillId="0" borderId="0" xfId="0" quotePrefix="1" applyFont="1" applyAlignment="1">
      <alignment horizontal="right"/>
    </xf>
    <xf numFmtId="37" fontId="25" fillId="0" borderId="0" xfId="0" quotePrefix="1" applyFont="1"/>
    <xf numFmtId="37" fontId="26" fillId="0" borderId="0" xfId="0" applyFont="1"/>
    <xf numFmtId="37" fontId="24" fillId="0" borderId="2" xfId="0" applyFont="1" applyBorder="1"/>
    <xf numFmtId="37" fontId="24" fillId="0" borderId="2" xfId="0" quotePrefix="1" applyFont="1" applyBorder="1" applyAlignment="1">
      <alignment horizontal="center"/>
    </xf>
    <xf numFmtId="37" fontId="24" fillId="0" borderId="2" xfId="0" applyFont="1" applyBorder="1" applyAlignment="1">
      <alignment horizontal="center"/>
    </xf>
    <xf numFmtId="37" fontId="24" fillId="0" borderId="3" xfId="0" applyFont="1" applyBorder="1"/>
    <xf numFmtId="39" fontId="24" fillId="0" borderId="2" xfId="0" applyNumberFormat="1" applyFont="1" applyBorder="1"/>
    <xf numFmtId="37" fontId="24" fillId="0" borderId="2" xfId="0" quotePrefix="1" applyFont="1" applyBorder="1"/>
    <xf numFmtId="37" fontId="24" fillId="5" borderId="2" xfId="0" applyFont="1" applyFill="1" applyBorder="1"/>
    <xf numFmtId="37" fontId="24" fillId="6" borderId="2" xfId="0" applyFont="1" applyFill="1" applyBorder="1"/>
    <xf numFmtId="37" fontId="27" fillId="0" borderId="0" xfId="0" applyFont="1"/>
    <xf numFmtId="37" fontId="24" fillId="6" borderId="2" xfId="0" applyFont="1" applyFill="1" applyBorder="1" applyAlignment="1">
      <alignment horizontal="center"/>
    </xf>
    <xf numFmtId="37" fontId="28" fillId="0" borderId="0" xfId="0" applyFont="1"/>
    <xf numFmtId="37" fontId="24" fillId="0" borderId="2" xfId="0" quotePrefix="1" applyFont="1" applyBorder="1" applyAlignment="1">
      <alignment horizontal="left"/>
    </xf>
    <xf numFmtId="37" fontId="24" fillId="6" borderId="2" xfId="0" quotePrefix="1" applyFont="1" applyFill="1" applyBorder="1" applyAlignment="1">
      <alignment horizontal="center"/>
    </xf>
    <xf numFmtId="37" fontId="24" fillId="6" borderId="2" xfId="0" quotePrefix="1" applyFont="1" applyFill="1" applyBorder="1"/>
    <xf numFmtId="39" fontId="24" fillId="6" borderId="2" xfId="0" quotePrefix="1" applyNumberFormat="1" applyFont="1" applyFill="1" applyBorder="1" applyAlignment="1">
      <alignment horizontal="center"/>
    </xf>
    <xf numFmtId="3" fontId="24" fillId="0" borderId="2" xfId="0" applyNumberFormat="1" applyFont="1" applyBorder="1"/>
    <xf numFmtId="37" fontId="25" fillId="0" borderId="2" xfId="0" applyFont="1" applyBorder="1" applyAlignment="1">
      <alignment horizontal="center"/>
    </xf>
    <xf numFmtId="39" fontId="24" fillId="6" borderId="2" xfId="0" applyNumberFormat="1" applyFont="1" applyFill="1" applyBorder="1"/>
    <xf numFmtId="2" fontId="24" fillId="0" borderId="2" xfId="0" applyNumberFormat="1" applyFont="1" applyBorder="1"/>
    <xf numFmtId="3" fontId="24" fillId="6" borderId="2" xfId="0" applyNumberFormat="1" applyFont="1" applyFill="1" applyBorder="1"/>
    <xf numFmtId="37" fontId="14" fillId="0" borderId="1" xfId="0" applyFont="1" applyBorder="1" applyProtection="1">
      <protection locked="0"/>
    </xf>
    <xf numFmtId="37" fontId="12" fillId="7" borderId="0" xfId="547" applyNumberFormat="1" applyFont="1" applyFill="1"/>
    <xf numFmtId="2" fontId="14" fillId="0" borderId="1" xfId="0" quotePrefix="1" applyNumberFormat="1" applyFont="1" applyBorder="1" applyProtection="1">
      <protection locked="0"/>
    </xf>
    <xf numFmtId="2" fontId="14" fillId="0" borderId="1" xfId="547" quotePrefix="1" applyNumberFormat="1" applyFont="1" applyBorder="1" applyProtection="1">
      <protection locked="0"/>
    </xf>
    <xf numFmtId="2" fontId="14" fillId="0" borderId="1" xfId="939" quotePrefix="1" applyNumberFormat="1" applyFont="1" applyBorder="1" applyProtection="1">
      <protection locked="0"/>
    </xf>
    <xf numFmtId="2" fontId="14" fillId="0" borderId="1" xfId="547" applyNumberFormat="1" applyFont="1" applyBorder="1" applyProtection="1">
      <protection locked="0"/>
    </xf>
    <xf numFmtId="37" fontId="14" fillId="0" borderId="1" xfId="939" quotePrefix="1" applyNumberFormat="1" applyFont="1" applyBorder="1" applyProtection="1">
      <protection locked="0"/>
    </xf>
    <xf numFmtId="1" fontId="14" fillId="0" borderId="1" xfId="0" quotePrefix="1" applyNumberFormat="1" applyFont="1" applyBorder="1" applyProtection="1">
      <protection locked="0"/>
    </xf>
    <xf numFmtId="0" fontId="12" fillId="3" borderId="0" xfId="0" quotePrefix="1" applyNumberFormat="1" applyFont="1" applyFill="1" applyAlignment="1">
      <alignment horizontal="fill"/>
    </xf>
    <xf numFmtId="39" fontId="12" fillId="3" borderId="0" xfId="0" quotePrefix="1" applyNumberFormat="1" applyFont="1" applyFill="1" applyAlignment="1">
      <alignment horizontal="fill"/>
    </xf>
    <xf numFmtId="167" fontId="14" fillId="4" borderId="1" xfId="0" quotePrefix="1" applyNumberFormat="1" applyFont="1" applyFill="1" applyBorder="1" applyProtection="1">
      <protection locked="0"/>
    </xf>
    <xf numFmtId="38" fontId="14" fillId="4" borderId="1" xfId="0" quotePrefix="1" applyNumberFormat="1" applyFont="1" applyFill="1" applyBorder="1" applyAlignment="1" applyProtection="1">
      <alignment horizontal="left"/>
      <protection locked="0"/>
    </xf>
    <xf numFmtId="166" fontId="14" fillId="4" borderId="7" xfId="0" applyNumberFormat="1" applyFont="1" applyFill="1" applyBorder="1" applyAlignment="1" applyProtection="1">
      <alignment horizontal="left"/>
      <protection locked="0"/>
    </xf>
    <xf numFmtId="49" fontId="14" fillId="4" borderId="1" xfId="0" quotePrefix="1" applyNumberFormat="1" applyFont="1" applyFill="1" applyBorder="1" applyProtection="1">
      <protection locked="0"/>
    </xf>
    <xf numFmtId="38" fontId="14" fillId="4" borderId="1" xfId="0" applyNumberFormat="1" applyFont="1" applyFill="1" applyBorder="1" applyAlignment="1" applyProtection="1">
      <alignment horizontal="center"/>
      <protection locked="0"/>
    </xf>
    <xf numFmtId="0" fontId="13" fillId="0" borderId="0" xfId="631" applyFont="1">
      <alignment vertical="top"/>
      <protection locked="0"/>
    </xf>
    <xf numFmtId="168" fontId="14" fillId="4" borderId="1" xfId="0" quotePrefix="1" applyNumberFormat="1" applyFont="1" applyFill="1" applyBorder="1" applyAlignment="1" applyProtection="1">
      <alignment horizontal="left"/>
      <protection locked="0"/>
    </xf>
    <xf numFmtId="38" fontId="14" fillId="4" borderId="7" xfId="0" quotePrefix="1" applyNumberFormat="1" applyFont="1" applyFill="1" applyBorder="1" applyProtection="1">
      <protection locked="0"/>
    </xf>
    <xf numFmtId="37" fontId="41" fillId="0" borderId="0" xfId="0" applyFont="1"/>
    <xf numFmtId="37" fontId="42" fillId="0" borderId="0" xfId="0" applyFont="1"/>
    <xf numFmtId="37" fontId="43" fillId="0" borderId="0" xfId="0" applyFont="1"/>
    <xf numFmtId="37" fontId="44" fillId="0" borderId="0" xfId="0" applyFont="1"/>
    <xf numFmtId="37" fontId="29" fillId="31" borderId="28" xfId="0" quotePrefix="1" applyFont="1" applyFill="1" applyBorder="1" applyAlignment="1">
      <alignment horizontal="left"/>
    </xf>
    <xf numFmtId="37" fontId="40" fillId="0" borderId="0" xfId="0" applyFont="1"/>
    <xf numFmtId="2" fontId="12" fillId="0" borderId="0" xfId="0" applyNumberFormat="1" applyFont="1" applyAlignment="1">
      <alignment horizontal="right"/>
    </xf>
    <xf numFmtId="37" fontId="14" fillId="32" borderId="1" xfId="0" applyFont="1" applyFill="1" applyBorder="1" applyProtection="1">
      <protection locked="0"/>
    </xf>
    <xf numFmtId="37" fontId="14" fillId="32" borderId="1" xfId="0" quotePrefix="1" applyFont="1" applyFill="1" applyBorder="1" applyProtection="1">
      <protection locked="0"/>
    </xf>
    <xf numFmtId="2" fontId="14" fillId="32" borderId="1" xfId="547" quotePrefix="1" applyNumberFormat="1" applyFont="1" applyFill="1" applyBorder="1" applyProtection="1">
      <protection locked="0"/>
    </xf>
    <xf numFmtId="37" fontId="14" fillId="32" borderId="1" xfId="547" quotePrefix="1" applyNumberFormat="1" applyFont="1" applyFill="1" applyBorder="1" applyProtection="1">
      <protection locked="0"/>
    </xf>
    <xf numFmtId="37" fontId="14" fillId="32" borderId="1" xfId="547" applyNumberFormat="1" applyFont="1" applyFill="1" applyBorder="1" applyProtection="1">
      <protection locked="0"/>
    </xf>
    <xf numFmtId="2" fontId="14" fillId="32" borderId="1" xfId="0" quotePrefix="1" applyNumberFormat="1" applyFont="1" applyFill="1" applyBorder="1" applyProtection="1">
      <protection locked="0"/>
    </xf>
    <xf numFmtId="2" fontId="14" fillId="32" borderId="1" xfId="939" quotePrefix="1" applyNumberFormat="1" applyFont="1" applyFill="1" applyBorder="1" applyProtection="1">
      <protection locked="0"/>
    </xf>
    <xf numFmtId="2" fontId="14" fillId="32" borderId="1" xfId="547" applyNumberFormat="1" applyFont="1" applyFill="1" applyBorder="1" applyProtection="1">
      <protection locked="0"/>
    </xf>
    <xf numFmtId="37" fontId="14" fillId="32" borderId="1" xfId="939" quotePrefix="1" applyNumberFormat="1" applyFont="1" applyFill="1" applyBorder="1" applyProtection="1">
      <protection locked="0"/>
    </xf>
    <xf numFmtId="1" fontId="14" fillId="32" borderId="1" xfId="0" quotePrefix="1" applyNumberFormat="1" applyFont="1" applyFill="1" applyBorder="1" applyProtection="1">
      <protection locked="0"/>
    </xf>
    <xf numFmtId="37" fontId="14" fillId="31" borderId="1" xfId="0" quotePrefix="1" applyFont="1" applyFill="1" applyBorder="1" applyProtection="1">
      <protection locked="0"/>
    </xf>
    <xf numFmtId="167" fontId="14" fillId="31" borderId="1" xfId="0" quotePrefix="1" applyNumberFormat="1" applyFont="1" applyFill="1" applyBorder="1" applyProtection="1">
      <protection locked="0"/>
    </xf>
    <xf numFmtId="38" fontId="14" fillId="31" borderId="4" xfId="0" applyNumberFormat="1" applyFont="1" applyFill="1" applyBorder="1" applyProtection="1">
      <protection locked="0"/>
    </xf>
    <xf numFmtId="38" fontId="14" fillId="31" borderId="2" xfId="0" applyNumberFormat="1" applyFont="1" applyFill="1" applyBorder="1" applyProtection="1">
      <protection locked="0"/>
    </xf>
    <xf numFmtId="38" fontId="14" fillId="31" borderId="1" xfId="0" quotePrefix="1" applyNumberFormat="1" applyFont="1" applyFill="1" applyBorder="1" applyAlignment="1" applyProtection="1">
      <alignment horizontal="left"/>
      <protection locked="0"/>
    </xf>
    <xf numFmtId="38" fontId="14" fillId="31" borderId="7" xfId="0" applyNumberFormat="1" applyFont="1" applyFill="1" applyBorder="1" applyProtection="1">
      <protection locked="0"/>
    </xf>
    <xf numFmtId="38" fontId="14" fillId="31" borderId="7" xfId="0" quotePrefix="1" applyNumberFormat="1" applyFont="1" applyFill="1" applyBorder="1" applyProtection="1">
      <protection locked="0"/>
    </xf>
    <xf numFmtId="166" fontId="14" fillId="31" borderId="7" xfId="0" applyNumberFormat="1" applyFont="1" applyFill="1" applyBorder="1" applyAlignment="1" applyProtection="1">
      <alignment horizontal="left"/>
      <protection locked="0"/>
    </xf>
    <xf numFmtId="49" fontId="14" fillId="31" borderId="1" xfId="0" quotePrefix="1" applyNumberFormat="1" applyFont="1" applyFill="1" applyBorder="1" applyProtection="1">
      <protection locked="0"/>
    </xf>
    <xf numFmtId="168" fontId="14" fillId="31" borderId="1" xfId="0" quotePrefix="1" applyNumberFormat="1" applyFont="1" applyFill="1" applyBorder="1" applyAlignment="1" applyProtection="1">
      <alignment horizontal="left"/>
      <protection locked="0"/>
    </xf>
    <xf numFmtId="38" fontId="14" fillId="31" borderId="1" xfId="0" applyNumberFormat="1" applyFont="1" applyFill="1" applyBorder="1" applyProtection="1">
      <protection locked="0"/>
    </xf>
    <xf numFmtId="38" fontId="14" fillId="31" borderId="1" xfId="0" applyNumberFormat="1" applyFont="1" applyFill="1" applyBorder="1" applyAlignment="1" applyProtection="1">
      <alignment horizontal="right"/>
      <protection locked="0"/>
    </xf>
    <xf numFmtId="38" fontId="14" fillId="32" borderId="1" xfId="0" applyNumberFormat="1" applyFont="1" applyFill="1" applyBorder="1" applyProtection="1">
      <protection locked="0"/>
    </xf>
    <xf numFmtId="37" fontId="14" fillId="31" borderId="1" xfId="0" applyFont="1" applyFill="1" applyBorder="1" applyProtection="1">
      <protection locked="0"/>
    </xf>
    <xf numFmtId="38" fontId="22" fillId="31" borderId="1" xfId="0" applyNumberFormat="1" applyFont="1" applyFill="1" applyBorder="1" applyProtection="1">
      <protection locked="0"/>
    </xf>
    <xf numFmtId="38" fontId="14" fillId="31" borderId="1" xfId="0" applyNumberFormat="1" applyFont="1" applyFill="1" applyBorder="1" applyAlignment="1" applyProtection="1">
      <alignment horizontal="center"/>
      <protection locked="0"/>
    </xf>
    <xf numFmtId="37" fontId="12" fillId="31" borderId="0" xfId="0" applyFont="1" applyFill="1" applyProtection="1">
      <protection locked="0"/>
    </xf>
    <xf numFmtId="37" fontId="2" fillId="31" borderId="26" xfId="0" applyFont="1" applyFill="1" applyBorder="1"/>
    <xf numFmtId="38" fontId="2" fillId="31" borderId="26" xfId="0" applyNumberFormat="1" applyFont="1" applyFill="1" applyBorder="1"/>
    <xf numFmtId="37" fontId="2" fillId="31" borderId="31" xfId="0" applyFont="1" applyFill="1" applyBorder="1"/>
    <xf numFmtId="37" fontId="2" fillId="31" borderId="29" xfId="0" quotePrefix="1" applyFont="1" applyFill="1" applyBorder="1" applyAlignment="1">
      <alignment vertical="center" readingOrder="1"/>
    </xf>
    <xf numFmtId="37" fontId="2" fillId="31" borderId="0" xfId="0" quotePrefix="1" applyFont="1" applyFill="1" applyAlignment="1">
      <alignment horizontal="left"/>
    </xf>
    <xf numFmtId="38" fontId="2" fillId="31" borderId="0" xfId="0" applyNumberFormat="1" applyFont="1" applyFill="1"/>
    <xf numFmtId="37" fontId="2" fillId="31" borderId="0" xfId="0" applyFont="1" applyFill="1"/>
    <xf numFmtId="37" fontId="2" fillId="31" borderId="32" xfId="0" applyFont="1" applyFill="1" applyBorder="1"/>
    <xf numFmtId="37" fontId="2" fillId="31" borderId="29" xfId="0" quotePrefix="1" applyFont="1" applyFill="1" applyBorder="1"/>
    <xf numFmtId="37" fontId="2" fillId="31" borderId="29" xfId="0" applyFont="1" applyFill="1" applyBorder="1" applyAlignment="1">
      <alignment vertical="center" readingOrder="1"/>
    </xf>
    <xf numFmtId="37" fontId="2" fillId="31" borderId="30" xfId="0" quotePrefix="1" applyFont="1" applyFill="1" applyBorder="1"/>
    <xf numFmtId="37" fontId="2" fillId="31" borderId="27" xfId="0" applyFont="1" applyFill="1" applyBorder="1"/>
    <xf numFmtId="38" fontId="2" fillId="31" borderId="27" xfId="0" applyNumberFormat="1" applyFont="1" applyFill="1" applyBorder="1"/>
    <xf numFmtId="37" fontId="2" fillId="31" borderId="33" xfId="0" applyFont="1" applyFill="1" applyBorder="1"/>
    <xf numFmtId="37" fontId="12" fillId="0" borderId="26" xfId="0" applyFont="1" applyBorder="1"/>
    <xf numFmtId="37" fontId="12" fillId="0" borderId="27" xfId="0" applyFont="1" applyBorder="1"/>
    <xf numFmtId="37" fontId="8" fillId="0" borderId="26" xfId="0" applyFont="1" applyBorder="1"/>
    <xf numFmtId="37" fontId="20" fillId="0" borderId="29" xfId="0" applyFont="1" applyBorder="1"/>
    <xf numFmtId="37" fontId="20" fillId="0" borderId="32" xfId="0" applyFont="1" applyBorder="1"/>
    <xf numFmtId="37" fontId="8" fillId="0" borderId="29" xfId="0" applyFont="1" applyBorder="1"/>
    <xf numFmtId="37" fontId="8" fillId="0" borderId="33" xfId="0" applyFont="1" applyBorder="1"/>
    <xf numFmtId="37" fontId="20" fillId="0" borderId="27" xfId="0" applyFont="1" applyBorder="1"/>
    <xf numFmtId="37" fontId="8" fillId="0" borderId="32" xfId="0" applyFont="1" applyBorder="1"/>
    <xf numFmtId="37" fontId="8" fillId="2" borderId="32" xfId="0" applyFont="1" applyFill="1" applyBorder="1"/>
    <xf numFmtId="37" fontId="20" fillId="0" borderId="27" xfId="0" applyFont="1" applyBorder="1" applyAlignment="1">
      <alignment horizontal="left"/>
    </xf>
    <xf numFmtId="37" fontId="20" fillId="0" borderId="33" xfId="0" applyFont="1" applyBorder="1" applyAlignment="1">
      <alignment horizontal="right"/>
    </xf>
    <xf numFmtId="37" fontId="8" fillId="2" borderId="27" xfId="0" applyFont="1" applyFill="1" applyBorder="1"/>
    <xf numFmtId="37" fontId="8" fillId="2" borderId="33" xfId="0" applyFont="1" applyFill="1" applyBorder="1"/>
    <xf numFmtId="37" fontId="20" fillId="0" borderId="28" xfId="0" applyFont="1" applyBorder="1" applyAlignment="1">
      <alignment horizontal="centerContinuous"/>
    </xf>
    <xf numFmtId="37" fontId="8" fillId="0" borderId="26" xfId="0" applyFont="1" applyBorder="1" applyAlignment="1">
      <alignment horizontal="centerContinuous"/>
    </xf>
    <xf numFmtId="37" fontId="8" fillId="0" borderId="31" xfId="0" applyFont="1" applyBorder="1" applyAlignment="1">
      <alignment horizontal="centerContinuous"/>
    </xf>
    <xf numFmtId="37" fontId="20" fillId="0" borderId="29" xfId="0" applyFont="1" applyBorder="1" applyAlignment="1">
      <alignment horizontal="center"/>
    </xf>
    <xf numFmtId="37" fontId="20" fillId="0" borderId="32" xfId="0" quotePrefix="1" applyFont="1" applyBorder="1"/>
    <xf numFmtId="37" fontId="20" fillId="0" borderId="29" xfId="0" applyFont="1" applyBorder="1" applyAlignment="1">
      <alignment horizontal="centerContinuous"/>
    </xf>
    <xf numFmtId="37" fontId="8" fillId="0" borderId="32" xfId="0" applyFont="1" applyBorder="1" applyAlignment="1">
      <alignment horizontal="centerContinuous"/>
    </xf>
    <xf numFmtId="37" fontId="20" fillId="0" borderId="31" xfId="0" applyFont="1" applyBorder="1" applyAlignment="1">
      <alignment horizontal="centerContinuous"/>
    </xf>
    <xf numFmtId="37" fontId="8" fillId="0" borderId="27" xfId="0" applyFont="1" applyBorder="1"/>
    <xf numFmtId="37" fontId="8" fillId="0" borderId="31" xfId="0" applyFont="1" applyBorder="1"/>
    <xf numFmtId="37" fontId="8" fillId="0" borderId="30" xfId="0" applyFont="1" applyBorder="1"/>
    <xf numFmtId="37" fontId="20" fillId="0" borderId="27" xfId="0" quotePrefix="1" applyFont="1" applyBorder="1" applyAlignment="1">
      <alignment horizontal="left"/>
    </xf>
    <xf numFmtId="37" fontId="8" fillId="0" borderId="27" xfId="0" quotePrefix="1" applyFont="1" applyBorder="1"/>
    <xf numFmtId="37" fontId="8" fillId="0" borderId="27" xfId="0" quotePrefix="1" applyFont="1" applyBorder="1" applyAlignment="1">
      <alignment horizontal="left"/>
    </xf>
    <xf numFmtId="37" fontId="20" fillId="0" borderId="32" xfId="0" applyFont="1" applyBorder="1" applyAlignment="1">
      <alignment horizontal="centerContinuous"/>
    </xf>
    <xf numFmtId="37" fontId="20" fillId="0" borderId="26" xfId="0" applyFont="1" applyBorder="1" applyAlignment="1">
      <alignment horizontal="centerContinuous"/>
    </xf>
    <xf numFmtId="37" fontId="20" fillId="0" borderId="31" xfId="0" applyFont="1" applyBorder="1"/>
    <xf numFmtId="37" fontId="20" fillId="0" borderId="31" xfId="0" applyFont="1" applyBorder="1" applyAlignment="1">
      <alignment horizontal="center"/>
    </xf>
    <xf numFmtId="37" fontId="20" fillId="0" borderId="32" xfId="0" applyFont="1" applyBorder="1" applyAlignment="1">
      <alignment horizontal="center"/>
    </xf>
    <xf numFmtId="37" fontId="20" fillId="0" borderId="33" xfId="0" applyFont="1" applyBorder="1"/>
    <xf numFmtId="37" fontId="20" fillId="0" borderId="33" xfId="0" applyFont="1" applyBorder="1" applyAlignment="1">
      <alignment horizontal="center"/>
    </xf>
    <xf numFmtId="37" fontId="21" fillId="0" borderId="28" xfId="0" applyFont="1" applyBorder="1"/>
    <xf numFmtId="37" fontId="21" fillId="0" borderId="26" xfId="0" quotePrefix="1" applyFont="1" applyBorder="1" applyAlignment="1">
      <alignment horizontal="centerContinuous"/>
    </xf>
    <xf numFmtId="37" fontId="21" fillId="0" borderId="31" xfId="0" applyFont="1" applyBorder="1" applyAlignment="1">
      <alignment horizontal="centerContinuous"/>
    </xf>
    <xf numFmtId="37" fontId="21" fillId="0" borderId="33" xfId="0" applyFont="1" applyBorder="1"/>
    <xf numFmtId="37" fontId="21" fillId="0" borderId="26" xfId="0" applyFont="1" applyBorder="1" applyAlignment="1">
      <alignment horizontal="centerContinuous"/>
    </xf>
    <xf numFmtId="37" fontId="21" fillId="0" borderId="32" xfId="0" applyFont="1" applyBorder="1" applyAlignment="1">
      <alignment horizontal="centerContinuous"/>
    </xf>
    <xf numFmtId="37" fontId="21" fillId="0" borderId="26" xfId="0" applyFont="1" applyBorder="1" applyAlignment="1">
      <alignment horizontal="center"/>
    </xf>
    <xf numFmtId="37" fontId="21" fillId="0" borderId="31" xfId="0" applyFont="1" applyBorder="1" applyAlignment="1">
      <alignment horizontal="center"/>
    </xf>
    <xf numFmtId="37" fontId="2" fillId="0" borderId="2" xfId="0" applyFont="1" applyBorder="1"/>
    <xf numFmtId="37" fontId="2" fillId="0" borderId="2" xfId="0" quotePrefix="1" applyFont="1" applyBorder="1"/>
    <xf numFmtId="37" fontId="2" fillId="0" borderId="2" xfId="0" applyFont="1" applyBorder="1" applyAlignment="1">
      <alignment horizontal="left" indent="1"/>
    </xf>
    <xf numFmtId="37" fontId="21" fillId="0" borderId="27" xfId="0" applyFont="1" applyBorder="1"/>
    <xf numFmtId="37" fontId="24" fillId="0" borderId="32" xfId="0" applyFont="1" applyBorder="1"/>
    <xf numFmtId="37" fontId="24" fillId="0" borderId="32" xfId="0" quotePrefix="1" applyFont="1" applyBorder="1" applyAlignment="1">
      <alignment horizontal="center"/>
    </xf>
    <xf numFmtId="37" fontId="24" fillId="0" borderId="32" xfId="0" applyFont="1" applyBorder="1" applyAlignment="1">
      <alignment horizontal="center"/>
    </xf>
    <xf numFmtId="37" fontId="25" fillId="0" borderId="33" xfId="0" applyFont="1" applyBorder="1"/>
    <xf numFmtId="37" fontId="25" fillId="0" borderId="32" xfId="0" applyFont="1" applyBorder="1" applyAlignment="1">
      <alignment horizontal="center"/>
    </xf>
    <xf numFmtId="37" fontId="20" fillId="0" borderId="4" xfId="0" quotePrefix="1" applyFont="1" applyBorder="1"/>
    <xf numFmtId="37" fontId="14" fillId="3" borderId="0" xfId="0" applyFont="1" applyFill="1" applyAlignment="1">
      <alignment horizontal="center" vertical="center"/>
    </xf>
    <xf numFmtId="37" fontId="12" fillId="0" borderId="0" xfId="0" applyFont="1" applyFill="1"/>
    <xf numFmtId="37" fontId="14" fillId="0" borderId="1" xfId="0" applyFont="1" applyFill="1" applyBorder="1" applyProtection="1">
      <protection locked="0"/>
    </xf>
    <xf numFmtId="37" fontId="14" fillId="0" borderId="0" xfId="0" quotePrefix="1" applyFont="1" applyFill="1" applyBorder="1" applyProtection="1">
      <protection locked="0"/>
    </xf>
    <xf numFmtId="37" fontId="47" fillId="0" borderId="0" xfId="0" applyFont="1" applyAlignment="1">
      <alignment vertical="center"/>
    </xf>
    <xf numFmtId="37" fontId="48" fillId="0" borderId="0" xfId="0" applyFont="1" applyAlignment="1">
      <alignment vertical="center" wrapText="1"/>
    </xf>
  </cellXfs>
  <cellStyles count="977">
    <cellStyle name="20% - Accent1 2" xfId="1" xr:uid="{0BCEE55E-FFDB-456B-B892-054764F78BCD}"/>
    <cellStyle name="20% - Accent1 2 2" xfId="2" xr:uid="{15A00383-4B79-4647-BC8B-6391FF7893C9}"/>
    <cellStyle name="20% - Accent1 2 2 2" xfId="3" xr:uid="{57D09D19-CA54-4DD0-954D-7F34D86F7BD3}"/>
    <cellStyle name="20% - Accent1 2 2 2 2" xfId="4" xr:uid="{992CA709-CC20-421E-AD25-AC283664D3BE}"/>
    <cellStyle name="20% - Accent1 2 2 2 2 2" xfId="5" xr:uid="{4BA63892-84F1-4FCF-957B-E67A920C7D34}"/>
    <cellStyle name="20% - Accent1 2 2 2 3" xfId="6" xr:uid="{26B135B0-DBFD-4C38-A5EC-6D20E6884E6B}"/>
    <cellStyle name="20% - Accent1 2 2 3" xfId="7" xr:uid="{34F5D2DF-3B78-45CA-AF8C-7504DC647A68}"/>
    <cellStyle name="20% - Accent1 2 2 3 2" xfId="8" xr:uid="{C4648ED7-8BBA-4763-8A8C-C5C55F3DF9F3}"/>
    <cellStyle name="20% - Accent1 2 2 4" xfId="9" xr:uid="{B7D043C1-DD45-4BBD-9896-4711A3F21FE3}"/>
    <cellStyle name="20% - Accent1 2 3" xfId="10" xr:uid="{49E6BF13-C1AD-4302-B54B-6423082DE033}"/>
    <cellStyle name="20% - Accent1 2 3 2" xfId="11" xr:uid="{97FB40C8-0469-4737-9971-4F2DC1C4521B}"/>
    <cellStyle name="20% - Accent1 2 3 2 2" xfId="12" xr:uid="{81AA6EF6-F3F0-4E5B-8083-7FA88F0CDC5B}"/>
    <cellStyle name="20% - Accent1 2 3 3" xfId="13" xr:uid="{8FC03139-8E01-4F15-863D-86507BD2AEFF}"/>
    <cellStyle name="20% - Accent1 2 4" xfId="14" xr:uid="{023F32A8-6656-4657-B704-678FED8685CB}"/>
    <cellStyle name="20% - Accent1 2 4 2" xfId="15" xr:uid="{A4E77E4A-74A5-4D20-9002-1D745900FEAD}"/>
    <cellStyle name="20% - Accent1 2 4 2 2" xfId="16" xr:uid="{B9580D0A-4912-48CE-883B-3524D2D0ADE1}"/>
    <cellStyle name="20% - Accent1 2 4 3" xfId="17" xr:uid="{C0B7DE4B-6ECB-4D3B-AC96-111103DC3EE7}"/>
    <cellStyle name="20% - Accent1 2 5" xfId="18" xr:uid="{58B1AA26-8193-43E6-BBF2-C55FD7D65910}"/>
    <cellStyle name="20% - Accent1 2 5 2" xfId="19" xr:uid="{37736DF4-6DF2-4727-A4FF-04F5E070DE0E}"/>
    <cellStyle name="20% - Accent1 2 6" xfId="20" xr:uid="{546318D8-AE79-4E37-B145-C0B95A126CFB}"/>
    <cellStyle name="20% - Accent1 2 6 2" xfId="21" xr:uid="{3D451600-FDD9-4816-9338-8C7E1761BC26}"/>
    <cellStyle name="20% - Accent1 2 7" xfId="22" xr:uid="{25D7F9F4-F515-44CF-9CA8-2C45DE2E61A5}"/>
    <cellStyle name="20% - Accent1 3" xfId="23" xr:uid="{DA7522FE-28BA-47BC-92B8-F1C77FCC53FB}"/>
    <cellStyle name="20% - Accent1 3 2" xfId="24" xr:uid="{03D6B6C3-12B7-43B3-9580-C61790CCF075}"/>
    <cellStyle name="20% - Accent1 3 2 2" xfId="25" xr:uid="{2CEE5627-81DE-41CC-9B21-5A0D8A12CC03}"/>
    <cellStyle name="20% - Accent1 3 2 2 2" xfId="26" xr:uid="{2EFC985A-0CED-4BA6-A9A3-C82BC1365396}"/>
    <cellStyle name="20% - Accent1 3 2 3" xfId="27" xr:uid="{915F006D-7270-4E55-A104-6414B38CEE22}"/>
    <cellStyle name="20% - Accent1 3 3" xfId="28" xr:uid="{1F6A3954-B96E-470E-8071-25CE5EBF3A9D}"/>
    <cellStyle name="20% - Accent1 3 3 2" xfId="29" xr:uid="{B2550B72-EA84-4BE6-AF7B-2C835D64613B}"/>
    <cellStyle name="20% - Accent1 3 4" xfId="30" xr:uid="{A9EFB3CA-FCF6-4567-A86D-8C52AAD7B2E3}"/>
    <cellStyle name="20% - Accent1 4" xfId="31" xr:uid="{1C1B6E4E-E91D-448C-9F76-F88534E64534}"/>
    <cellStyle name="20% - Accent1 4 2" xfId="32" xr:uid="{45364016-FA63-4A7C-AE50-F509DE431EC4}"/>
    <cellStyle name="20% - Accent1 4 2 2" xfId="33" xr:uid="{EE24AA3C-0DB2-4125-B454-9264C30E3503}"/>
    <cellStyle name="20% - Accent1 4 3" xfId="34" xr:uid="{96B4F023-C39D-4BA4-B1AB-3661D47C75B8}"/>
    <cellStyle name="20% - Accent1 5" xfId="35" xr:uid="{9D8FE1BB-4041-4B24-B869-32FA7D34EA58}"/>
    <cellStyle name="20% - Accent1 5 2" xfId="36" xr:uid="{EB5E59C6-D1B3-4D49-9DF3-C277BDDF86A7}"/>
    <cellStyle name="20% - Accent1 5 2 2" xfId="37" xr:uid="{C12F6EC4-EE1B-4E23-A52D-748E4D9CB6A5}"/>
    <cellStyle name="20% - Accent1 5 3" xfId="38" xr:uid="{CEC706B5-4F10-4E7E-8B73-DE3981B3F7BC}"/>
    <cellStyle name="20% - Accent1 6" xfId="39" xr:uid="{842F35D3-FF51-4E2E-BAE7-84DCDBA2CF4E}"/>
    <cellStyle name="20% - Accent1 6 2" xfId="40" xr:uid="{1F023914-F1E2-4747-8E4F-A7D8DCEE6E25}"/>
    <cellStyle name="20% - Accent1 7" xfId="41" xr:uid="{6F00EB95-F44A-4E02-A4A2-66BF32EF93D0}"/>
    <cellStyle name="20% - Accent1 7 2" xfId="42" xr:uid="{086D3584-1284-4CDB-951C-0AF0F7898BCE}"/>
    <cellStyle name="20% - Accent2 2" xfId="43" xr:uid="{F81284A1-A5B8-487C-9B41-A1F0D8D634AB}"/>
    <cellStyle name="20% - Accent2 2 2" xfId="44" xr:uid="{C750C349-D124-41ED-9F16-0E4DC09ACFF6}"/>
    <cellStyle name="20% - Accent2 2 2 2" xfId="45" xr:uid="{5DEA78F8-4805-4D95-A5AE-92CF3E59A975}"/>
    <cellStyle name="20% - Accent2 2 2 2 2" xfId="46" xr:uid="{14AA0D56-6090-454B-B3CB-FE258B300384}"/>
    <cellStyle name="20% - Accent2 2 2 2 2 2" xfId="47" xr:uid="{0D6DF464-C707-4648-9C4A-F9A95464DBEE}"/>
    <cellStyle name="20% - Accent2 2 2 2 3" xfId="48" xr:uid="{7244480A-65E0-4EA4-9387-F45579C204D5}"/>
    <cellStyle name="20% - Accent2 2 2 3" xfId="49" xr:uid="{DDF33C4C-23FD-44C0-85CA-CAE1ED3FEC71}"/>
    <cellStyle name="20% - Accent2 2 2 3 2" xfId="50" xr:uid="{8B11CEA3-28DE-4658-A806-AD36D8417B14}"/>
    <cellStyle name="20% - Accent2 2 2 4" xfId="51" xr:uid="{B7FF2C2D-815B-41A8-8B42-4DB583DB47A2}"/>
    <cellStyle name="20% - Accent2 2 3" xfId="52" xr:uid="{C4A59F9E-0792-4E0D-B6F1-0845055FEBF2}"/>
    <cellStyle name="20% - Accent2 2 3 2" xfId="53" xr:uid="{06BF72EF-210F-4B73-82F1-948B670BE259}"/>
    <cellStyle name="20% - Accent2 2 3 2 2" xfId="54" xr:uid="{4338F3BD-28B2-4B71-916D-F0C40DE12967}"/>
    <cellStyle name="20% - Accent2 2 3 3" xfId="55" xr:uid="{95AE32F4-8DDA-4B1D-9212-7506CA167704}"/>
    <cellStyle name="20% - Accent2 2 4" xfId="56" xr:uid="{1FE60EE6-5D8A-4A62-A70A-37F0438FF558}"/>
    <cellStyle name="20% - Accent2 2 4 2" xfId="57" xr:uid="{CF397CDD-BD35-4355-9A10-E0DD91C6CE43}"/>
    <cellStyle name="20% - Accent2 2 4 2 2" xfId="58" xr:uid="{5FEF9E3B-2EC2-4D46-912A-E3682A070FBA}"/>
    <cellStyle name="20% - Accent2 2 4 3" xfId="59" xr:uid="{C213FAFE-5142-445B-BA47-88BF4FE7D849}"/>
    <cellStyle name="20% - Accent2 2 5" xfId="60" xr:uid="{50F9AD3F-06F7-499E-B5B2-DBE13CEA8349}"/>
    <cellStyle name="20% - Accent2 2 5 2" xfId="61" xr:uid="{033CC59D-B5E7-4060-8CA4-72033EBE92CF}"/>
    <cellStyle name="20% - Accent2 2 6" xfId="62" xr:uid="{0F43AF63-D2E8-4CA8-8F99-70A3DA69682F}"/>
    <cellStyle name="20% - Accent2 2 6 2" xfId="63" xr:uid="{398F51DF-FA74-4B59-8C4F-F922359FEF55}"/>
    <cellStyle name="20% - Accent2 2 7" xfId="64" xr:uid="{95D3EA1B-DB6B-4696-A849-D90133B1255C}"/>
    <cellStyle name="20% - Accent2 3" xfId="65" xr:uid="{2B4F5C0C-3F57-453F-A674-FB0421B9675D}"/>
    <cellStyle name="20% - Accent2 3 2" xfId="66" xr:uid="{ECD6549C-7E50-49CB-AD9D-FFEB232E4ED3}"/>
    <cellStyle name="20% - Accent2 3 2 2" xfId="67" xr:uid="{B2A61369-74DA-4CE1-B5DB-EECD4C83A57B}"/>
    <cellStyle name="20% - Accent2 3 2 2 2" xfId="68" xr:uid="{493DD514-1B9B-4D72-B9D6-ADCA971C838A}"/>
    <cellStyle name="20% - Accent2 3 2 3" xfId="69" xr:uid="{52C6F2E7-8514-4A46-8C05-0D0F608B75F9}"/>
    <cellStyle name="20% - Accent2 3 3" xfId="70" xr:uid="{1491CE4D-5C03-4F94-AE3D-DBA968D0D958}"/>
    <cellStyle name="20% - Accent2 3 3 2" xfId="71" xr:uid="{C329CA93-655B-4FB1-96B3-6F5EB0163AE4}"/>
    <cellStyle name="20% - Accent2 3 4" xfId="72" xr:uid="{DC7E5E7B-1789-4A23-960D-9A98ACD9779D}"/>
    <cellStyle name="20% - Accent2 4" xfId="73" xr:uid="{F5C144FE-8564-4C21-B266-F87176E086EB}"/>
    <cellStyle name="20% - Accent2 4 2" xfId="74" xr:uid="{F08433D4-9513-4B8F-8C30-78801D2E981F}"/>
    <cellStyle name="20% - Accent2 4 2 2" xfId="75" xr:uid="{915F31B0-795B-4177-A414-0FC13E3C153B}"/>
    <cellStyle name="20% - Accent2 4 3" xfId="76" xr:uid="{64D18BD1-190F-4D3F-9F0E-F5C4930C8057}"/>
    <cellStyle name="20% - Accent2 5" xfId="77" xr:uid="{A291C65E-6519-40FC-9067-282789E375B1}"/>
    <cellStyle name="20% - Accent2 5 2" xfId="78" xr:uid="{7AB2D1D8-EFF0-4445-9778-7002D62EA444}"/>
    <cellStyle name="20% - Accent2 5 2 2" xfId="79" xr:uid="{2ED1457A-C0DD-4709-8E6F-29B391C8E4D6}"/>
    <cellStyle name="20% - Accent2 5 3" xfId="80" xr:uid="{7D4E7CFD-BC5D-43BD-A4E3-FB3118B12FD5}"/>
    <cellStyle name="20% - Accent2 6" xfId="81" xr:uid="{22237C09-BE89-4E4F-8E35-32B2192A6E41}"/>
    <cellStyle name="20% - Accent2 6 2" xfId="82" xr:uid="{43D901A5-C3C5-47F2-80AB-DAAA3E3E7EA2}"/>
    <cellStyle name="20% - Accent2 7" xfId="83" xr:uid="{E967E575-DDD1-416D-B2C6-DD2EE53D1FD7}"/>
    <cellStyle name="20% - Accent2 7 2" xfId="84" xr:uid="{A2970169-0F62-4ACA-AF43-831E258D563F}"/>
    <cellStyle name="20% - Accent3 2" xfId="85" xr:uid="{C1D89D31-A64A-4931-9BF2-099D9535940F}"/>
    <cellStyle name="20% - Accent3 2 2" xfId="86" xr:uid="{B37DE2E0-00E8-44EC-BE62-738BBE4B468E}"/>
    <cellStyle name="20% - Accent3 2 2 2" xfId="87" xr:uid="{B90EDA07-EDD1-4759-B520-E651BCA9A671}"/>
    <cellStyle name="20% - Accent3 2 2 2 2" xfId="88" xr:uid="{3173C3E0-C503-4067-A33C-5042884D9941}"/>
    <cellStyle name="20% - Accent3 2 2 2 2 2" xfId="89" xr:uid="{3D19705E-3A85-4876-8E55-9BE7D148D18D}"/>
    <cellStyle name="20% - Accent3 2 2 2 3" xfId="90" xr:uid="{B7125913-5576-41E4-AC0B-86ABB0911581}"/>
    <cellStyle name="20% - Accent3 2 2 3" xfId="91" xr:uid="{10A9E037-A1B2-408E-AFEA-D065DC60D38C}"/>
    <cellStyle name="20% - Accent3 2 2 3 2" xfId="92" xr:uid="{0F0EB2F4-F9C3-42F6-8151-9D1F230EE4B5}"/>
    <cellStyle name="20% - Accent3 2 2 4" xfId="93" xr:uid="{DD2ECE43-93A4-4ADA-A8B0-DA2E2E088019}"/>
    <cellStyle name="20% - Accent3 2 3" xfId="94" xr:uid="{31E7EAB0-31C4-442F-A3DB-CFF34F902C6A}"/>
    <cellStyle name="20% - Accent3 2 3 2" xfId="95" xr:uid="{28872C5F-076D-4A0B-B633-0BAB64E4BB67}"/>
    <cellStyle name="20% - Accent3 2 3 2 2" xfId="96" xr:uid="{5AA835E5-7696-4BC1-8A5C-18C7F5160664}"/>
    <cellStyle name="20% - Accent3 2 3 3" xfId="97" xr:uid="{B4590507-E60C-41FD-B818-3574350D107D}"/>
    <cellStyle name="20% - Accent3 2 4" xfId="98" xr:uid="{68D67F37-D8D3-4816-BEFE-E1E35BB21A39}"/>
    <cellStyle name="20% - Accent3 2 4 2" xfId="99" xr:uid="{2EF58371-47CA-4923-A7AF-FE30CC545301}"/>
    <cellStyle name="20% - Accent3 2 4 2 2" xfId="100" xr:uid="{8B678F5B-8140-4714-B48D-5E2CEC41B3E8}"/>
    <cellStyle name="20% - Accent3 2 4 3" xfId="101" xr:uid="{826CE6AF-95AD-4615-85DB-C319CD372777}"/>
    <cellStyle name="20% - Accent3 2 5" xfId="102" xr:uid="{4099871A-0779-4E7E-83E9-B7F9ED2E58CA}"/>
    <cellStyle name="20% - Accent3 2 5 2" xfId="103" xr:uid="{B3BC5D0B-BC38-448D-9423-F584A89AEC4B}"/>
    <cellStyle name="20% - Accent3 2 6" xfId="104" xr:uid="{3DFCD6B4-4223-4D84-BE4D-F61DF549F95B}"/>
    <cellStyle name="20% - Accent3 2 6 2" xfId="105" xr:uid="{243FC673-335E-49CE-B62B-9EB7812BE798}"/>
    <cellStyle name="20% - Accent3 2 7" xfId="106" xr:uid="{DF7D5641-1181-4297-B5BC-0093C49A119F}"/>
    <cellStyle name="20% - Accent3 3" xfId="107" xr:uid="{2076BE7B-A8FA-4117-8FDF-50CDC2A20CAA}"/>
    <cellStyle name="20% - Accent3 3 2" xfId="108" xr:uid="{75EB9AF4-E800-4037-9589-1F591BEB46FA}"/>
    <cellStyle name="20% - Accent3 3 2 2" xfId="109" xr:uid="{577E406B-3D7F-4E5F-B1F2-8D26925BAD53}"/>
    <cellStyle name="20% - Accent3 3 2 2 2" xfId="110" xr:uid="{B211AD83-0110-40D4-A224-5B019C1A1C3A}"/>
    <cellStyle name="20% - Accent3 3 2 3" xfId="111" xr:uid="{153224D8-4C0E-4CD5-96EF-05BD44E1B201}"/>
    <cellStyle name="20% - Accent3 3 3" xfId="112" xr:uid="{B9CD084E-C0ED-4B83-A0CE-52ABE7B0A06E}"/>
    <cellStyle name="20% - Accent3 3 3 2" xfId="113" xr:uid="{038D385C-4F44-4FEF-BDF9-831303BAAC81}"/>
    <cellStyle name="20% - Accent3 3 4" xfId="114" xr:uid="{A5D50AF0-3C74-4E64-85A8-EED6DB808E5A}"/>
    <cellStyle name="20% - Accent3 4" xfId="115" xr:uid="{CCEC22A4-5002-47C2-839D-2C072E98BC71}"/>
    <cellStyle name="20% - Accent3 4 2" xfId="116" xr:uid="{8D4D40CC-AADF-452C-A043-F90183C356B7}"/>
    <cellStyle name="20% - Accent3 4 2 2" xfId="117" xr:uid="{9293A3E8-B984-4F70-9604-93E395294377}"/>
    <cellStyle name="20% - Accent3 4 3" xfId="118" xr:uid="{5C026BCF-5367-44D4-8FC1-75F6D18E8A62}"/>
    <cellStyle name="20% - Accent3 5" xfId="119" xr:uid="{6246CC6D-26A4-44AF-9E14-AB589F7BD0DD}"/>
    <cellStyle name="20% - Accent3 5 2" xfId="120" xr:uid="{9574B6C7-B271-4D09-83AB-87970D991C1E}"/>
    <cellStyle name="20% - Accent3 5 2 2" xfId="121" xr:uid="{E12CB4DF-BC96-42E5-A058-5AD6821C5471}"/>
    <cellStyle name="20% - Accent3 5 3" xfId="122" xr:uid="{1E91EA4A-E022-44D7-86A9-A79352E38091}"/>
    <cellStyle name="20% - Accent3 6" xfId="123" xr:uid="{9276889E-8E59-4273-A464-A8AE33988C93}"/>
    <cellStyle name="20% - Accent3 6 2" xfId="124" xr:uid="{04EDD7CF-27B9-4D34-B71B-227C5BC5C838}"/>
    <cellStyle name="20% - Accent3 7" xfId="125" xr:uid="{3AECE89B-3D1C-4B37-9CB3-5E13CAC0B49C}"/>
    <cellStyle name="20% - Accent3 7 2" xfId="126" xr:uid="{D34F51AF-A0AE-4C9D-90A6-BEC693580D29}"/>
    <cellStyle name="20% - Accent4 2" xfId="127" xr:uid="{6F252E6B-C1D5-4146-A7DF-AEE3465B354E}"/>
    <cellStyle name="20% - Accent4 2 2" xfId="128" xr:uid="{88293C1F-DE39-4CDF-A764-F3203BB18AB7}"/>
    <cellStyle name="20% - Accent4 2 2 2" xfId="129" xr:uid="{A0E9EC23-3067-4AB4-87CD-3EBCB3D46CB4}"/>
    <cellStyle name="20% - Accent4 2 2 2 2" xfId="130" xr:uid="{8917E649-E3CF-432D-BA6E-C5AD4E0A5286}"/>
    <cellStyle name="20% - Accent4 2 2 2 2 2" xfId="131" xr:uid="{D03D68B8-F53E-48EE-A29E-4913D09A8A50}"/>
    <cellStyle name="20% - Accent4 2 2 2 3" xfId="132" xr:uid="{6BF44937-4509-40C1-B364-2E1132A4C706}"/>
    <cellStyle name="20% - Accent4 2 2 3" xfId="133" xr:uid="{3BBC5F0E-CADD-444A-8D75-ED294FCF82A9}"/>
    <cellStyle name="20% - Accent4 2 2 3 2" xfId="134" xr:uid="{B805CBE9-9F10-4E7A-9595-90643D01085C}"/>
    <cellStyle name="20% - Accent4 2 2 4" xfId="135" xr:uid="{EAEECCD9-D7BC-4127-B19B-536027F0B459}"/>
    <cellStyle name="20% - Accent4 2 3" xfId="136" xr:uid="{0B27BFC2-E333-4E13-B640-C6190B6EA53B}"/>
    <cellStyle name="20% - Accent4 2 3 2" xfId="137" xr:uid="{E675302B-D920-4A01-A5ED-9626CE508C4E}"/>
    <cellStyle name="20% - Accent4 2 3 2 2" xfId="138" xr:uid="{02761067-9873-4EA1-9F33-A2C2C3A9FBFC}"/>
    <cellStyle name="20% - Accent4 2 3 3" xfId="139" xr:uid="{65479BCD-170C-429D-B21C-9343CE2D0078}"/>
    <cellStyle name="20% - Accent4 2 4" xfId="140" xr:uid="{C6792A2B-1918-4B2C-ADC5-F642BBFD791F}"/>
    <cellStyle name="20% - Accent4 2 4 2" xfId="141" xr:uid="{0159A883-58EF-477F-AB9C-69F426E75E2C}"/>
    <cellStyle name="20% - Accent4 2 4 2 2" xfId="142" xr:uid="{C92CB41D-8B29-4B5A-B490-89488483A9CF}"/>
    <cellStyle name="20% - Accent4 2 4 3" xfId="143" xr:uid="{96F15470-D07F-447B-A7AE-C39A098825C5}"/>
    <cellStyle name="20% - Accent4 2 5" xfId="144" xr:uid="{2361583A-9289-4407-8AE8-2A4DF52DD5A4}"/>
    <cellStyle name="20% - Accent4 2 5 2" xfId="145" xr:uid="{7C5F27C5-55BE-4CCD-9A42-8BA5FE41A663}"/>
    <cellStyle name="20% - Accent4 2 6" xfId="146" xr:uid="{B7D85DAD-B7BE-4963-BF99-C08500D024D1}"/>
    <cellStyle name="20% - Accent4 2 6 2" xfId="147" xr:uid="{CD9F1B37-5784-4AC4-8F0D-9FC258AF452E}"/>
    <cellStyle name="20% - Accent4 2 7" xfId="148" xr:uid="{13D27386-34CB-424C-BA0C-3D688808ED93}"/>
    <cellStyle name="20% - Accent4 3" xfId="149" xr:uid="{EB1E9B12-B1D5-4FC5-A09E-FF55A4171E23}"/>
    <cellStyle name="20% - Accent4 3 2" xfId="150" xr:uid="{38CF7E5D-E3BC-48D0-95EA-38C11C3F895F}"/>
    <cellStyle name="20% - Accent4 3 2 2" xfId="151" xr:uid="{09B139EC-6A77-4F1B-8E29-1C66216265D6}"/>
    <cellStyle name="20% - Accent4 3 2 2 2" xfId="152" xr:uid="{50376CC9-4476-4A12-93CD-7A4A09CB9314}"/>
    <cellStyle name="20% - Accent4 3 2 3" xfId="153" xr:uid="{D1EC1766-09BC-4965-BC68-547AF19AC6E3}"/>
    <cellStyle name="20% - Accent4 3 3" xfId="154" xr:uid="{BD53A6F4-6246-4A40-8E09-3116F6D7607E}"/>
    <cellStyle name="20% - Accent4 3 3 2" xfId="155" xr:uid="{04B5C08A-9BF6-4A73-B132-630C4CF3A406}"/>
    <cellStyle name="20% - Accent4 3 4" xfId="156" xr:uid="{6AD688DC-1241-44F8-88F5-FB0F738D0BB4}"/>
    <cellStyle name="20% - Accent4 4" xfId="157" xr:uid="{2D5E0A58-409B-47AD-AC7C-BB5B381FCEF1}"/>
    <cellStyle name="20% - Accent4 4 2" xfId="158" xr:uid="{D1F6FDA0-1947-405E-98A9-537650429209}"/>
    <cellStyle name="20% - Accent4 4 2 2" xfId="159" xr:uid="{BFBD9B19-E3AD-47AA-A372-17A31E6560A4}"/>
    <cellStyle name="20% - Accent4 4 3" xfId="160" xr:uid="{8468E94A-49EF-4D76-B755-9667CA20DFD4}"/>
    <cellStyle name="20% - Accent4 5" xfId="161" xr:uid="{7DA221F3-38BC-48D5-A22B-155CB06FA8C7}"/>
    <cellStyle name="20% - Accent4 5 2" xfId="162" xr:uid="{587C705C-983F-4269-945B-2EED7CA19A3A}"/>
    <cellStyle name="20% - Accent4 5 2 2" xfId="163" xr:uid="{5CED2DEC-28BC-4854-974D-B38D42E20FD5}"/>
    <cellStyle name="20% - Accent4 5 3" xfId="164" xr:uid="{36A8BD4A-1F35-40FD-9630-854D3A3E164E}"/>
    <cellStyle name="20% - Accent4 6" xfId="165" xr:uid="{7C12A55B-0156-41AD-AC65-AB142561D03F}"/>
    <cellStyle name="20% - Accent4 6 2" xfId="166" xr:uid="{5757D283-FAE5-439F-B3D9-AF1B42CAD711}"/>
    <cellStyle name="20% - Accent4 7" xfId="167" xr:uid="{383F3CBF-C2A4-4980-97D2-65758AF9B8FA}"/>
    <cellStyle name="20% - Accent4 7 2" xfId="168" xr:uid="{EE6224D7-EC37-46FC-90EA-9F50E45172AC}"/>
    <cellStyle name="20% - Accent5 2" xfId="169" xr:uid="{24617419-08D2-479B-9B18-36945512B335}"/>
    <cellStyle name="20% - Accent5 2 2" xfId="170" xr:uid="{3247869A-221E-4E5D-BA53-FA6803186103}"/>
    <cellStyle name="20% - Accent5 2 2 2" xfId="171" xr:uid="{FEDADAB6-1DEF-42F5-B597-D4E0CFDF3C61}"/>
    <cellStyle name="20% - Accent5 2 2 2 2" xfId="172" xr:uid="{69E1C485-920F-40AC-A525-603B9181B294}"/>
    <cellStyle name="20% - Accent5 2 2 2 2 2" xfId="173" xr:uid="{846B33AD-925E-47AD-9505-F2F9165E0CDB}"/>
    <cellStyle name="20% - Accent5 2 2 2 3" xfId="174" xr:uid="{6BD9DC75-5558-4D03-9656-3564A97EB146}"/>
    <cellStyle name="20% - Accent5 2 2 3" xfId="175" xr:uid="{FC602D45-3507-49FB-A1DE-E29FF75FB002}"/>
    <cellStyle name="20% - Accent5 2 2 3 2" xfId="176" xr:uid="{58A9FF09-4DD4-45B7-8832-17325360A466}"/>
    <cellStyle name="20% - Accent5 2 2 4" xfId="177" xr:uid="{CC587974-EAD5-43DB-87E1-209399EAF932}"/>
    <cellStyle name="20% - Accent5 2 3" xfId="178" xr:uid="{FEDA2287-35ED-4F44-89C1-FC570DE4745B}"/>
    <cellStyle name="20% - Accent5 2 3 2" xfId="179" xr:uid="{06A26DDA-4EF0-4FF7-82CC-295A68A93DA3}"/>
    <cellStyle name="20% - Accent5 2 3 2 2" xfId="180" xr:uid="{26CF8BA5-7A97-4767-A896-A458B561CD97}"/>
    <cellStyle name="20% - Accent5 2 3 3" xfId="181" xr:uid="{C5C6DFE8-57D9-4522-ACCD-834E7BF49FF5}"/>
    <cellStyle name="20% - Accent5 2 4" xfId="182" xr:uid="{58C415C3-D5CC-49B0-AE2E-3D96ADF6D792}"/>
    <cellStyle name="20% - Accent5 2 4 2" xfId="183" xr:uid="{56C90476-017D-457E-B4B5-9574E49BDFC7}"/>
    <cellStyle name="20% - Accent5 2 4 2 2" xfId="184" xr:uid="{5E636B5A-36CF-4A09-AD03-8A8289629ECD}"/>
    <cellStyle name="20% - Accent5 2 4 3" xfId="185" xr:uid="{1CA06B35-E07A-46C3-A518-259C1FBC3122}"/>
    <cellStyle name="20% - Accent5 2 5" xfId="186" xr:uid="{791FC132-8C16-4823-A457-7BE811B53C9E}"/>
    <cellStyle name="20% - Accent5 2 5 2" xfId="187" xr:uid="{972653D4-B8BE-4089-8089-90E5B01D5566}"/>
    <cellStyle name="20% - Accent5 2 6" xfId="188" xr:uid="{1ADAD278-6136-4846-9E71-45A9ABA8D9AC}"/>
    <cellStyle name="20% - Accent5 2 6 2" xfId="189" xr:uid="{22356EAA-C913-4C5C-8383-8FE0DCD55975}"/>
    <cellStyle name="20% - Accent5 2 7" xfId="190" xr:uid="{55BC07F6-2D33-47D2-9F6F-735001AC9F99}"/>
    <cellStyle name="20% - Accent5 3" xfId="191" xr:uid="{79FBE0FE-415D-4DD6-B2A6-6601E676DE23}"/>
    <cellStyle name="20% - Accent5 3 2" xfId="192" xr:uid="{88E2B661-0F14-47A3-8834-D618A5561E69}"/>
    <cellStyle name="20% - Accent5 3 2 2" xfId="193" xr:uid="{873EAD1C-9D3F-4772-BB21-FF4855A5F65E}"/>
    <cellStyle name="20% - Accent5 3 2 2 2" xfId="194" xr:uid="{2BF0AB47-59BA-476A-B17D-C10C728C11D8}"/>
    <cellStyle name="20% - Accent5 3 2 3" xfId="195" xr:uid="{DF45CF19-E2B1-4591-A3B9-E1E81E2B6FFB}"/>
    <cellStyle name="20% - Accent5 3 3" xfId="196" xr:uid="{6802D7DE-4604-45E7-8B0A-6D995E754FF0}"/>
    <cellStyle name="20% - Accent5 3 3 2" xfId="197" xr:uid="{35D0C6B7-12E8-45AD-86F8-0F8FDBEB9312}"/>
    <cellStyle name="20% - Accent5 3 4" xfId="198" xr:uid="{3A2C23E3-5098-4841-8620-60A4BC635EC2}"/>
    <cellStyle name="20% - Accent5 4" xfId="199" xr:uid="{03775084-DB5E-40ED-A050-EA6037A9B518}"/>
    <cellStyle name="20% - Accent5 4 2" xfId="200" xr:uid="{C6EA24D0-0DC3-4E93-B8F5-159D9C77C64C}"/>
    <cellStyle name="20% - Accent5 4 2 2" xfId="201" xr:uid="{BA5D334A-28D1-4918-8797-B0057E7DC8C6}"/>
    <cellStyle name="20% - Accent5 4 3" xfId="202" xr:uid="{27B5E4E5-5DD8-41B4-977D-6B7A14C31919}"/>
    <cellStyle name="20% - Accent5 5" xfId="203" xr:uid="{0C9BD06D-4EB2-4688-ACE9-56E78AE6F6AF}"/>
    <cellStyle name="20% - Accent5 5 2" xfId="204" xr:uid="{FA4DE211-7ED8-42DA-B0BB-787F2C69AA03}"/>
    <cellStyle name="20% - Accent5 5 2 2" xfId="205" xr:uid="{D0C583E9-5047-4AE0-A70D-955842876A0E}"/>
    <cellStyle name="20% - Accent5 5 3" xfId="206" xr:uid="{15852968-FA1A-49AF-B363-04FFAEC8C114}"/>
    <cellStyle name="20% - Accent5 6" xfId="207" xr:uid="{3B347272-4A8E-4B5E-8E59-B018A1E8407A}"/>
    <cellStyle name="20% - Accent5 6 2" xfId="208" xr:uid="{E3FBC8CF-01A1-4BE8-98E0-E0F3F6C98ED5}"/>
    <cellStyle name="20% - Accent5 7" xfId="209" xr:uid="{D1A74165-20A5-412F-880E-1E3E12681512}"/>
    <cellStyle name="20% - Accent5 7 2" xfId="210" xr:uid="{95230AA6-5975-4556-9B67-C6DC9B99C511}"/>
    <cellStyle name="20% - Accent6 2" xfId="211" xr:uid="{A7DE9E4A-09FB-4A28-8372-AEE9D537D578}"/>
    <cellStyle name="20% - Accent6 2 2" xfId="212" xr:uid="{255B4559-12F2-4068-BE4A-8FC7A2E86CD1}"/>
    <cellStyle name="20% - Accent6 2 2 2" xfId="213" xr:uid="{4BBEA9BF-4AEC-43F8-9C44-77AED879769F}"/>
    <cellStyle name="20% - Accent6 2 2 2 2" xfId="214" xr:uid="{818479B3-B527-42AF-BF21-1F3E2F9FC050}"/>
    <cellStyle name="20% - Accent6 2 2 2 2 2" xfId="215" xr:uid="{69DC6F52-1604-486D-A90B-BB6CAFC16631}"/>
    <cellStyle name="20% - Accent6 2 2 2 3" xfId="216" xr:uid="{77C4630A-E5F5-4DB4-AA39-1FB7E3F657E5}"/>
    <cellStyle name="20% - Accent6 2 2 3" xfId="217" xr:uid="{505F7625-9546-4B27-A21D-5BDFFF7B86DE}"/>
    <cellStyle name="20% - Accent6 2 2 3 2" xfId="218" xr:uid="{EF891727-30E3-4F26-B98C-6D57577C89AE}"/>
    <cellStyle name="20% - Accent6 2 2 4" xfId="219" xr:uid="{612A2DB5-4CAF-4AF0-A530-559A8D4308FE}"/>
    <cellStyle name="20% - Accent6 2 3" xfId="220" xr:uid="{15C2D104-248D-470C-A291-EA715AE9970D}"/>
    <cellStyle name="20% - Accent6 2 3 2" xfId="221" xr:uid="{BDA76005-3C39-49E7-A304-956B75D9FC4F}"/>
    <cellStyle name="20% - Accent6 2 3 2 2" xfId="222" xr:uid="{328621FB-6A22-4228-ADCE-6BEA6877CD35}"/>
    <cellStyle name="20% - Accent6 2 3 3" xfId="223" xr:uid="{47559E48-956C-4E6A-894F-B7C3B5D0057A}"/>
    <cellStyle name="20% - Accent6 2 4" xfId="224" xr:uid="{7FFCF223-B493-4F18-984D-F444B292A71B}"/>
    <cellStyle name="20% - Accent6 2 4 2" xfId="225" xr:uid="{DF5C892C-0F5A-49E8-A386-216F99B2FA7D}"/>
    <cellStyle name="20% - Accent6 2 4 2 2" xfId="226" xr:uid="{F2D1722C-ACC2-458F-A727-1FD03F332082}"/>
    <cellStyle name="20% - Accent6 2 4 3" xfId="227" xr:uid="{E4A0CB5D-B2A3-4C28-B05C-7097D4A4D0DD}"/>
    <cellStyle name="20% - Accent6 2 5" xfId="228" xr:uid="{54FFED0F-1832-4481-803A-E9B80938EF66}"/>
    <cellStyle name="20% - Accent6 2 5 2" xfId="229" xr:uid="{FA1CB3DE-BFE6-451B-8271-A81A040142CF}"/>
    <cellStyle name="20% - Accent6 2 6" xfId="230" xr:uid="{2FCCED9E-B857-44AD-A77F-73B1AA4B7192}"/>
    <cellStyle name="20% - Accent6 2 6 2" xfId="231" xr:uid="{562EF24D-5D80-4D0F-B172-32C3C86F18E9}"/>
    <cellStyle name="20% - Accent6 2 7" xfId="232" xr:uid="{F980843A-E4E5-4F70-B5D5-EB516EB72A57}"/>
    <cellStyle name="20% - Accent6 3" xfId="233" xr:uid="{06D46F2F-EB1C-4C6D-B825-05D45A840E50}"/>
    <cellStyle name="20% - Accent6 3 2" xfId="234" xr:uid="{E8D458CC-FB0F-4F82-8435-CB12EFE7CC88}"/>
    <cellStyle name="20% - Accent6 3 2 2" xfId="235" xr:uid="{1F147506-31D9-42D3-BAA6-82D30DA37C61}"/>
    <cellStyle name="20% - Accent6 3 2 2 2" xfId="236" xr:uid="{C92096BB-324C-4E9E-AA81-F907FB6BF31D}"/>
    <cellStyle name="20% - Accent6 3 2 3" xfId="237" xr:uid="{8D315B0F-CFC3-4B74-BA7A-3A2700984CF4}"/>
    <cellStyle name="20% - Accent6 3 3" xfId="238" xr:uid="{1209D388-3077-4568-BD81-75C9DD442709}"/>
    <cellStyle name="20% - Accent6 3 3 2" xfId="239" xr:uid="{82357551-57F7-4DF8-9971-96727CEC30BC}"/>
    <cellStyle name="20% - Accent6 3 4" xfId="240" xr:uid="{B336D7C0-D9B0-44CC-AF87-8A6CDDA2A2FE}"/>
    <cellStyle name="20% - Accent6 4" xfId="241" xr:uid="{476ECE2A-7A22-4473-80AE-93C05430BC69}"/>
    <cellStyle name="20% - Accent6 4 2" xfId="242" xr:uid="{484B322D-9EB8-4EAA-A129-6926DB968866}"/>
    <cellStyle name="20% - Accent6 4 2 2" xfId="243" xr:uid="{535AF5D1-5010-4948-8307-E0AB1DF65D8C}"/>
    <cellStyle name="20% - Accent6 4 3" xfId="244" xr:uid="{A352790D-5F34-4974-BA14-05B9B1104C61}"/>
    <cellStyle name="20% - Accent6 5" xfId="245" xr:uid="{2EEF5845-5B3B-4ECD-8CFE-00BF3A17FE34}"/>
    <cellStyle name="20% - Accent6 5 2" xfId="246" xr:uid="{A6EBA932-F3DC-4E1F-8BE7-6D244C49917F}"/>
    <cellStyle name="20% - Accent6 5 2 2" xfId="247" xr:uid="{DA4E6CB9-D79B-4E9A-8FAA-644104874F15}"/>
    <cellStyle name="20% - Accent6 5 3" xfId="248" xr:uid="{0BC18E39-33EF-4062-A830-D88F64C27C68}"/>
    <cellStyle name="20% - Accent6 6" xfId="249" xr:uid="{AE56B88F-61EF-42D8-BC9B-B388C938737E}"/>
    <cellStyle name="20% - Accent6 6 2" xfId="250" xr:uid="{73B7AEC2-E3AB-43E5-8518-3CD6DC285C55}"/>
    <cellStyle name="20% - Accent6 7" xfId="251" xr:uid="{C511CF5A-03F0-4050-BE7E-39B7091022AD}"/>
    <cellStyle name="20% - Accent6 7 2" xfId="252" xr:uid="{98B169E4-5E1A-4AC9-A18B-2B5B8DF52F41}"/>
    <cellStyle name="40% - Accent1 2" xfId="253" xr:uid="{73BA494F-6932-4719-9CDF-3237AA54CC29}"/>
    <cellStyle name="40% - Accent1 2 2" xfId="254" xr:uid="{FC314FE4-37E3-4AEC-A078-FE9FE699FFDE}"/>
    <cellStyle name="40% - Accent1 2 2 2" xfId="255" xr:uid="{6A2A1E8D-7E9F-4918-A56D-7295C8003469}"/>
    <cellStyle name="40% - Accent1 2 2 2 2" xfId="256" xr:uid="{EFF2D196-4952-4A6B-AF98-49BC25A24C8F}"/>
    <cellStyle name="40% - Accent1 2 2 2 2 2" xfId="257" xr:uid="{BF4E4024-6A29-4C0A-9679-BD48C9CEE80E}"/>
    <cellStyle name="40% - Accent1 2 2 2 3" xfId="258" xr:uid="{57497C4C-E059-4C6B-A888-917AA1BE497E}"/>
    <cellStyle name="40% - Accent1 2 2 3" xfId="259" xr:uid="{5EB4BCB1-2BCD-4B26-9130-0D1D09A44F15}"/>
    <cellStyle name="40% - Accent1 2 2 3 2" xfId="260" xr:uid="{7A9C30D0-AEC9-4C3F-AFFD-DBF19DD24FAD}"/>
    <cellStyle name="40% - Accent1 2 2 4" xfId="261" xr:uid="{A9B37054-72CC-4F1E-AFD5-A7CADBE2DF6C}"/>
    <cellStyle name="40% - Accent1 2 3" xfId="262" xr:uid="{B4C0111C-FB42-4AC4-80C4-306C9E9FA729}"/>
    <cellStyle name="40% - Accent1 2 3 2" xfId="263" xr:uid="{31A06770-8BC2-419F-AE79-E848710C1A12}"/>
    <cellStyle name="40% - Accent1 2 3 2 2" xfId="264" xr:uid="{DD2B2C13-F955-447F-B2EA-628C394DA89D}"/>
    <cellStyle name="40% - Accent1 2 3 3" xfId="265" xr:uid="{10FB5A83-6803-4684-A8AB-78DDB02E1435}"/>
    <cellStyle name="40% - Accent1 2 4" xfId="266" xr:uid="{6CDFF978-51C2-4E0E-8972-659D45CC879E}"/>
    <cellStyle name="40% - Accent1 2 4 2" xfId="267" xr:uid="{F567D14C-AE8C-432F-91F3-A1E94E8831EB}"/>
    <cellStyle name="40% - Accent1 2 4 2 2" xfId="268" xr:uid="{084EAD6F-1FBE-4AB9-87DD-87ABCBA49E51}"/>
    <cellStyle name="40% - Accent1 2 4 3" xfId="269" xr:uid="{A6DFA4F7-A909-4E76-93B0-E511EE959F56}"/>
    <cellStyle name="40% - Accent1 2 5" xfId="270" xr:uid="{657CEBE8-61E6-46EE-A79A-9AB1EBA6682A}"/>
    <cellStyle name="40% - Accent1 2 5 2" xfId="271" xr:uid="{8C1FF0B5-A3D6-4076-AF3C-55D1E8BD47F3}"/>
    <cellStyle name="40% - Accent1 2 6" xfId="272" xr:uid="{8936E1AB-0754-4BB4-AADD-C3DE9A827A55}"/>
    <cellStyle name="40% - Accent1 2 6 2" xfId="273" xr:uid="{ABBCD039-65DC-48ED-9FBF-F7FD0BDDC2B6}"/>
    <cellStyle name="40% - Accent1 2 7" xfId="274" xr:uid="{BC8A76FC-8DD7-4F83-A495-6208A3C95CA9}"/>
    <cellStyle name="40% - Accent1 3" xfId="275" xr:uid="{9DBB8CE4-6FAC-4D64-9AED-55C7DE701A86}"/>
    <cellStyle name="40% - Accent1 3 2" xfId="276" xr:uid="{9DA6AB2B-9D6B-4447-969F-8227926AD464}"/>
    <cellStyle name="40% - Accent1 3 2 2" xfId="277" xr:uid="{918CB886-C298-4CE0-9C48-D66A4AB0FBEB}"/>
    <cellStyle name="40% - Accent1 3 2 2 2" xfId="278" xr:uid="{8ED631DC-E3FE-4D73-8BF2-5B59FE59BCD9}"/>
    <cellStyle name="40% - Accent1 3 2 3" xfId="279" xr:uid="{6BE6EC7A-FC27-4ACF-AABA-051E492FB45F}"/>
    <cellStyle name="40% - Accent1 3 3" xfId="280" xr:uid="{28AF3D3C-66F1-4669-96EF-8F89F132583E}"/>
    <cellStyle name="40% - Accent1 3 3 2" xfId="281" xr:uid="{D3FD9086-0CE7-4D6A-ABB1-8DC0CCF46217}"/>
    <cellStyle name="40% - Accent1 3 4" xfId="282" xr:uid="{F11A53C2-0265-4E5F-814C-2A5E845F9DF6}"/>
    <cellStyle name="40% - Accent1 4" xfId="283" xr:uid="{6B1E63C2-2CA9-486B-A481-F8A1A5C42E25}"/>
    <cellStyle name="40% - Accent1 4 2" xfId="284" xr:uid="{D86F886A-2154-4968-BFB6-08026B952B0E}"/>
    <cellStyle name="40% - Accent1 4 2 2" xfId="285" xr:uid="{0567BCA9-7E0A-44AF-8D90-D4FB8CD1DA0D}"/>
    <cellStyle name="40% - Accent1 4 3" xfId="286" xr:uid="{9AC79106-45BF-466A-9C83-A54A702096D1}"/>
    <cellStyle name="40% - Accent1 5" xfId="287" xr:uid="{34E476CA-7C2F-4610-82D6-C26954AA29FF}"/>
    <cellStyle name="40% - Accent1 5 2" xfId="288" xr:uid="{C296BCDF-1650-41C3-8848-631BCC8B9D0B}"/>
    <cellStyle name="40% - Accent1 5 2 2" xfId="289" xr:uid="{8C1F04AF-3C13-4D32-BAC8-5B5EED74D6D9}"/>
    <cellStyle name="40% - Accent1 5 3" xfId="290" xr:uid="{E315FFA1-7D1A-4183-BA56-A339FB32A44D}"/>
    <cellStyle name="40% - Accent1 6" xfId="291" xr:uid="{D471CFD4-0CC6-4E2D-892D-180B5C4ED99F}"/>
    <cellStyle name="40% - Accent1 6 2" xfId="292" xr:uid="{A848637D-52AA-44E0-89CF-2394B448ECCF}"/>
    <cellStyle name="40% - Accent1 7" xfId="293" xr:uid="{13306025-2F7F-4741-B8D4-F69EB839FADE}"/>
    <cellStyle name="40% - Accent1 7 2" xfId="294" xr:uid="{A892EC3C-1CC8-426D-8289-2F897D45B33B}"/>
    <cellStyle name="40% - Accent2 2" xfId="295" xr:uid="{33CB9107-F7BD-4E8C-871D-D4A1CC6B269C}"/>
    <cellStyle name="40% - Accent2 2 2" xfId="296" xr:uid="{B9171869-A75F-4E67-8110-FE0696EEBF2F}"/>
    <cellStyle name="40% - Accent2 2 2 2" xfId="297" xr:uid="{AA6922D2-6C5E-4DED-AA29-B883DC97C2E1}"/>
    <cellStyle name="40% - Accent2 2 2 2 2" xfId="298" xr:uid="{F1E93BD9-CDD3-440F-B75D-56FF8BA126BC}"/>
    <cellStyle name="40% - Accent2 2 2 2 2 2" xfId="299" xr:uid="{2A2A71A1-249E-43DF-81D1-D93BD1B26F9D}"/>
    <cellStyle name="40% - Accent2 2 2 2 3" xfId="300" xr:uid="{349E3DB0-7F53-4359-92D5-C9DA07145ACE}"/>
    <cellStyle name="40% - Accent2 2 2 3" xfId="301" xr:uid="{27975DF4-C665-417C-BAFA-7201F660F466}"/>
    <cellStyle name="40% - Accent2 2 2 3 2" xfId="302" xr:uid="{33112A0E-8DDF-46DF-AFE3-66CA5D4FC84C}"/>
    <cellStyle name="40% - Accent2 2 2 4" xfId="303" xr:uid="{0DD1F9C4-2EDD-4A60-9F76-8C96A3294C91}"/>
    <cellStyle name="40% - Accent2 2 3" xfId="304" xr:uid="{B9EF7185-B063-4100-9F73-E55EFBCF9C69}"/>
    <cellStyle name="40% - Accent2 2 3 2" xfId="305" xr:uid="{1C93F3BC-397F-4933-BE9D-E0B7184EFD1D}"/>
    <cellStyle name="40% - Accent2 2 3 2 2" xfId="306" xr:uid="{7F49F012-7C0B-4A2E-B74C-D255B86B8481}"/>
    <cellStyle name="40% - Accent2 2 3 3" xfId="307" xr:uid="{000C3385-C0FD-47E0-80BD-EAE0C31FDF4E}"/>
    <cellStyle name="40% - Accent2 2 4" xfId="308" xr:uid="{1EA1A76E-D5A7-4E23-B33A-BD9BD48E12EE}"/>
    <cellStyle name="40% - Accent2 2 4 2" xfId="309" xr:uid="{1F76C301-44F0-41DE-A7A7-9DE4D807CC37}"/>
    <cellStyle name="40% - Accent2 2 4 2 2" xfId="310" xr:uid="{60143AD6-1D87-465D-9495-EFFCE306EF19}"/>
    <cellStyle name="40% - Accent2 2 4 3" xfId="311" xr:uid="{3E627D31-52B3-4E8F-A321-F5613BF5E907}"/>
    <cellStyle name="40% - Accent2 2 5" xfId="312" xr:uid="{417388A5-0EE7-4414-8DC5-0888EFBA8FFB}"/>
    <cellStyle name="40% - Accent2 2 5 2" xfId="313" xr:uid="{D2A3239C-A07B-4229-92FD-9BD722354D6C}"/>
    <cellStyle name="40% - Accent2 2 6" xfId="314" xr:uid="{16DB5B07-17B5-44AB-947C-5ACD91CAC009}"/>
    <cellStyle name="40% - Accent2 2 6 2" xfId="315" xr:uid="{4DD06764-5A9D-4ED8-BBA7-FCB92885D669}"/>
    <cellStyle name="40% - Accent2 2 7" xfId="316" xr:uid="{23A1FD96-08EF-42BF-802B-8E7F928B69A9}"/>
    <cellStyle name="40% - Accent2 3" xfId="317" xr:uid="{D2FA0913-BB13-41E5-AE97-A80ED81069C1}"/>
    <cellStyle name="40% - Accent2 3 2" xfId="318" xr:uid="{F53B07E5-3C1C-43CF-997C-4AFD5864687E}"/>
    <cellStyle name="40% - Accent2 3 2 2" xfId="319" xr:uid="{2CB09958-5BD0-491D-88CC-872B1850FF7F}"/>
    <cellStyle name="40% - Accent2 3 2 2 2" xfId="320" xr:uid="{1EC810EC-BFA6-4620-BB74-63DB1B306A04}"/>
    <cellStyle name="40% - Accent2 3 2 3" xfId="321" xr:uid="{9233C834-BA41-4213-8D5D-C64A0E9D2190}"/>
    <cellStyle name="40% - Accent2 3 3" xfId="322" xr:uid="{2B3E817C-8C3D-4583-A5A4-830CA0B8C16D}"/>
    <cellStyle name="40% - Accent2 3 3 2" xfId="323" xr:uid="{4FEF4FA1-AEE0-49E6-8FC1-E699651B14D3}"/>
    <cellStyle name="40% - Accent2 3 4" xfId="324" xr:uid="{A4F91980-E4E7-4B8C-AF80-09D61E8D879D}"/>
    <cellStyle name="40% - Accent2 4" xfId="325" xr:uid="{2B240FF3-C5AA-4343-83A4-F4BE4153A1A4}"/>
    <cellStyle name="40% - Accent2 4 2" xfId="326" xr:uid="{1B98C16A-4DE2-49DA-B60D-0683319BE25A}"/>
    <cellStyle name="40% - Accent2 4 2 2" xfId="327" xr:uid="{8F6912DF-C70E-4716-B142-5804954AD7C1}"/>
    <cellStyle name="40% - Accent2 4 3" xfId="328" xr:uid="{9147CC8F-00C9-474E-937A-FC0A744156E1}"/>
    <cellStyle name="40% - Accent2 5" xfId="329" xr:uid="{41994479-A479-4966-872D-1564DE57761D}"/>
    <cellStyle name="40% - Accent2 5 2" xfId="330" xr:uid="{F6F09056-0286-43F0-AA15-716B2AB2BC4E}"/>
    <cellStyle name="40% - Accent2 5 2 2" xfId="331" xr:uid="{87F4044F-DE02-40E2-B6DE-18D586A07DED}"/>
    <cellStyle name="40% - Accent2 5 3" xfId="332" xr:uid="{59F9F5CE-3158-4FD9-9A88-A734DB48C25D}"/>
    <cellStyle name="40% - Accent2 6" xfId="333" xr:uid="{A55A3AE5-557F-4C18-B6C6-47418F44B52E}"/>
    <cellStyle name="40% - Accent2 6 2" xfId="334" xr:uid="{3131B50C-E393-4843-8FED-0F7934B1A224}"/>
    <cellStyle name="40% - Accent2 7" xfId="335" xr:uid="{6E4D8FD3-0FF5-47FC-A963-A28D789BC390}"/>
    <cellStyle name="40% - Accent2 7 2" xfId="336" xr:uid="{6CBE59F8-1847-41CB-8D01-D218AE7DA5A1}"/>
    <cellStyle name="40% - Accent3 2" xfId="337" xr:uid="{3987151B-1D2F-4D8B-B5EC-F838866D2B8A}"/>
    <cellStyle name="40% - Accent3 2 2" xfId="338" xr:uid="{9894601A-46B4-4B20-BCC0-C3D97C345A20}"/>
    <cellStyle name="40% - Accent3 2 2 2" xfId="339" xr:uid="{816E1E5C-F20E-4CDF-9C02-7158C492432A}"/>
    <cellStyle name="40% - Accent3 2 2 2 2" xfId="340" xr:uid="{5807C95F-B80C-439C-A9B8-60C1106B8A6B}"/>
    <cellStyle name="40% - Accent3 2 2 2 2 2" xfId="341" xr:uid="{212389CD-7E66-4FBA-A56F-CF46F726A610}"/>
    <cellStyle name="40% - Accent3 2 2 2 3" xfId="342" xr:uid="{286AAE45-6642-491F-895F-91794B5D3332}"/>
    <cellStyle name="40% - Accent3 2 2 3" xfId="343" xr:uid="{762F9FFB-6577-460B-A39E-A0CCEF9A7B4B}"/>
    <cellStyle name="40% - Accent3 2 2 3 2" xfId="344" xr:uid="{7A5A3A83-29D2-4387-A871-8E71243F2F74}"/>
    <cellStyle name="40% - Accent3 2 2 4" xfId="345" xr:uid="{31CC545E-3AF0-4F95-9FBA-CD0F2070A886}"/>
    <cellStyle name="40% - Accent3 2 3" xfId="346" xr:uid="{732AA9A7-312B-4019-893F-46305F3780C2}"/>
    <cellStyle name="40% - Accent3 2 3 2" xfId="347" xr:uid="{EAA80121-6411-44BD-BABB-26FA1FAEA3BB}"/>
    <cellStyle name="40% - Accent3 2 3 2 2" xfId="348" xr:uid="{88960444-92A9-4E82-B5C5-9C4744BEF76F}"/>
    <cellStyle name="40% - Accent3 2 3 3" xfId="349" xr:uid="{445B8B71-DCB5-4F55-B9C3-F59EAC6F0F11}"/>
    <cellStyle name="40% - Accent3 2 4" xfId="350" xr:uid="{C2010022-225F-4E0B-AE48-D4BF38887B5A}"/>
    <cellStyle name="40% - Accent3 2 4 2" xfId="351" xr:uid="{AA01438C-809C-49F5-8B7B-20F7DEBCB4A8}"/>
    <cellStyle name="40% - Accent3 2 4 2 2" xfId="352" xr:uid="{4A689EBE-356D-40E2-BEE3-431294736D74}"/>
    <cellStyle name="40% - Accent3 2 4 3" xfId="353" xr:uid="{CE4C7860-5062-4C6C-AF3E-E09123CF039C}"/>
    <cellStyle name="40% - Accent3 2 5" xfId="354" xr:uid="{44FE2787-1945-4A44-93A6-3578D0E0413B}"/>
    <cellStyle name="40% - Accent3 2 5 2" xfId="355" xr:uid="{C92F01CF-F696-458B-AE7A-EB7163058976}"/>
    <cellStyle name="40% - Accent3 2 6" xfId="356" xr:uid="{71FF4680-1710-4633-97E4-3269104ABCA0}"/>
    <cellStyle name="40% - Accent3 2 6 2" xfId="357" xr:uid="{193F2F2C-AA8B-4C1F-A99E-2D58C5BB92BE}"/>
    <cellStyle name="40% - Accent3 2 7" xfId="358" xr:uid="{09D364B2-92F9-4FE1-82E7-059075FDCD92}"/>
    <cellStyle name="40% - Accent3 3" xfId="359" xr:uid="{B3173481-772F-4448-B1E8-4C8450A3301F}"/>
    <cellStyle name="40% - Accent3 3 2" xfId="360" xr:uid="{F063074C-832B-4399-BB78-17E94607D6B9}"/>
    <cellStyle name="40% - Accent3 3 2 2" xfId="361" xr:uid="{557ED029-9B23-48BD-AA99-168B1D7AF9A5}"/>
    <cellStyle name="40% - Accent3 3 2 2 2" xfId="362" xr:uid="{8A2E1341-EF67-40BD-93F9-6BEB0B9A7CE4}"/>
    <cellStyle name="40% - Accent3 3 2 3" xfId="363" xr:uid="{8819C5C2-FAE1-4D7D-9FB2-2ED3436BD2B4}"/>
    <cellStyle name="40% - Accent3 3 3" xfId="364" xr:uid="{7F89123A-2386-4A13-8622-9D9D626A14B5}"/>
    <cellStyle name="40% - Accent3 3 3 2" xfId="365" xr:uid="{1D6EBC21-57C9-4138-8282-CF032D7AD4D5}"/>
    <cellStyle name="40% - Accent3 3 4" xfId="366" xr:uid="{9FB1FCAD-BC4A-4329-BBC2-1E4E35367F0B}"/>
    <cellStyle name="40% - Accent3 4" xfId="367" xr:uid="{45416DFD-AC4F-4F00-93E5-46771A5E1E33}"/>
    <cellStyle name="40% - Accent3 4 2" xfId="368" xr:uid="{576076F6-C59B-4013-A30C-D4039FA149E8}"/>
    <cellStyle name="40% - Accent3 4 2 2" xfId="369" xr:uid="{8244A8A5-7477-4B6F-BB38-5594F2F10534}"/>
    <cellStyle name="40% - Accent3 4 3" xfId="370" xr:uid="{8D377D81-6101-497D-A879-EBF36C2783C2}"/>
    <cellStyle name="40% - Accent3 5" xfId="371" xr:uid="{74044C25-8C52-4A9B-BAB5-CDB7DD7F8781}"/>
    <cellStyle name="40% - Accent3 5 2" xfId="372" xr:uid="{131300F8-63B8-4815-95F4-645EA9C79CD2}"/>
    <cellStyle name="40% - Accent3 5 2 2" xfId="373" xr:uid="{1084BE6D-0419-48EB-A09D-1118AD294315}"/>
    <cellStyle name="40% - Accent3 5 3" xfId="374" xr:uid="{B962106D-AB30-4311-9DB6-629E3042EE31}"/>
    <cellStyle name="40% - Accent3 6" xfId="375" xr:uid="{FA54B4A6-317B-4B28-9B5E-EF39D060E943}"/>
    <cellStyle name="40% - Accent3 6 2" xfId="376" xr:uid="{C4E0D6C8-7468-4142-90BB-6BDF7530DACC}"/>
    <cellStyle name="40% - Accent3 7" xfId="377" xr:uid="{A27D9880-A7CD-4561-BB7E-463DFB5EE476}"/>
    <cellStyle name="40% - Accent3 7 2" xfId="378" xr:uid="{751A72F5-0BCF-476D-ADFF-DDA848FEA1E4}"/>
    <cellStyle name="40% - Accent4 2" xfId="379" xr:uid="{0B7A73BE-66A9-47CA-84CF-D5DEF4C0483F}"/>
    <cellStyle name="40% - Accent4 2 2" xfId="380" xr:uid="{F88CEA8E-327F-4281-8755-18546D816D68}"/>
    <cellStyle name="40% - Accent4 2 2 2" xfId="381" xr:uid="{4129B02D-BF90-4043-89A4-C80AAF3C886B}"/>
    <cellStyle name="40% - Accent4 2 2 2 2" xfId="382" xr:uid="{56E16E91-A679-485D-85E5-78F87F1FBBC0}"/>
    <cellStyle name="40% - Accent4 2 2 2 2 2" xfId="383" xr:uid="{52A94617-D9C6-4590-AAC6-08BB30DAE06A}"/>
    <cellStyle name="40% - Accent4 2 2 2 3" xfId="384" xr:uid="{34E5BA05-FE6A-4581-AB54-2838D9450EDB}"/>
    <cellStyle name="40% - Accent4 2 2 3" xfId="385" xr:uid="{B365A40B-3FA5-48FF-A1D2-C47E1A081A6F}"/>
    <cellStyle name="40% - Accent4 2 2 3 2" xfId="386" xr:uid="{6FF4D0DE-EB9B-4FF6-9416-3237F313381C}"/>
    <cellStyle name="40% - Accent4 2 2 4" xfId="387" xr:uid="{8A4BB3DF-A4D8-43FC-B5D9-6888D5769EB1}"/>
    <cellStyle name="40% - Accent4 2 3" xfId="388" xr:uid="{353E3D4D-BE43-41BA-B2B0-FEF7A394E75F}"/>
    <cellStyle name="40% - Accent4 2 3 2" xfId="389" xr:uid="{90EAE293-2709-4F01-8A27-E7B30C933F51}"/>
    <cellStyle name="40% - Accent4 2 3 2 2" xfId="390" xr:uid="{6EAFBDFF-90A2-4B2B-80F6-B2494D66AF59}"/>
    <cellStyle name="40% - Accent4 2 3 3" xfId="391" xr:uid="{4B100289-6D20-4A98-97AF-73BDDFA93FD5}"/>
    <cellStyle name="40% - Accent4 2 4" xfId="392" xr:uid="{7FCA9D09-BF7A-49ED-82F4-433625AC30B7}"/>
    <cellStyle name="40% - Accent4 2 4 2" xfId="393" xr:uid="{2F244E49-F0E6-4662-9A9F-39C9C10F16A8}"/>
    <cellStyle name="40% - Accent4 2 4 2 2" xfId="394" xr:uid="{E9817F05-E703-4FAC-BA0E-803B9B651AA6}"/>
    <cellStyle name="40% - Accent4 2 4 3" xfId="395" xr:uid="{20F2B0F4-1604-47B3-9BC6-D8D2AD7E0A19}"/>
    <cellStyle name="40% - Accent4 2 5" xfId="396" xr:uid="{CCA72493-E2F1-4F32-AA9D-983E88102B1A}"/>
    <cellStyle name="40% - Accent4 2 5 2" xfId="397" xr:uid="{2D65DEA4-2E07-43C3-9993-D8B6A253DF32}"/>
    <cellStyle name="40% - Accent4 2 6" xfId="398" xr:uid="{14FEA210-3BF3-4017-9630-1993DF0C960F}"/>
    <cellStyle name="40% - Accent4 2 6 2" xfId="399" xr:uid="{7EF2EF11-B649-4154-8D22-892BC5F514D7}"/>
    <cellStyle name="40% - Accent4 2 7" xfId="400" xr:uid="{93028B9F-B9E4-47CF-9E32-F4CF6D1F39B2}"/>
    <cellStyle name="40% - Accent4 3" xfId="401" xr:uid="{927745E9-2040-4124-9B13-B4D5E8F77771}"/>
    <cellStyle name="40% - Accent4 3 2" xfId="402" xr:uid="{09C0C62C-ED30-4ADD-8E65-9EDE24D3AA15}"/>
    <cellStyle name="40% - Accent4 3 2 2" xfId="403" xr:uid="{F466AB06-0DF1-415E-8AAD-F259FEB26C6E}"/>
    <cellStyle name="40% - Accent4 3 2 2 2" xfId="404" xr:uid="{B9B24595-796B-4E3F-8455-EFD363B76BCF}"/>
    <cellStyle name="40% - Accent4 3 2 3" xfId="405" xr:uid="{2683FC22-5DD4-4891-803C-D7EA0411E78E}"/>
    <cellStyle name="40% - Accent4 3 3" xfId="406" xr:uid="{47E83481-906A-4966-962D-13751C211C69}"/>
    <cellStyle name="40% - Accent4 3 3 2" xfId="407" xr:uid="{D94440C4-6319-463E-BCA2-4BA1D22B47AF}"/>
    <cellStyle name="40% - Accent4 3 4" xfId="408" xr:uid="{141BC7C2-9B22-4522-889A-961142DEB2EF}"/>
    <cellStyle name="40% - Accent4 4" xfId="409" xr:uid="{3109F878-54EB-47D9-BEB5-4782850C7640}"/>
    <cellStyle name="40% - Accent4 4 2" xfId="410" xr:uid="{B367257A-4713-4CBF-93F9-A710C044D1A6}"/>
    <cellStyle name="40% - Accent4 4 2 2" xfId="411" xr:uid="{A9700E5C-1D50-4B52-BBFA-EE5254F5BC3A}"/>
    <cellStyle name="40% - Accent4 4 3" xfId="412" xr:uid="{5B0DE5E1-AE37-456B-939D-516CF0F67594}"/>
    <cellStyle name="40% - Accent4 5" xfId="413" xr:uid="{625109A0-C419-4467-A833-6FB47098ADEC}"/>
    <cellStyle name="40% - Accent4 5 2" xfId="414" xr:uid="{C1689B68-9ECB-4437-8B3D-E5F38F1D15DF}"/>
    <cellStyle name="40% - Accent4 5 2 2" xfId="415" xr:uid="{BF7F59EB-3120-4B05-A887-9BBA2E39BBE8}"/>
    <cellStyle name="40% - Accent4 5 3" xfId="416" xr:uid="{8E4B61C1-271F-4582-AFD0-9474082E0EA5}"/>
    <cellStyle name="40% - Accent4 6" xfId="417" xr:uid="{0F79F545-B159-42F2-A57B-206896E79B24}"/>
    <cellStyle name="40% - Accent4 6 2" xfId="418" xr:uid="{64747DE7-62CB-4427-B630-0612DFFEE8BA}"/>
    <cellStyle name="40% - Accent4 7" xfId="419" xr:uid="{6AB9616A-DB4A-44CB-8DD4-B1AF6263A96F}"/>
    <cellStyle name="40% - Accent4 7 2" xfId="420" xr:uid="{170081EA-DEDB-4744-99E5-51C0528B71DB}"/>
    <cellStyle name="40% - Accent5 2" xfId="421" xr:uid="{D12F7621-96F5-4B4B-A397-04CB653F001F}"/>
    <cellStyle name="40% - Accent5 2 2" xfId="422" xr:uid="{CB4A0A0C-6F76-4A1B-86B2-AA640A9B3444}"/>
    <cellStyle name="40% - Accent5 2 2 2" xfId="423" xr:uid="{7283C8CB-C534-461D-9947-711EC3F6E1D4}"/>
    <cellStyle name="40% - Accent5 2 2 2 2" xfId="424" xr:uid="{D1AB871D-8FF8-41CD-86BA-6C7596EC18BB}"/>
    <cellStyle name="40% - Accent5 2 2 2 2 2" xfId="425" xr:uid="{440AD035-1305-4651-83CB-3232237F3518}"/>
    <cellStyle name="40% - Accent5 2 2 2 3" xfId="426" xr:uid="{AC24316C-6C1F-42C4-9BDE-8770034D48AD}"/>
    <cellStyle name="40% - Accent5 2 2 3" xfId="427" xr:uid="{15BE5621-DCD2-49CB-90E9-3BB537BDE6ED}"/>
    <cellStyle name="40% - Accent5 2 2 3 2" xfId="428" xr:uid="{EF6B16BB-385D-4778-BFD9-6DA60D277D5C}"/>
    <cellStyle name="40% - Accent5 2 2 4" xfId="429" xr:uid="{D40D5ADD-6BFE-4896-8010-CEFECF2895D9}"/>
    <cellStyle name="40% - Accent5 2 3" xfId="430" xr:uid="{576F068B-E2DC-4CA3-A30D-86AFAA673DA1}"/>
    <cellStyle name="40% - Accent5 2 3 2" xfId="431" xr:uid="{5226C8A5-0A30-463D-9028-DA3DC597142B}"/>
    <cellStyle name="40% - Accent5 2 3 2 2" xfId="432" xr:uid="{AF90E0D3-B4E7-4389-B6DB-EC11C50B2103}"/>
    <cellStyle name="40% - Accent5 2 3 3" xfId="433" xr:uid="{292B2A2E-97CD-43AA-A9F3-81EF7E05724F}"/>
    <cellStyle name="40% - Accent5 2 4" xfId="434" xr:uid="{3706E236-325D-44B5-BDF4-7CA2C1D0A3C9}"/>
    <cellStyle name="40% - Accent5 2 4 2" xfId="435" xr:uid="{150A0DA3-4996-424E-8086-B8419DBA1C4F}"/>
    <cellStyle name="40% - Accent5 2 4 2 2" xfId="436" xr:uid="{9D3ECC60-56BD-412B-B5A8-DB912FC5BBD5}"/>
    <cellStyle name="40% - Accent5 2 4 3" xfId="437" xr:uid="{CC6D7CC7-637F-492A-ADE6-A487A17D6F26}"/>
    <cellStyle name="40% - Accent5 2 5" xfId="438" xr:uid="{D7E54B2D-6EEE-45BB-844A-E2A7A3AE9BD4}"/>
    <cellStyle name="40% - Accent5 2 5 2" xfId="439" xr:uid="{E26ADD1C-AFF4-4B13-8270-A31A2E7C5C87}"/>
    <cellStyle name="40% - Accent5 2 6" xfId="440" xr:uid="{FC89CCA4-90E4-493D-808A-9C6ABE8766DC}"/>
    <cellStyle name="40% - Accent5 2 6 2" xfId="441" xr:uid="{8AE1A73E-3C74-4435-9199-9F1E05F7057A}"/>
    <cellStyle name="40% - Accent5 2 7" xfId="442" xr:uid="{F92FD0DA-B3F8-4D81-9AD2-5C85D5A3789A}"/>
    <cellStyle name="40% - Accent5 3" xfId="443" xr:uid="{A3ABE689-6807-463C-87D2-E5528ECB09A7}"/>
    <cellStyle name="40% - Accent5 3 2" xfId="444" xr:uid="{5BF8A4B6-59C9-4D3E-959A-D699D554E89A}"/>
    <cellStyle name="40% - Accent5 3 2 2" xfId="445" xr:uid="{9F665C80-18C4-4D7D-8776-F2F2F02F98C2}"/>
    <cellStyle name="40% - Accent5 3 2 2 2" xfId="446" xr:uid="{305EC3F4-5A1C-417A-BB6B-4D5B0FDF692D}"/>
    <cellStyle name="40% - Accent5 3 2 3" xfId="447" xr:uid="{25520F9F-AB70-4490-A175-8188EB8CE8C1}"/>
    <cellStyle name="40% - Accent5 3 3" xfId="448" xr:uid="{56FCCE78-4102-414A-89B6-3E55CB219E38}"/>
    <cellStyle name="40% - Accent5 3 3 2" xfId="449" xr:uid="{89026B74-D657-4162-A648-995D498A42F4}"/>
    <cellStyle name="40% - Accent5 3 4" xfId="450" xr:uid="{F33C06BF-D3C5-4263-8375-3602DC647D5B}"/>
    <cellStyle name="40% - Accent5 4" xfId="451" xr:uid="{E120948F-E37A-4F59-B1F8-C7FB81E63E8F}"/>
    <cellStyle name="40% - Accent5 4 2" xfId="452" xr:uid="{1A2AF20E-BDFF-42F7-8865-988702614CCD}"/>
    <cellStyle name="40% - Accent5 4 2 2" xfId="453" xr:uid="{5F014AA0-00AC-41D0-898F-DD28B68B9C0A}"/>
    <cellStyle name="40% - Accent5 4 3" xfId="454" xr:uid="{7E12F578-C145-454E-9528-48E0F52B4722}"/>
    <cellStyle name="40% - Accent5 5" xfId="455" xr:uid="{536F91B1-2103-4ECC-B145-A8C55A023B78}"/>
    <cellStyle name="40% - Accent5 5 2" xfId="456" xr:uid="{59C551DD-8C00-42A0-89E2-608E4FA89783}"/>
    <cellStyle name="40% - Accent5 5 2 2" xfId="457" xr:uid="{60CA87E4-04CD-4815-8D7A-952BCC1A847E}"/>
    <cellStyle name="40% - Accent5 5 3" xfId="458" xr:uid="{155698AE-2F2D-4CCF-A33D-7DAF61BFD07D}"/>
    <cellStyle name="40% - Accent5 6" xfId="459" xr:uid="{B88290F0-6DE2-45B7-A0BD-89A591C4DBDC}"/>
    <cellStyle name="40% - Accent5 6 2" xfId="460" xr:uid="{2D0C5C52-97D9-4DE4-A351-6FA5E47A9E4B}"/>
    <cellStyle name="40% - Accent5 7" xfId="461" xr:uid="{E589AC6A-4858-4BB5-90AB-5E2BCEEB7FCE}"/>
    <cellStyle name="40% - Accent5 7 2" xfId="462" xr:uid="{A8181C09-0DD5-4BE0-8F97-E2598B9CE11D}"/>
    <cellStyle name="40% - Accent6 2" xfId="463" xr:uid="{BDDB586B-D0F4-4F39-9BB1-54AEB3490F7B}"/>
    <cellStyle name="40% - Accent6 2 2" xfId="464" xr:uid="{D244546F-3DE8-4129-B275-77D2B71F5026}"/>
    <cellStyle name="40% - Accent6 2 2 2" xfId="465" xr:uid="{60AD005A-7233-4CD5-BDD4-781C12940D19}"/>
    <cellStyle name="40% - Accent6 2 2 2 2" xfId="466" xr:uid="{3E6557F4-0C3F-4CC1-9ADE-CDD8E85BF872}"/>
    <cellStyle name="40% - Accent6 2 2 2 2 2" xfId="467" xr:uid="{3FF39C32-F3A1-4D71-A8E1-737F2F4D1C68}"/>
    <cellStyle name="40% - Accent6 2 2 2 3" xfId="468" xr:uid="{42B2959D-2CBF-4341-B206-568FDC471673}"/>
    <cellStyle name="40% - Accent6 2 2 3" xfId="469" xr:uid="{E42D6270-4B32-48C9-9466-C312BE2C06AE}"/>
    <cellStyle name="40% - Accent6 2 2 3 2" xfId="470" xr:uid="{78CB20BC-069E-43F7-BEAE-42D90F13AD40}"/>
    <cellStyle name="40% - Accent6 2 2 4" xfId="471" xr:uid="{744165B7-93CC-41FA-8DF2-D60537C3529C}"/>
    <cellStyle name="40% - Accent6 2 3" xfId="472" xr:uid="{48D199F8-76B8-4E91-8A1F-20010D400104}"/>
    <cellStyle name="40% - Accent6 2 3 2" xfId="473" xr:uid="{B1EAB5D2-889C-4FFA-9171-5BE8D68E6F92}"/>
    <cellStyle name="40% - Accent6 2 3 2 2" xfId="474" xr:uid="{D5129242-50F8-4FCB-9858-088E7BEC95B4}"/>
    <cellStyle name="40% - Accent6 2 3 3" xfId="475" xr:uid="{A7D655FF-C881-4AC4-960C-C4AC6A1C50F0}"/>
    <cellStyle name="40% - Accent6 2 4" xfId="476" xr:uid="{A931F950-F3D8-4DF5-8039-675C08970039}"/>
    <cellStyle name="40% - Accent6 2 4 2" xfId="477" xr:uid="{3540FB2D-A8B4-424F-978D-6C192A51F832}"/>
    <cellStyle name="40% - Accent6 2 4 2 2" xfId="478" xr:uid="{2F897781-46A9-41E5-9F6E-1BDD9EF79585}"/>
    <cellStyle name="40% - Accent6 2 4 3" xfId="479" xr:uid="{E168F463-3097-44CB-8F94-6608E5663773}"/>
    <cellStyle name="40% - Accent6 2 5" xfId="480" xr:uid="{3915BDA4-F3B5-460A-831F-6D98A7E94543}"/>
    <cellStyle name="40% - Accent6 2 5 2" xfId="481" xr:uid="{FD2EAC76-C3C7-47C3-A047-6D9C0632D397}"/>
    <cellStyle name="40% - Accent6 2 6" xfId="482" xr:uid="{85A04089-C0DC-4F89-929D-BFD5527C6DEC}"/>
    <cellStyle name="40% - Accent6 2 6 2" xfId="483" xr:uid="{8E197106-BC11-4844-99E7-A6C6AF8653AE}"/>
    <cellStyle name="40% - Accent6 2 7" xfId="484" xr:uid="{4C071D00-8E6E-4A1A-AD7B-5A0C79027D12}"/>
    <cellStyle name="40% - Accent6 3" xfId="485" xr:uid="{F4E2CDA3-A633-48FC-98C3-8C46980C5CEA}"/>
    <cellStyle name="40% - Accent6 3 2" xfId="486" xr:uid="{9FA6C374-63CA-40D4-8EA9-ED19F8F73F52}"/>
    <cellStyle name="40% - Accent6 3 2 2" xfId="487" xr:uid="{9A089441-656A-442E-A53A-C79A0A0B548E}"/>
    <cellStyle name="40% - Accent6 3 2 2 2" xfId="488" xr:uid="{8320530C-B313-40E3-BDFA-6C39248CA0A2}"/>
    <cellStyle name="40% - Accent6 3 2 3" xfId="489" xr:uid="{F8FF69A4-9AD3-4E9F-B365-CA742F37F1C3}"/>
    <cellStyle name="40% - Accent6 3 3" xfId="490" xr:uid="{BD5EEFA9-417B-4383-8B7D-39FF211C8634}"/>
    <cellStyle name="40% - Accent6 3 3 2" xfId="491" xr:uid="{AAA6DC21-1676-434C-9B53-62D9C509B8AA}"/>
    <cellStyle name="40% - Accent6 3 4" xfId="492" xr:uid="{A36A28A4-02C1-4017-A0AA-767571F6ADF0}"/>
    <cellStyle name="40% - Accent6 4" xfId="493" xr:uid="{D5CC99B7-BB06-4CFF-9EA8-F3B4299C6B43}"/>
    <cellStyle name="40% - Accent6 4 2" xfId="494" xr:uid="{1C16A4A4-172E-45C7-9120-37010491729D}"/>
    <cellStyle name="40% - Accent6 4 2 2" xfId="495" xr:uid="{1687F355-AD87-4553-B2AC-739A9EDE34E0}"/>
    <cellStyle name="40% - Accent6 4 3" xfId="496" xr:uid="{2F085BD0-F79D-46D2-B909-DA1E0EC01691}"/>
    <cellStyle name="40% - Accent6 5" xfId="497" xr:uid="{F38CF394-DED2-4D95-AF15-AE9671DD57BA}"/>
    <cellStyle name="40% - Accent6 5 2" xfId="498" xr:uid="{9DC3AD22-4EA6-4CF0-825E-5DD195B593C9}"/>
    <cellStyle name="40% - Accent6 5 2 2" xfId="499" xr:uid="{7527F670-3017-497A-98AB-DAD1E8D0E160}"/>
    <cellStyle name="40% - Accent6 5 3" xfId="500" xr:uid="{AE46395A-37F8-4AFD-8FC6-09AC0F6222C9}"/>
    <cellStyle name="40% - Accent6 6" xfId="501" xr:uid="{C90CCF8B-5FD9-4F20-B633-8587608F8A5E}"/>
    <cellStyle name="40% - Accent6 6 2" xfId="502" xr:uid="{DDA721E9-4EC1-470D-89DB-E06F08E110D4}"/>
    <cellStyle name="40% - Accent6 7" xfId="503" xr:uid="{B133C1CB-491F-49B9-BBF3-19A641EAD6FD}"/>
    <cellStyle name="40% - Accent6 7 2" xfId="504" xr:uid="{EA8D3A5B-9961-46E7-A983-ED09A429FB48}"/>
    <cellStyle name="60% - Accent1 2" xfId="505" xr:uid="{D3D25FFC-0ABF-4EE1-8E89-56C33D30282D}"/>
    <cellStyle name="60% - Accent1 2 2" xfId="506" xr:uid="{3902B747-37A1-4078-B7FB-F8165F9AFC71}"/>
    <cellStyle name="60% - Accent1 2 2 2" xfId="507" xr:uid="{2891FF44-96F4-4F44-A864-39F19619DB5F}"/>
    <cellStyle name="60% - Accent1 2 3" xfId="508" xr:uid="{0465A5DF-7375-4D0B-B614-36A191C63898}"/>
    <cellStyle name="60% - Accent1 3" xfId="509" xr:uid="{13272442-8E20-479A-B6A1-272B74D122AD}"/>
    <cellStyle name="60% - Accent1 4" xfId="510" xr:uid="{90D483CB-AF4C-4AA2-9945-7D84D936DACC}"/>
    <cellStyle name="60% - Accent1 4 2" xfId="511" xr:uid="{F7DB2A35-F439-4224-A0AA-C1DF58F4E744}"/>
    <cellStyle name="60% - Accent2 2" xfId="512" xr:uid="{A7410DC7-F7F9-47E5-82C4-EBFBF2539F38}"/>
    <cellStyle name="60% - Accent2 2 2" xfId="513" xr:uid="{A4C747B0-D88C-4AE2-A6A5-73311EB24B3C}"/>
    <cellStyle name="60% - Accent2 2 2 2" xfId="514" xr:uid="{DB90ED0C-BC73-4A95-A863-AF88BE109833}"/>
    <cellStyle name="60% - Accent2 2 3" xfId="515" xr:uid="{78DD4310-28F5-4ED9-A37E-5AD624F51618}"/>
    <cellStyle name="60% - Accent2 3" xfId="516" xr:uid="{7AEFAA1E-B0F5-4308-A2D4-8AE474FEDD4D}"/>
    <cellStyle name="60% - Accent2 4" xfId="517" xr:uid="{75A2B15F-B935-41CC-9060-C8FFC77C39AC}"/>
    <cellStyle name="60% - Accent2 4 2" xfId="518" xr:uid="{D14CBCBC-76C5-4ACC-A1AC-1187209CB586}"/>
    <cellStyle name="60% - Accent3 2" xfId="519" xr:uid="{01E61A45-8481-407F-BA6C-0DF973CEDA55}"/>
    <cellStyle name="60% - Accent3 2 2" xfId="520" xr:uid="{281E2905-8FF8-42A7-A3EC-3635AFA347E2}"/>
    <cellStyle name="60% - Accent3 2 2 2" xfId="521" xr:uid="{ADB3666B-F96C-4D27-A944-FD6DB0631445}"/>
    <cellStyle name="60% - Accent3 2 3" xfId="522" xr:uid="{49714B12-BE6A-4F03-A4A7-BA6E54774F60}"/>
    <cellStyle name="60% - Accent3 3" xfId="523" xr:uid="{E4C103D5-7C43-4C77-A5F5-4DA3667899E0}"/>
    <cellStyle name="60% - Accent3 4" xfId="524" xr:uid="{D6A19130-9ECB-434A-BFEF-ACD80334AD0C}"/>
    <cellStyle name="60% - Accent3 4 2" xfId="525" xr:uid="{962C931F-8B69-4A96-8F44-09E11F8A0132}"/>
    <cellStyle name="60% - Accent4 2" xfId="526" xr:uid="{19AC77D3-719D-49D4-A943-AD4AA9EF31F9}"/>
    <cellStyle name="60% - Accent4 2 2" xfId="527" xr:uid="{17991CC7-7D67-4014-9BB1-4F6DBE22E9AD}"/>
    <cellStyle name="60% - Accent4 2 2 2" xfId="528" xr:uid="{AAFFC085-01AA-4CDD-A5B5-E0BCE571F760}"/>
    <cellStyle name="60% - Accent4 2 3" xfId="529" xr:uid="{64FEE3F4-6332-4014-ABD0-2EA707DEF35A}"/>
    <cellStyle name="60% - Accent4 3" xfId="530" xr:uid="{0765500A-69BD-4FC9-8767-6593BFA11E8F}"/>
    <cellStyle name="60% - Accent4 4" xfId="531" xr:uid="{2885899B-FB2A-4755-AB53-2A9CACB88B14}"/>
    <cellStyle name="60% - Accent4 4 2" xfId="532" xr:uid="{87C0CB51-0242-4D87-ADDB-569E0F712090}"/>
    <cellStyle name="60% - Accent5 2" xfId="533" xr:uid="{66F5431B-13E0-41DC-804D-DEE557FF59A5}"/>
    <cellStyle name="60% - Accent5 2 2" xfId="534" xr:uid="{1232A7EF-B68C-4088-9AD9-6DBCF585676C}"/>
    <cellStyle name="60% - Accent5 2 2 2" xfId="535" xr:uid="{B0CCB7C8-EB20-4B57-A7C8-5B1809B7EEAA}"/>
    <cellStyle name="60% - Accent5 2 3" xfId="536" xr:uid="{ABCF7A70-8AD9-4CEE-9DC1-35340C374930}"/>
    <cellStyle name="60% - Accent5 3" xfId="537" xr:uid="{7DBFA383-F152-4373-BB99-65247FF53B1D}"/>
    <cellStyle name="60% - Accent5 4" xfId="538" xr:uid="{77DFCB9B-BB52-4BA1-89CB-1C43AB2D5040}"/>
    <cellStyle name="60% - Accent5 4 2" xfId="539" xr:uid="{2EA3186F-934C-4A29-9259-8F32605C6E13}"/>
    <cellStyle name="60% - Accent6 2" xfId="540" xr:uid="{E531608C-824A-4902-872A-A00FF9F01696}"/>
    <cellStyle name="60% - Accent6 2 2" xfId="541" xr:uid="{152B72C8-8332-4F7B-9F49-BE90E0110EA9}"/>
    <cellStyle name="60% - Accent6 2 2 2" xfId="542" xr:uid="{00551EE9-85F6-4B77-8B7D-503E46938100}"/>
    <cellStyle name="60% - Accent6 2 3" xfId="543" xr:uid="{49C268AA-B8AC-4D42-94E1-EDEDBDBD3940}"/>
    <cellStyle name="60% - Accent6 3" xfId="544" xr:uid="{F23DAF90-1C35-41C1-ADE0-D981FF474D29}"/>
    <cellStyle name="60% - Accent6 4" xfId="545" xr:uid="{5028A68E-9C9D-448A-9148-A189FE4F09B1}"/>
    <cellStyle name="60% - Accent6 4 2" xfId="546" xr:uid="{A9325329-C80C-4BBC-9F50-67CE89AE3AAD}"/>
    <cellStyle name="Comma" xfId="547" builtinId="3"/>
    <cellStyle name="Comma [0] 2" xfId="548" xr:uid="{32FA1C11-9067-44F1-9633-99F12BACD6C5}"/>
    <cellStyle name="Comma [0] 3" xfId="549" xr:uid="{6011A93F-E0CF-4824-B0C5-A7A128BE1E7D}"/>
    <cellStyle name="Comma 10" xfId="550" xr:uid="{C07BDC7F-C61F-4D9C-92E9-4A8BB73A6073}"/>
    <cellStyle name="Comma 10 2" xfId="551" xr:uid="{2BDCDC0D-1483-448C-AAB1-FC0FDCBACD6B}"/>
    <cellStyle name="Comma 10 3" xfId="552" xr:uid="{387331F8-3DAB-4D2C-9958-81E64462BC2C}"/>
    <cellStyle name="Comma 11" xfId="553" xr:uid="{BD2A3ED0-FD77-4BDE-B708-5A26A08E2A94}"/>
    <cellStyle name="Comma 12" xfId="554" xr:uid="{8B5398EA-F353-4A35-AD47-C6424B9C02C6}"/>
    <cellStyle name="Comma 13" xfId="555" xr:uid="{D22BA3F0-AB67-4B57-876B-C6F851B0D6CD}"/>
    <cellStyle name="Comma 14" xfId="556" xr:uid="{FAAF3FEA-8EA9-42A4-9643-4C2D43D8EAB1}"/>
    <cellStyle name="Comma 15" xfId="557" xr:uid="{790A96FB-7A90-4BDB-B2D2-2927174ED7E0}"/>
    <cellStyle name="Comma 2" xfId="558" xr:uid="{12FE6A8C-F106-4159-8F19-8634A10A3344}"/>
    <cellStyle name="Comma 2 2" xfId="559" xr:uid="{9D110EF8-CE48-4BD8-9F46-AB6B9A3CEFBB}"/>
    <cellStyle name="Comma 2 2 2" xfId="560" xr:uid="{A9BC6F97-8607-4F96-A578-2D93BDA87D86}"/>
    <cellStyle name="Comma 2 2 2 2" xfId="561" xr:uid="{A13DBD8D-39D1-43C8-9265-AEBEDC7491FA}"/>
    <cellStyle name="Comma 2 2 2 2 2" xfId="562" xr:uid="{E63EC9D2-E53B-44FB-98DD-88BD64C7F6C2}"/>
    <cellStyle name="Comma 2 2 2 3" xfId="563" xr:uid="{00DCB2DA-16FB-4D95-A47C-721E714337B3}"/>
    <cellStyle name="Comma 2 2 2 3 2" xfId="564" xr:uid="{5F98B3C2-4D94-4AB1-BC05-659A639BE5BE}"/>
    <cellStyle name="Comma 2 2 2 4" xfId="565" xr:uid="{49C8415D-CDA4-4B77-9ED0-3D1A1113B7CE}"/>
    <cellStyle name="Comma 2 2 2 5" xfId="566" xr:uid="{015C5C5D-6BF7-4701-B56A-39AA5D64A98F}"/>
    <cellStyle name="Comma 2 3" xfId="567" xr:uid="{D5836296-92E4-42F5-B9D8-231DF1A13DD2}"/>
    <cellStyle name="Comma 2 3 2" xfId="568" xr:uid="{C9FF770C-C038-4162-8A37-893DF1027F6C}"/>
    <cellStyle name="Comma 2 3 2 2" xfId="569" xr:uid="{868AD0AE-0518-4545-83EF-1BF90B6DA905}"/>
    <cellStyle name="Comma 2 3 2 3" xfId="570" xr:uid="{7CCD1EA1-CEC7-4642-AACF-F8BD79A0E71E}"/>
    <cellStyle name="Comma 2 3 2 3 2" xfId="571" xr:uid="{E32751B4-20A7-41CE-937C-778E3B89C84F}"/>
    <cellStyle name="Comma 2 4" xfId="572" xr:uid="{32682376-CD17-42A5-AABC-5A8ED89D412D}"/>
    <cellStyle name="Comma 2 4 2" xfId="573" xr:uid="{C905CED8-5DB1-47F9-B4CF-A746F8D65BDA}"/>
    <cellStyle name="Comma 2 4 2 2" xfId="574" xr:uid="{CE022F2C-A5CD-438E-9F33-6C9AFC0CF95A}"/>
    <cellStyle name="Comma 2 4 3" xfId="575" xr:uid="{D98F50E7-2F34-4F17-B1EA-B721F8EA0B72}"/>
    <cellStyle name="Comma 2 4 3 2" xfId="576" xr:uid="{3796252C-1054-4AE4-8E58-9290DAF8842A}"/>
    <cellStyle name="Comma 2 4 4" xfId="577" xr:uid="{1CCF9010-917F-4467-AF40-31EC859BC004}"/>
    <cellStyle name="Comma 2 4 4 2" xfId="578" xr:uid="{1D6999D9-284E-48A1-8C07-46950C9EB86D}"/>
    <cellStyle name="Comma 2 4 5" xfId="579" xr:uid="{6C5F79FF-6622-4F1B-A976-B322D88252D9}"/>
    <cellStyle name="Comma 2 4 6" xfId="580" xr:uid="{878C6536-34C9-4999-9166-7341F3FAECA4}"/>
    <cellStyle name="Comma 2 5" xfId="581" xr:uid="{CA6F51B9-C39B-4ECF-913E-3135D9255650}"/>
    <cellStyle name="Comma 3" xfId="582" xr:uid="{5C729F4B-5BA6-4B09-9B8A-C15C4775637D}"/>
    <cellStyle name="Comma 3 2" xfId="583" xr:uid="{13B6BCED-E43C-40A2-849C-C720156220C2}"/>
    <cellStyle name="Comma 3 2 2" xfId="584" xr:uid="{1F603A25-CC4F-4BF5-8612-B8B0FE5636F5}"/>
    <cellStyle name="Comma 3 2 3" xfId="585" xr:uid="{CB3A5476-1FD0-42CB-939E-5D4F78EBBD93}"/>
    <cellStyle name="Comma 3 3" xfId="586" xr:uid="{0CE4A1E9-F3F3-438E-A772-B196508CF7AF}"/>
    <cellStyle name="Comma 3 4" xfId="587" xr:uid="{17A4AC75-242A-49AE-937B-5870927A98FA}"/>
    <cellStyle name="Comma 3 5" xfId="588" xr:uid="{0E0092A1-4A68-4310-9CC0-DADFFA4AB7BB}"/>
    <cellStyle name="Comma 4" xfId="589" xr:uid="{18A1E632-FD6F-4F79-A11E-DAD1F94FBEDB}"/>
    <cellStyle name="Comma 4 2" xfId="590" xr:uid="{5FCEBAEA-9615-4A2A-B9BE-01349AA75637}"/>
    <cellStyle name="Comma 4 2 2" xfId="591" xr:uid="{325B664E-75B0-4F9F-A1FB-B25508F2F9CF}"/>
    <cellStyle name="Comma 4 2 3" xfId="592" xr:uid="{47346DDC-E069-4357-9486-45F84387D6EB}"/>
    <cellStyle name="Comma 5" xfId="593" xr:uid="{4D687039-EBD0-4792-8413-2CFEC5DA1601}"/>
    <cellStyle name="Comma 5 2" xfId="594" xr:uid="{03CEFF58-B64A-4D23-A7C7-C2014CED407F}"/>
    <cellStyle name="Comma 5 3" xfId="595" xr:uid="{5651BC04-5C34-4209-8DCE-28B493B6C2AA}"/>
    <cellStyle name="Comma 5 4" xfId="596" xr:uid="{95A3EF46-19D0-454D-84A5-3DB5030A7FD2}"/>
    <cellStyle name="Comma 5 4 2" xfId="597" xr:uid="{1A3D639A-19D4-4379-856B-3927A12F6363}"/>
    <cellStyle name="Comma 6" xfId="598" xr:uid="{9ADE81FC-091B-4489-9B00-A56649110160}"/>
    <cellStyle name="Comma 6 2" xfId="599" xr:uid="{B03FB11A-9AB3-4883-8066-2BFC9F0350E7}"/>
    <cellStyle name="Comma 6 3" xfId="600" xr:uid="{8AF5D27F-80BC-41D5-AE70-1B13B42AC955}"/>
    <cellStyle name="Comma 6 3 2" xfId="601" xr:uid="{5A1C058C-8DC9-4571-A95C-1AF4C5E881E7}"/>
    <cellStyle name="Comma 7" xfId="602" xr:uid="{045725F2-9094-413C-A119-0B61A6EDFFB1}"/>
    <cellStyle name="Comma 7 2" xfId="603" xr:uid="{EE841C91-36ED-419F-93B1-01A50D94528D}"/>
    <cellStyle name="Comma 7 2 2" xfId="604" xr:uid="{E62D6F23-72C5-4334-99CC-E713BB8435B3}"/>
    <cellStyle name="Comma 7 3" xfId="605" xr:uid="{B06BAE1B-D059-4E4B-96AB-344A63DF24C8}"/>
    <cellStyle name="Comma 7 4" xfId="606" xr:uid="{E43A030B-9DE4-4F08-BF90-4A953744DAFD}"/>
    <cellStyle name="Comma 8" xfId="607" xr:uid="{FFFECCFB-2D04-4134-9E2F-CE1CB07277AD}"/>
    <cellStyle name="Comma 8 2" xfId="608" xr:uid="{DAB6D1E1-9D15-4C60-B8C2-E8951D968184}"/>
    <cellStyle name="Comma 8 3" xfId="609" xr:uid="{DCC8338D-7A06-402C-8B80-1A0A0158F99E}"/>
    <cellStyle name="Comma 8 3 2" xfId="610" xr:uid="{3C175A75-A47D-4EF0-9B9D-294CFA2854D5}"/>
    <cellStyle name="Comma 8 3 2 2" xfId="611" xr:uid="{4AC616F3-2999-4CD0-A692-19C7B7662688}"/>
    <cellStyle name="Comma 9" xfId="612" xr:uid="{B11EE26D-631D-492A-917E-22F1BDACBBB9}"/>
    <cellStyle name="Comma 9 2" xfId="613" xr:uid="{A98FCD49-F679-4ABF-9D1D-426B69F03405}"/>
    <cellStyle name="Comma 9 3" xfId="614" xr:uid="{E9ADA992-6A6F-4731-8312-36F678236A6B}"/>
    <cellStyle name="Currency [0] 2" xfId="615" xr:uid="{93A60FB3-5377-4630-9FE6-C2A75ACC1550}"/>
    <cellStyle name="Currency [0] 3" xfId="616" xr:uid="{5989D65A-D4F8-43D5-AADC-F598729F73D9}"/>
    <cellStyle name="Currency 2" xfId="617" xr:uid="{D3618849-B830-4F57-B6EE-B0945DF32517}"/>
    <cellStyle name="Currency 2 2" xfId="618" xr:uid="{9BBCE015-AFDE-485C-9B4B-7255A19977D0}"/>
    <cellStyle name="Currency 2 2 2" xfId="619" xr:uid="{0E21F67B-9EFD-4516-99FF-B8211CE0F16C}"/>
    <cellStyle name="Currency 2 2 2 2" xfId="620" xr:uid="{411D13FF-FEF9-4ED5-A238-177DE6AB58A0}"/>
    <cellStyle name="Currency 2 3" xfId="621" xr:uid="{976B9A1B-17E3-4754-B13E-F5D3C585CFAE}"/>
    <cellStyle name="Currency 2 3 2" xfId="622" xr:uid="{6E06CFD6-2470-424F-8CE0-771AE22E1419}"/>
    <cellStyle name="Currency 2 4" xfId="623" xr:uid="{D3F320E5-DBA9-44AD-A944-C3B3A60EDD29}"/>
    <cellStyle name="Currency 2 5" xfId="624" xr:uid="{F2C74B1E-7E29-4687-8D89-F494831056D1}"/>
    <cellStyle name="Currency 3" xfId="625" xr:uid="{EC9EE869-9115-4813-8A2C-4126BDB8AE5B}"/>
    <cellStyle name="Currency 4" xfId="626" xr:uid="{F7362295-5CCD-403C-9F28-9081E8B2B3B8}"/>
    <cellStyle name="Currency 5" xfId="627" xr:uid="{B7A4F1DA-139A-41A6-9610-F152D4EF33C1}"/>
    <cellStyle name="Currency 6" xfId="628" xr:uid="{ED44A28B-5F57-456F-84E6-6D7F0B86C39A}"/>
    <cellStyle name="Currency 7" xfId="629" xr:uid="{F129607A-4C3B-455F-858E-AC0A369C8744}"/>
    <cellStyle name="Currency 8" xfId="630" xr:uid="{BF1285C0-96B1-4B61-A1E7-CE7F4FAC5815}"/>
    <cellStyle name="Hyperlink" xfId="631" builtinId="8"/>
    <cellStyle name="Hyperlink 2" xfId="632" xr:uid="{72C248C7-D0F7-4568-897B-9508CE00105E}"/>
    <cellStyle name="Hyperlink 3" xfId="633" xr:uid="{325A48BC-2671-48BA-B978-3356B3928895}"/>
    <cellStyle name="Hyperlink 4" xfId="634" xr:uid="{4E246F5C-2532-4DE9-AEDB-229C548EC72F}"/>
    <cellStyle name="Neutral 2" xfId="635" xr:uid="{79177FC8-16C0-40A6-8AA7-25337658310C}"/>
    <cellStyle name="Neutral 3" xfId="636" xr:uid="{A23A70BF-F25F-4546-9343-5EF89EE01D3C}"/>
    <cellStyle name="Neutral 4" xfId="637" xr:uid="{C3B92DAA-E070-4907-897C-8C12144FBDA6}"/>
    <cellStyle name="Normal" xfId="0" builtinId="0"/>
    <cellStyle name="Normal 10" xfId="638" xr:uid="{7564AD33-7F52-4DC6-9B64-749C5A3049E4}"/>
    <cellStyle name="Normal 10 2" xfId="639" xr:uid="{4FBC3D8D-AAFB-4494-BC66-CC4D4A2370FA}"/>
    <cellStyle name="Normal 10 2 2" xfId="640" xr:uid="{7DC3BF57-14EA-416B-B2D8-49D8B10ED635}"/>
    <cellStyle name="Normal 10 2 2 2" xfId="641" xr:uid="{268BE867-D6CA-455E-A318-CF5856EC170A}"/>
    <cellStyle name="Normal 10 2 2 2 2" xfId="642" xr:uid="{3CE8652A-BB05-4E78-A302-FC9A4A9542EC}"/>
    <cellStyle name="Normal 10 2 2 3" xfId="643" xr:uid="{A484FED7-637B-4A0F-9A5B-26DDDF44F7BF}"/>
    <cellStyle name="Normal 10 2 3" xfId="644" xr:uid="{ACBF9B93-4116-429A-97F7-B795CACE7D99}"/>
    <cellStyle name="Normal 10 2 3 2" xfId="645" xr:uid="{C20DD564-555A-48FF-9AAE-EEDE546498B6}"/>
    <cellStyle name="Normal 10 2 4" xfId="646" xr:uid="{DC3DD205-F7BB-4FE2-9685-8F1C1B1F4F57}"/>
    <cellStyle name="Normal 10 3" xfId="647" xr:uid="{1B46FA9F-50E5-4A8F-BF2B-1B74CCFC9875}"/>
    <cellStyle name="Normal 10 3 2" xfId="648" xr:uid="{0AE493DC-9C20-4679-A7DB-657D65A3C003}"/>
    <cellStyle name="Normal 10 3 2 2" xfId="649" xr:uid="{08843A90-1AA3-4F85-AED2-ED084A33CA60}"/>
    <cellStyle name="Normal 10 3 3" xfId="650" xr:uid="{F739C181-A55B-4208-BA30-28843C3C3905}"/>
    <cellStyle name="Normal 10 4" xfId="651" xr:uid="{3CFF927F-03DF-4CEA-BB0A-B4CD7564C3A6}"/>
    <cellStyle name="Normal 10 4 2" xfId="652" xr:uid="{6228B66A-BA48-4CB5-AABA-BEC873EEEB0E}"/>
    <cellStyle name="Normal 10 4 2 2" xfId="653" xr:uid="{3651C299-DC8D-4B34-8407-C331184F7B84}"/>
    <cellStyle name="Normal 10 4 3" xfId="654" xr:uid="{2E0076E5-588F-4600-ADAB-65BF50C4BF6B}"/>
    <cellStyle name="Normal 10 5" xfId="655" xr:uid="{9819C990-34C3-4BED-84E5-59C38EFDA677}"/>
    <cellStyle name="Normal 10 5 2" xfId="656" xr:uid="{27D0A213-C87F-460C-8B8A-79126D5D14FC}"/>
    <cellStyle name="Normal 10 6" xfId="657" xr:uid="{AFA34B20-5EFE-4B2F-9DC6-FCC3B9546F27}"/>
    <cellStyle name="Normal 11" xfId="658" xr:uid="{4DFF44E5-A9A8-4373-860A-052E3A6179D5}"/>
    <cellStyle name="Normal 11 2" xfId="659" xr:uid="{B70C7FBF-3758-4604-99DB-D6B678552F50}"/>
    <cellStyle name="Normal 11 2 2" xfId="660" xr:uid="{33B69C2E-1237-4D2F-9560-1E22CEE895D5}"/>
    <cellStyle name="Normal 11 3" xfId="661" xr:uid="{8C0773E3-FEAE-4787-83F1-F4767A577642}"/>
    <cellStyle name="Normal 12" xfId="662" xr:uid="{F6A866D3-D331-4A58-90F6-45A1335B29E1}"/>
    <cellStyle name="Normal 12 2" xfId="663" xr:uid="{AC2FA3F9-8395-4B46-BC9F-8EC843354406}"/>
    <cellStyle name="Normal 12 2 2" xfId="664" xr:uid="{AD70CA6A-7644-4619-A533-7C542A5C4C3E}"/>
    <cellStyle name="Normal 13" xfId="665" xr:uid="{C0C5C85F-5CA4-4ADC-82A5-5444DF57AF2E}"/>
    <cellStyle name="Normal 13 2" xfId="666" xr:uid="{F4466316-6B99-460C-8517-F2EA99C15592}"/>
    <cellStyle name="Normal 14" xfId="667" xr:uid="{57B6D162-5BA2-4D24-99D4-37FD4888EBBE}"/>
    <cellStyle name="Normal 15" xfId="668" xr:uid="{0B0AA0B6-4F0A-4164-949C-FFC676BC6229}"/>
    <cellStyle name="Normal 2" xfId="669" xr:uid="{B190D761-ADDB-4CFB-8149-54EEFCE0B1C0}"/>
    <cellStyle name="Normal 2 10" xfId="670" xr:uid="{25635D35-6675-4E4D-AAB1-9A83726B5117}"/>
    <cellStyle name="Normal 2 2" xfId="671" xr:uid="{55E2D636-4C9F-4C55-9A3D-57247FEC84CD}"/>
    <cellStyle name="Normal 2 2 2" xfId="672" xr:uid="{F6E20830-CB29-47A4-B0A7-092DAD9B1053}"/>
    <cellStyle name="Normal 2 2 3" xfId="673" xr:uid="{70F82632-05ED-411E-A5E9-816E6BE868EF}"/>
    <cellStyle name="Normal 2 2 4" xfId="674" xr:uid="{787980A7-A1D0-4AB3-BD87-C3C6CA094986}"/>
    <cellStyle name="Normal 2 3" xfId="675" xr:uid="{EE51CE16-A86F-4A42-B2B8-C3995AB8789D}"/>
    <cellStyle name="Normal 2 4" xfId="676" xr:uid="{62F8335A-0A0B-473F-BFB1-B1345EC3444C}"/>
    <cellStyle name="Normal 2 5" xfId="677" xr:uid="{1018115F-0B68-4177-878D-9C0AC00A4442}"/>
    <cellStyle name="Normal 2 5 2" xfId="678" xr:uid="{8789BCFD-BFDF-43D8-BBF7-0B43107CEE65}"/>
    <cellStyle name="Normal 2 5 3" xfId="679" xr:uid="{63557A34-8E41-4EEA-8236-120652649AD6}"/>
    <cellStyle name="Normal 2 5 3 2" xfId="680" xr:uid="{1CF34A91-7FB5-4070-AB32-83A6E8A236AD}"/>
    <cellStyle name="Normal 2 6" xfId="681" xr:uid="{0DE13140-C6B1-40AE-87DF-195FB27EE2A4}"/>
    <cellStyle name="Normal 2 7" xfId="682" xr:uid="{CB1065D6-AD36-4EC5-B4D5-C61BF4CCEE2B}"/>
    <cellStyle name="Normal 2 7 2" xfId="683" xr:uid="{8BEC1807-E7E5-4E52-9C27-29361B5EE81F}"/>
    <cellStyle name="Normal 2 8" xfId="684" xr:uid="{38121FA4-9845-4987-B0F6-C865DEF1E885}"/>
    <cellStyle name="Normal 2 9" xfId="685" xr:uid="{2EB4CE9B-28FF-4B50-85FA-CD94D99C8F74}"/>
    <cellStyle name="Normal 3" xfId="686" xr:uid="{FA44C62A-AE90-40A1-AE26-4083C65C8737}"/>
    <cellStyle name="Normal 3 10" xfId="687" xr:uid="{25131E57-6E37-4D51-8C61-581136D4B736}"/>
    <cellStyle name="Normal 3 2" xfId="688" xr:uid="{E81436E7-1BAA-4701-95F3-20C3700A2133}"/>
    <cellStyle name="Normal 3 2 2" xfId="689" xr:uid="{56B92704-34C3-4475-8915-290624A141AB}"/>
    <cellStyle name="Normal 3 2 2 2" xfId="690" xr:uid="{FA402BEE-59D8-4E50-A925-FA9DE0BEE8E4}"/>
    <cellStyle name="Normal 3 2 2 2 2" xfId="691" xr:uid="{C6C7CDBA-7A3B-4293-A6A6-3ECC00EC61F4}"/>
    <cellStyle name="Normal 3 2 2 2 2 2" xfId="692" xr:uid="{851849C6-0491-4EE0-9EAD-492CB2C0056E}"/>
    <cellStyle name="Normal 3 2 2 2 2 2 2" xfId="693" xr:uid="{EFC66967-3D89-4D24-B559-98117BBCE60E}"/>
    <cellStyle name="Normal 3 2 2 2 2 3" xfId="694" xr:uid="{EF49C759-4180-43D3-A67A-292B6F990792}"/>
    <cellStyle name="Normal 3 2 2 2 3" xfId="695" xr:uid="{F0A25478-B998-4266-A275-2CC74B35F8B5}"/>
    <cellStyle name="Normal 3 2 2 2 3 2" xfId="696" xr:uid="{A7230ABC-CBCA-43C0-8C9A-5D6FE9E33408}"/>
    <cellStyle name="Normal 3 2 2 2 4" xfId="697" xr:uid="{B525BC2D-12DE-44CD-934C-6E90F4F5AC76}"/>
    <cellStyle name="Normal 3 2 2 3" xfId="698" xr:uid="{CE41C0A7-D03C-41D2-9C0B-9684F5A79AF5}"/>
    <cellStyle name="Normal 3 2 2 3 2" xfId="699" xr:uid="{24D78439-816D-4D8D-B5C9-3B5CAEAE7639}"/>
    <cellStyle name="Normal 3 2 2 3 2 2" xfId="700" xr:uid="{D7897F63-594B-4DAD-B941-030CA1E5C408}"/>
    <cellStyle name="Normal 3 2 2 3 3" xfId="701" xr:uid="{ECC9F8C5-081B-4588-AA52-3F45F81F1FCC}"/>
    <cellStyle name="Normal 3 2 2 4" xfId="702" xr:uid="{566048A9-88D4-4574-91B4-306CD59E5E51}"/>
    <cellStyle name="Normal 3 2 2 4 2" xfId="703" xr:uid="{7E99E61C-33D1-4750-ADBB-E9C49FBEB8A8}"/>
    <cellStyle name="Normal 3 2 2 4 2 2" xfId="704" xr:uid="{265FC7CE-8BB3-46EE-83B2-089E22812045}"/>
    <cellStyle name="Normal 3 2 2 4 3" xfId="705" xr:uid="{7D8BB6D3-E8F1-41A0-A43B-A984197EF5B1}"/>
    <cellStyle name="Normal 3 2 2 5" xfId="706" xr:uid="{4498BB89-B864-421F-BB6E-449085AE8AD8}"/>
    <cellStyle name="Normal 3 2 2 5 2" xfId="707" xr:uid="{BEE51D17-757E-4A5D-9F72-C9A1FA2C0514}"/>
    <cellStyle name="Normal 3 2 2 6" xfId="708" xr:uid="{B8C92B9F-8386-4A1C-ACE4-3AB3142E1929}"/>
    <cellStyle name="Normal 3 2 3" xfId="709" xr:uid="{F7777BA1-D894-4509-935A-8A819AB5ED7E}"/>
    <cellStyle name="Normal 3 2 3 2" xfId="710" xr:uid="{7C5FAA0D-6F92-4C14-80F6-9DDB4A0CAB19}"/>
    <cellStyle name="Normal 3 2 3 2 2" xfId="711" xr:uid="{5D45C365-D40D-40AA-BE41-20DE39C46F84}"/>
    <cellStyle name="Normal 3 2 3 2 2 2" xfId="712" xr:uid="{775C7476-F9B4-417F-AFD5-9EA2F38521C7}"/>
    <cellStyle name="Normal 3 2 3 2 3" xfId="713" xr:uid="{E7BF92E8-01DC-4D3E-9763-7B6C8A6AC278}"/>
    <cellStyle name="Normal 3 2 3 3" xfId="714" xr:uid="{7700AAF2-49A7-441A-B865-0911529CEB94}"/>
    <cellStyle name="Normal 3 2 3 3 2" xfId="715" xr:uid="{25DA516C-F5DE-49FD-AC94-CC821CC1F880}"/>
    <cellStyle name="Normal 3 2 3 4" xfId="716" xr:uid="{A9DAD83A-794B-43DA-9D86-8B1B4BFD87F9}"/>
    <cellStyle name="Normal 3 2 4" xfId="717" xr:uid="{75987B48-2C41-473A-B3E9-2A9A632A8BAB}"/>
    <cellStyle name="Normal 3 2 4 2" xfId="718" xr:uid="{CBEB7D61-625F-4B8E-A049-7107BA099904}"/>
    <cellStyle name="Normal 3 2 4 2 2" xfId="719" xr:uid="{CBF5A475-03EA-4BC5-94FF-9414E6B35175}"/>
    <cellStyle name="Normal 3 2 4 3" xfId="720" xr:uid="{4538E28C-B035-4376-901F-57D2F660E618}"/>
    <cellStyle name="Normal 3 2 5" xfId="721" xr:uid="{3C15C0BE-159C-4BDA-81C9-E371D3203D02}"/>
    <cellStyle name="Normal 3 2 6" xfId="722" xr:uid="{D36F4CB6-D186-4BA6-BB07-197F24C0AFCD}"/>
    <cellStyle name="Normal 3 2 6 2" xfId="723" xr:uid="{61483AB5-5D0A-4906-932A-D42CCD492C4C}"/>
    <cellStyle name="Normal 3 2 6 2 2" xfId="724" xr:uid="{CDB29061-AE22-45DE-90B1-A0F7515E3A19}"/>
    <cellStyle name="Normal 3 2 6 3" xfId="725" xr:uid="{F40B7711-5978-41B5-9782-FFBEA49568C6}"/>
    <cellStyle name="Normal 3 2 7" xfId="726" xr:uid="{1A5E2A1F-19F5-4272-B74C-03C8ADC4977F}"/>
    <cellStyle name="Normal 3 2 7 2" xfId="727" xr:uid="{CB842CBD-B758-41DE-9E14-4C74972617CA}"/>
    <cellStyle name="Normal 3 2 7 2 2" xfId="728" xr:uid="{71169295-40D2-47ED-A7F1-B7F843BF1963}"/>
    <cellStyle name="Normal 3 2 7 3" xfId="729" xr:uid="{81D0F847-F1B5-45F7-945B-9B43247768BB}"/>
    <cellStyle name="Normal 3 3" xfId="730" xr:uid="{D67CB246-BD62-4D33-B59C-E222F85A20A9}"/>
    <cellStyle name="Normal 3 3 2" xfId="731" xr:uid="{8B796EA0-D31C-4040-9A80-A76BB61007A1}"/>
    <cellStyle name="Normal 3 3 2 2" xfId="732" xr:uid="{019AC0CD-6D85-4529-B059-624469E35D48}"/>
    <cellStyle name="Normal 3 3 2 2 2" xfId="733" xr:uid="{0B3098D8-D9C9-492F-96E8-4056CDDCFE31}"/>
    <cellStyle name="Normal 3 3 2 2 2 2" xfId="734" xr:uid="{23B1109F-FB0E-4B96-8CA5-1502FB9A217A}"/>
    <cellStyle name="Normal 3 3 2 2 3" xfId="735" xr:uid="{99132380-225D-4978-8A2F-5CDBFB1D5107}"/>
    <cellStyle name="Normal 3 3 2 3" xfId="736" xr:uid="{4C712002-2BA2-4044-A3A0-FBFC3DE58030}"/>
    <cellStyle name="Normal 3 3 2 3 2" xfId="737" xr:uid="{EEC2C7C7-360E-43DF-81AE-7E996EDCE46F}"/>
    <cellStyle name="Normal 3 3 2 3 2 2" xfId="738" xr:uid="{C65BD879-BADF-41A5-8A96-AA61EBF0E128}"/>
    <cellStyle name="Normal 3 3 2 3 3" xfId="739" xr:uid="{811CDBBF-BBAD-43BB-8D0D-6A39A10E299A}"/>
    <cellStyle name="Normal 3 3 2 3 3 2" xfId="740" xr:uid="{0C52F58A-AE55-4D13-AEED-5B82D81A7EF5}"/>
    <cellStyle name="Normal 3 3 2 4" xfId="741" xr:uid="{978483AC-2BE3-4B97-833E-7F25E2EBCD18}"/>
    <cellStyle name="Normal 3 3 2 4 2" xfId="742" xr:uid="{24AFC55C-488B-43E9-82BA-916AE378F1E1}"/>
    <cellStyle name="Normal 3 3 2 4 2 2" xfId="743" xr:uid="{D4A9351A-C294-46E8-96B1-9B1F665FE9B7}"/>
    <cellStyle name="Normal 3 3 2 5" xfId="744" xr:uid="{BC9AE9C6-F1D1-41AF-934D-90F54514E75F}"/>
    <cellStyle name="Normal 3 3 3" xfId="745" xr:uid="{70567938-895E-43D1-82D8-CA26C0FB98D1}"/>
    <cellStyle name="Normal 3 3 3 2" xfId="746" xr:uid="{B7975BF6-CBBC-4829-90C0-E6EC2206F6EA}"/>
    <cellStyle name="Normal 3 3 3 2 2" xfId="747" xr:uid="{F3106653-2062-41FC-B67D-3692ACC6A86A}"/>
    <cellStyle name="Normal 3 3 3 3" xfId="748" xr:uid="{E0A389F1-B2CE-4A04-8A55-422F8B7CC18C}"/>
    <cellStyle name="Normal 3 3 4" xfId="749" xr:uid="{F3CFEC7C-A9EC-498E-858B-CB957273D25F}"/>
    <cellStyle name="Normal 3 3 4 2" xfId="750" xr:uid="{49B7977A-73DF-4D3A-A4B7-3A613ABAACD2}"/>
    <cellStyle name="Normal 3 3 4 2 2" xfId="751" xr:uid="{6E61920D-904E-4092-83B0-BB7F99939FC9}"/>
    <cellStyle name="Normal 3 3 4 3" xfId="752" xr:uid="{D5DF03D1-0235-4214-A608-8DCD337182B7}"/>
    <cellStyle name="Normal 3 3 5" xfId="753" xr:uid="{CD2A1D45-8D9F-47EB-9B20-6260142E6567}"/>
    <cellStyle name="Normal 3 3 5 2" xfId="754" xr:uid="{75422C6A-AF01-43B3-ACE9-C08C9C248AE8}"/>
    <cellStyle name="Normal 3 3 5 2 2" xfId="755" xr:uid="{3C2BD6DE-C7A2-4EAA-ABF1-CBFC450A9A70}"/>
    <cellStyle name="Normal 3 3 5 3" xfId="756" xr:uid="{FDAFEE01-4373-4099-A938-6E0E18D57027}"/>
    <cellStyle name="Normal 3 3 6" xfId="757" xr:uid="{2D3F8685-6A12-44A6-94E5-8A4BAD1834AC}"/>
    <cellStyle name="Normal 3 4" xfId="758" xr:uid="{8478CEBB-C527-4835-8861-136094387669}"/>
    <cellStyle name="Normal 3 4 2" xfId="759" xr:uid="{ADC9586E-D36F-41B6-884E-C1D3A2F40787}"/>
    <cellStyle name="Normal 3 4 2 2" xfId="760" xr:uid="{B47F7DD6-ACA1-4670-A8D6-455E2D948F5D}"/>
    <cellStyle name="Normal 3 4 2 2 2" xfId="761" xr:uid="{1A9E3B5E-6C3A-4309-B619-1B2A592070F5}"/>
    <cellStyle name="Normal 3 4 2 2 2 2" xfId="762" xr:uid="{E9E043A5-75E2-4B4C-9F52-7C770DF352EC}"/>
    <cellStyle name="Normal 3 4 2 2 3" xfId="763" xr:uid="{42322AA4-5E52-4611-8FE7-BA12B908C600}"/>
    <cellStyle name="Normal 3 4 2 3" xfId="764" xr:uid="{660FF2EF-D82E-4895-99AE-FF6D2CB3C0AA}"/>
    <cellStyle name="Normal 3 4 2 3 2" xfId="765" xr:uid="{A5AF76C7-711D-40D7-821C-CCA6F6A1C607}"/>
    <cellStyle name="Normal 3 4 2 4" xfId="766" xr:uid="{21734E5E-ACD1-4837-8EE5-4C6599962D16}"/>
    <cellStyle name="Normal 3 4 3" xfId="767" xr:uid="{EDBB73EF-2ABA-44F4-9E47-15A914967199}"/>
    <cellStyle name="Normal 3 4 3 2" xfId="768" xr:uid="{C75D6AEB-AE88-4523-987E-46C8031B726D}"/>
    <cellStyle name="Normal 3 4 3 2 2" xfId="769" xr:uid="{A7EA33C0-3F30-44F4-8F98-D3F205A5DDBC}"/>
    <cellStyle name="Normal 3 4 3 3" xfId="770" xr:uid="{1D74C723-9142-4C17-AD07-8440935E0D39}"/>
    <cellStyle name="Normal 3 4 4" xfId="771" xr:uid="{8F466EB7-BB65-4F2C-88D1-01D5FBBCE57A}"/>
    <cellStyle name="Normal 3 4 4 2" xfId="772" xr:uid="{65C07384-B5F6-4B52-9352-A1EB966206F6}"/>
    <cellStyle name="Normal 3 4 4 2 2" xfId="773" xr:uid="{21B02EAD-C22D-49F2-A934-193A0BBCA9E9}"/>
    <cellStyle name="Normal 3 4 4 3" xfId="774" xr:uid="{4D377FCB-335F-47FC-B783-D92C7AECE9D1}"/>
    <cellStyle name="Normal 3 4 5" xfId="775" xr:uid="{0C93FAB4-32D5-407B-BB09-0E848DFAE682}"/>
    <cellStyle name="Normal 3 4 5 2" xfId="776" xr:uid="{C88E87AA-72FC-4D4E-8406-5AACCF07A476}"/>
    <cellStyle name="Normal 3 4 5 2 2" xfId="777" xr:uid="{FC8779E3-2437-41E6-9B29-0A50E16512A9}"/>
    <cellStyle name="Normal 3 4 5 3" xfId="778" xr:uid="{7477BD7B-946F-4FFB-9C3A-BAA6883FFB21}"/>
    <cellStyle name="Normal 3 5" xfId="779" xr:uid="{D49354DE-85E4-494D-8E3C-7B5CD4596648}"/>
    <cellStyle name="Normal 3 5 2" xfId="780" xr:uid="{361E52DF-0D36-4A2E-A962-A3AAA4A2F712}"/>
    <cellStyle name="Normal 3 5 2 2" xfId="781" xr:uid="{823CD4A5-5E3E-4AF6-8F11-CBA60A3CA4D0}"/>
    <cellStyle name="Normal 3 5 2 2 2" xfId="782" xr:uid="{3F9DD57C-213A-4D34-BB9E-B9E5C5DC31FF}"/>
    <cellStyle name="Normal 3 5 2 3" xfId="783" xr:uid="{9506690E-BFF2-4C62-8F25-63A279217D71}"/>
    <cellStyle name="Normal 3 5 3" xfId="784" xr:uid="{DA816FA3-E839-4B6A-B2EC-ECB0B9779924}"/>
    <cellStyle name="Normal 3 5 3 2" xfId="785" xr:uid="{C5FE0C4E-1A6C-415B-93DB-94CCFF1156BA}"/>
    <cellStyle name="Normal 3 5 4" xfId="786" xr:uid="{6B9ACA1D-FB21-4FA6-8650-B15ED748739D}"/>
    <cellStyle name="Normal 3 6" xfId="787" xr:uid="{96BE922F-669C-4F0D-800A-D1DB6405E0D6}"/>
    <cellStyle name="Normal 3 6 2" xfId="788" xr:uid="{51CD340C-B40B-4E1F-A6AC-F13A278DE73B}"/>
    <cellStyle name="Normal 3 6 2 2" xfId="789" xr:uid="{6B2DBFE1-9BDA-4123-80A9-A78208EE2BB3}"/>
    <cellStyle name="Normal 3 6 3" xfId="790" xr:uid="{F83CC2CB-798D-4A73-B173-294A9801445C}"/>
    <cellStyle name="Normal 3 7" xfId="791" xr:uid="{40FB0793-A32A-4B42-980F-F09705F0E00B}"/>
    <cellStyle name="Normal 3 8" xfId="792" xr:uid="{9CE2ACA7-8125-4922-8044-E2DFF63EEAA5}"/>
    <cellStyle name="Normal 3 8 2" xfId="793" xr:uid="{B2EB1F97-90BE-4798-A487-D0FF7207B5B7}"/>
    <cellStyle name="Normal 3 8 2 2" xfId="794" xr:uid="{91AE0A1A-5144-4B95-9841-2F66556CC229}"/>
    <cellStyle name="Normal 3 8 3" xfId="795" xr:uid="{D42A0CB4-E4FC-48F2-B9BB-1E3BEC1D3835}"/>
    <cellStyle name="Normal 3 9" xfId="796" xr:uid="{F5BAC0B4-BBE0-48EF-8C87-CE460BF1A1DE}"/>
    <cellStyle name="Normal 3 9 2" xfId="797" xr:uid="{2E1E5D5E-218E-4642-A4C4-4181413875EB}"/>
    <cellStyle name="Normal 3 9 2 2" xfId="798" xr:uid="{0CC22FDA-394E-4FD1-AE98-A745C2704D3E}"/>
    <cellStyle name="Normal 3 9 3" xfId="799" xr:uid="{BAD45978-21FA-4362-B342-065B858DFB74}"/>
    <cellStyle name="Normal 4" xfId="800" xr:uid="{13042FC4-9BD5-4C20-A973-2AEC839823D4}"/>
    <cellStyle name="Normal 4 2" xfId="801" xr:uid="{265687D9-C3A8-4128-A252-1EA07E91D5C9}"/>
    <cellStyle name="Normal 4 2 2" xfId="802" xr:uid="{78B9648D-D8CD-4119-8AB4-8DEDE1A93D16}"/>
    <cellStyle name="Normal 4 2 2 2" xfId="803" xr:uid="{77ADFDE5-571D-4FD6-AF71-CF351825B827}"/>
    <cellStyle name="Normal 4 2 3" xfId="804" xr:uid="{44DA1297-8985-42EB-9508-12DB949A0957}"/>
    <cellStyle name="Normal 4 2 3 2" xfId="805" xr:uid="{8358CA1C-6788-482E-AA10-22104055CD20}"/>
    <cellStyle name="Normal 4 2 4" xfId="806" xr:uid="{A9FD5343-5700-4B48-B61A-BBBEDC2C4343}"/>
    <cellStyle name="Normal 4 3" xfId="807" xr:uid="{3B7D45C0-B466-484C-9E17-8A517FC0F69F}"/>
    <cellStyle name="Normal 4 3 2" xfId="808" xr:uid="{F5878694-9E97-4AB5-B0C2-25F71D8DD1C5}"/>
    <cellStyle name="Normal 4 3 2 2" xfId="809" xr:uid="{F21EE473-5954-444E-8C37-85F99E6C262F}"/>
    <cellStyle name="Normal 4 3 2 2 2" xfId="810" xr:uid="{429408DF-A2A5-4408-921D-98E5C32F2E37}"/>
    <cellStyle name="Normal 4 4" xfId="811" xr:uid="{C845A7F7-C0F9-4097-B847-6385C547FD70}"/>
    <cellStyle name="Normal 4 4 2" xfId="812" xr:uid="{A9AA8B4A-4F2C-4280-869C-B2C4C4305157}"/>
    <cellStyle name="Normal 4 4 2 2" xfId="813" xr:uid="{E69B8505-299E-4BFA-8655-883EB336E6E1}"/>
    <cellStyle name="Normal 5" xfId="814" xr:uid="{59CA6C65-BF07-4715-8093-0D2DD85EDE28}"/>
    <cellStyle name="Normal 6" xfId="815" xr:uid="{165B42D9-06D4-4925-989A-A82962B3770E}"/>
    <cellStyle name="Normal 6 2" xfId="816" xr:uid="{9729BA65-6D6D-4F7C-8ACD-2EC108DDE1FF}"/>
    <cellStyle name="Normal 6 2 2" xfId="817" xr:uid="{2470A844-8FF8-461F-AD5D-ACF5978C1802}"/>
    <cellStyle name="Normal 6 2 3" xfId="818" xr:uid="{16F9FCAC-9BD7-4FB9-B411-1EA419BA9A86}"/>
    <cellStyle name="Normal 63" xfId="819" xr:uid="{DC6344B4-84D0-4197-9DC3-F76847E0800F}"/>
    <cellStyle name="Normal 63 2" xfId="820" xr:uid="{D748FED0-FF16-4804-A67B-5ED2A442E56F}"/>
    <cellStyle name="Normal 7" xfId="821" xr:uid="{194EA858-40D7-48A8-8B63-6120FB32CB5A}"/>
    <cellStyle name="Normal 7 2" xfId="822" xr:uid="{EC1084C4-C8D4-4DC0-B9D8-34A2905B3CA2}"/>
    <cellStyle name="Normal 7 3" xfId="823" xr:uid="{04AAF7DC-9C36-40C8-B936-F3918FE0773D}"/>
    <cellStyle name="Normal 7 3 2" xfId="824" xr:uid="{16D61482-724D-4C23-888A-FE277CE1775A}"/>
    <cellStyle name="Normal 8" xfId="825" xr:uid="{BEA35215-AD9F-4BE4-8964-EF3E979D7F85}"/>
    <cellStyle name="Normal 8 2" xfId="826" xr:uid="{90953004-8731-4BED-BE0B-670C67203095}"/>
    <cellStyle name="Normal 8 2 2" xfId="827" xr:uid="{CF2611BA-4B38-49F1-B3D4-5FCDA51A9C7B}"/>
    <cellStyle name="Normal 8 2 2 2" xfId="828" xr:uid="{B6D6EE66-8F68-4A38-9BD0-385EB18D90A2}"/>
    <cellStyle name="Normal 8 2 2 2 2" xfId="829" xr:uid="{1DFB337B-0827-4619-8768-4681D6B582D9}"/>
    <cellStyle name="Normal 8 2 2 2 2 2" xfId="830" xr:uid="{113AE2A4-3B78-4DF0-A1DC-00BD2A63D0FB}"/>
    <cellStyle name="Normal 8 2 2 2 3" xfId="831" xr:uid="{CB3DD3A2-BC75-4340-AFF7-42110BE4E319}"/>
    <cellStyle name="Normal 8 2 2 3" xfId="832" xr:uid="{23F90A30-8ECF-4FED-800A-71D1D0A269DE}"/>
    <cellStyle name="Normal 8 2 2 3 2" xfId="833" xr:uid="{C54923C6-F265-4852-B75A-40660F5E93A0}"/>
    <cellStyle name="Normal 8 2 2 4" xfId="834" xr:uid="{F7E2C98C-9921-479D-8283-F1FDB875CD5B}"/>
    <cellStyle name="Normal 8 2 3" xfId="835" xr:uid="{BF9CB8CF-2BE8-41D6-B5D1-A2F11AFBB3E1}"/>
    <cellStyle name="Normal 8 2 3 2" xfId="836" xr:uid="{E85CEA19-7A1E-4F23-930B-5AABE164B5EC}"/>
    <cellStyle name="Normal 8 2 3 2 2" xfId="837" xr:uid="{65E21E96-C1D7-422B-AA50-F2B54ABF19A0}"/>
    <cellStyle name="Normal 8 2 3 3" xfId="838" xr:uid="{9363D61C-780A-44D4-870F-92B7D0E9C53D}"/>
    <cellStyle name="Normal 8 2 4" xfId="839" xr:uid="{9BCBE695-4C33-420C-A0AD-02FFED7D4750}"/>
    <cellStyle name="Normal 8 2 4 2" xfId="840" xr:uid="{CF5B0C09-B98E-446C-9748-EA7412DB3F71}"/>
    <cellStyle name="Normal 8 2 4 2 2" xfId="841" xr:uid="{A0735C57-7B83-4C32-B053-789E703D3A02}"/>
    <cellStyle name="Normal 8 2 4 3" xfId="842" xr:uid="{3F49E3BD-F613-440C-875E-737FA83F0675}"/>
    <cellStyle name="Normal 8 2 5" xfId="843" xr:uid="{FFF206D5-A1E3-45F4-B062-8496F179B1BC}"/>
    <cellStyle name="Normal 8 2 5 2" xfId="844" xr:uid="{78D050F1-6B95-4783-A052-70FC50A41B52}"/>
    <cellStyle name="Normal 8 2 6" xfId="845" xr:uid="{F903C11D-1575-4B2D-802B-72606F4E0F7D}"/>
    <cellStyle name="Normal 8 3" xfId="846" xr:uid="{9A4488F5-7924-4BA9-A994-B5FE3223582B}"/>
    <cellStyle name="Normal 8 3 2" xfId="847" xr:uid="{C6754862-09CC-4192-98E4-7B2BB51D82E2}"/>
    <cellStyle name="Normal 8 3 2 2" xfId="848" xr:uid="{6CC42EEB-E532-4171-AC02-3EEF10AD5F1A}"/>
    <cellStyle name="Normal 8 3 2 2 2" xfId="849" xr:uid="{4F2BF259-D37A-4CBF-A08F-91DCF55D84A5}"/>
    <cellStyle name="Normal 8 3 2 3" xfId="850" xr:uid="{C7115FDB-39D1-4F94-B195-E95FBE37EBCA}"/>
    <cellStyle name="Normal 8 3 3" xfId="851" xr:uid="{4B689CBF-DFBE-43BA-AB88-ACE446EE3A05}"/>
    <cellStyle name="Normal 8 3 3 2" xfId="852" xr:uid="{A07B3ABC-57B7-45DB-A2FC-2A77ECD41FB0}"/>
    <cellStyle name="Normal 8 3 4" xfId="853" xr:uid="{8B08E994-2A8A-43E3-A4C9-7630296892E1}"/>
    <cellStyle name="Normal 8 4" xfId="854" xr:uid="{1E3AC68F-B4BA-4B69-9C2A-B26247DB03E9}"/>
    <cellStyle name="Normal 8 4 2" xfId="855" xr:uid="{01AB1226-3BC6-4E72-A027-817256530C46}"/>
    <cellStyle name="Normal 8 4 2 2" xfId="856" xr:uid="{7CEE6F5E-297F-4EB4-A660-B0286860158F}"/>
    <cellStyle name="Normal 8 4 3" xfId="857" xr:uid="{57AD1E69-A9BA-4EDB-B521-BDAE57DE54B0}"/>
    <cellStyle name="Normal 8 5" xfId="858" xr:uid="{1C0F96D7-5B05-4A77-AE16-A6F8C492CB50}"/>
    <cellStyle name="Normal 8 5 2" xfId="859" xr:uid="{5F3BEC0B-8B83-4AC3-BEF5-29444D339BEE}"/>
    <cellStyle name="Normal 8 5 2 2" xfId="860" xr:uid="{4B64635D-C038-4241-AF06-23B0A20ADCD6}"/>
    <cellStyle name="Normal 8 5 3" xfId="861" xr:uid="{2E396517-4F41-4713-A06E-423C19FB8873}"/>
    <cellStyle name="Normal 8 6" xfId="862" xr:uid="{A4CD3C03-8DE4-40BF-B18B-C5C69CCE859D}"/>
    <cellStyle name="Normal 8 6 2" xfId="863" xr:uid="{781E36EE-7B2C-4964-89D2-245F25A06ED9}"/>
    <cellStyle name="Normal 8 7" xfId="864" xr:uid="{892A9AF6-9B53-4DE1-A2ED-90935B798186}"/>
    <cellStyle name="Normal 8 7 2" xfId="865" xr:uid="{3FFD61AE-20F4-4127-A7E1-774042389EF6}"/>
    <cellStyle name="Normal 8 8" xfId="866" xr:uid="{CB485510-2C3F-49BE-A4DC-7F4A4D0DDEA0}"/>
    <cellStyle name="Normal 9" xfId="867" xr:uid="{8E849101-673D-4EC7-AB6B-F577EDED87BF}"/>
    <cellStyle name="Normal 9 2" xfId="868" xr:uid="{28A2CD62-C344-4F3E-B7CB-154E456527E0}"/>
    <cellStyle name="Note 2" xfId="869" xr:uid="{BDB2A8AA-1826-438D-9F51-E99CEAEDCCE6}"/>
    <cellStyle name="Note 2 2" xfId="870" xr:uid="{469C156D-75B8-43F1-B3A3-C035718B0341}"/>
    <cellStyle name="Note 2 2 2" xfId="871" xr:uid="{6003D178-7540-4ED7-A5D9-9A900F1BF068}"/>
    <cellStyle name="Note 2 2 2 2" xfId="872" xr:uid="{F909A2E5-6DE1-4B09-A7EB-29EA9B15BCC9}"/>
    <cellStyle name="Note 2 2 2 2 2" xfId="873" xr:uid="{BAB709C3-0727-4803-BB7B-92C6B0179CBD}"/>
    <cellStyle name="Note 2 2 2 2 2 2" xfId="874" xr:uid="{7235D4D7-944F-4B78-AA7D-37A7BF4D590B}"/>
    <cellStyle name="Note 2 2 2 2 3" xfId="875" xr:uid="{919545E3-65EC-4F48-8AC3-1B93A788EE1D}"/>
    <cellStyle name="Note 2 2 2 3" xfId="876" xr:uid="{393DB9F7-CF3A-4563-9DB7-085D60A18C58}"/>
    <cellStyle name="Note 2 2 2 3 2" xfId="877" xr:uid="{D49FD25D-BCD0-4691-B748-25508EA6C9A7}"/>
    <cellStyle name="Note 2 2 2 4" xfId="878" xr:uid="{4AF9580B-514D-4988-BC26-8F12D352DFCA}"/>
    <cellStyle name="Note 2 2 3" xfId="879" xr:uid="{416F970B-CFC5-4641-9114-6C01673EC76B}"/>
    <cellStyle name="Note 2 2 3 2" xfId="880" xr:uid="{3C82FD47-0D90-45BC-956C-188EC666EDCE}"/>
    <cellStyle name="Note 2 2 3 2 2" xfId="881" xr:uid="{95681DFD-B97C-41FF-A36A-119262CA5B03}"/>
    <cellStyle name="Note 2 2 3 3" xfId="882" xr:uid="{B552CFA6-43F3-44DA-86B4-0BD9F53306A3}"/>
    <cellStyle name="Note 2 2 4" xfId="883" xr:uid="{3ED3B7E1-DF23-4BEA-A74B-9A1D063FD021}"/>
    <cellStyle name="Note 2 2 4 2" xfId="884" xr:uid="{AEB66085-027C-4A43-BF25-F36D775492F6}"/>
    <cellStyle name="Note 2 2 4 2 2" xfId="885" xr:uid="{112D6D2B-8AC2-41C7-A663-909A50E8D93C}"/>
    <cellStyle name="Note 2 2 4 3" xfId="886" xr:uid="{4DCB835E-A155-47CE-AD77-1C9D9BF44A68}"/>
    <cellStyle name="Note 2 2 5" xfId="887" xr:uid="{3708209A-2C91-40B8-BEF7-D8FAB94AA906}"/>
    <cellStyle name="Note 2 2 5 2" xfId="888" xr:uid="{BE922DC7-077D-442A-8E83-9CA24250DFC4}"/>
    <cellStyle name="Note 2 2 6" xfId="889" xr:uid="{5E9D2568-DC36-429A-93F2-71B84003C54E}"/>
    <cellStyle name="Note 2 3" xfId="890" xr:uid="{EFC07ED8-2F38-4B7B-80BB-BA75BDFF1787}"/>
    <cellStyle name="Note 2 3 2" xfId="891" xr:uid="{2BFA96E4-182F-4A47-A08E-31F31F52352B}"/>
    <cellStyle name="Note 2 3 2 2" xfId="892" xr:uid="{D733D11B-DD59-4D67-80BE-012EB5173778}"/>
    <cellStyle name="Note 2 3 2 2 2" xfId="893" xr:uid="{64FC8082-8061-405A-859B-53152F3B6C8B}"/>
    <cellStyle name="Note 2 3 2 3" xfId="894" xr:uid="{3E7858AB-28D9-4710-88BA-4C156D02BE2F}"/>
    <cellStyle name="Note 2 3 3" xfId="895" xr:uid="{188DA8C6-DBB0-4018-B75F-4C22147059C0}"/>
    <cellStyle name="Note 2 3 3 2" xfId="896" xr:uid="{406BFC7B-2613-4A64-BBCA-1D487811A6BB}"/>
    <cellStyle name="Note 2 3 4" xfId="897" xr:uid="{D8CFF3EF-3599-4591-8F44-00709719D6C0}"/>
    <cellStyle name="Note 2 4" xfId="898" xr:uid="{9582FE6D-9059-4F93-8BDB-49434EC7DE05}"/>
    <cellStyle name="Note 2 4 2" xfId="899" xr:uid="{A48E5426-2CF2-4E09-AEDB-0A881E31D535}"/>
    <cellStyle name="Note 2 4 2 2" xfId="900" xr:uid="{7792469A-5D70-4C06-AD69-9EE67643D6D2}"/>
    <cellStyle name="Note 2 4 3" xfId="901" xr:uid="{BC663BF7-10D9-41A7-9F59-6332BB223500}"/>
    <cellStyle name="Note 2 5" xfId="902" xr:uid="{B61AA4F5-83B7-46E7-936C-22F6B235362D}"/>
    <cellStyle name="Note 2 5 2" xfId="903" xr:uid="{AA65F5FD-8E05-411C-AF58-FFFA73FDE327}"/>
    <cellStyle name="Note 2 5 2 2" xfId="904" xr:uid="{01B63264-A0A6-4C20-82B2-90E9C4B686BA}"/>
    <cellStyle name="Note 2 5 3" xfId="905" xr:uid="{BAF45EBD-260E-4109-9353-BDEA482974D9}"/>
    <cellStyle name="Note 2 6" xfId="906" xr:uid="{5A3BCC3D-4628-4013-84F0-74EAC1C9A5EE}"/>
    <cellStyle name="Note 2 6 2" xfId="907" xr:uid="{840BA6C1-C1DC-4A40-9BA9-05E3EAAFEAA6}"/>
    <cellStyle name="Note 2 7" xfId="908" xr:uid="{5AAFD2B6-AFCB-4802-A166-59449A6AD2B2}"/>
    <cellStyle name="Note 2 7 2" xfId="909" xr:uid="{A22397D3-C0D9-4B81-9AFA-4C6F0CCD4096}"/>
    <cellStyle name="Note 2 8" xfId="910" xr:uid="{C8CC048F-1638-4F30-81E9-7E910AFD9519}"/>
    <cellStyle name="Note 3" xfId="911" xr:uid="{75661B9E-CA2A-45C1-95B0-7C8049037CB8}"/>
    <cellStyle name="Note 3 2" xfId="912" xr:uid="{DDD955B1-2F85-43B6-B90C-A3BCBF883595}"/>
    <cellStyle name="Note 3 2 2" xfId="913" xr:uid="{A3C99B53-C9C4-4915-8E66-A93B7EB42F19}"/>
    <cellStyle name="Note 3 2 2 2" xfId="914" xr:uid="{10BDB4F2-C426-4F4A-BA3E-029752427906}"/>
    <cellStyle name="Note 3 2 2 2 2" xfId="915" xr:uid="{6D15C7AF-D910-4617-9380-2033195E178B}"/>
    <cellStyle name="Note 3 2 2 3" xfId="916" xr:uid="{657EB32C-E21A-46E3-8589-D878828E318A}"/>
    <cellStyle name="Note 3 2 3" xfId="917" xr:uid="{F5F9F53B-886E-42C1-A22B-900828C07451}"/>
    <cellStyle name="Note 3 2 3 2" xfId="918" xr:uid="{F3891725-F931-4269-B8E5-F7C457DFAE8B}"/>
    <cellStyle name="Note 3 2 4" xfId="919" xr:uid="{0B705015-8B28-4020-A771-98DDBFBB7424}"/>
    <cellStyle name="Note 3 3" xfId="920" xr:uid="{CCB85436-A664-41D6-A7C6-66B313889DF8}"/>
    <cellStyle name="Note 3 3 2" xfId="921" xr:uid="{E427651A-85BD-4E09-976F-8A4B8BCC8E89}"/>
    <cellStyle name="Note 3 3 2 2" xfId="922" xr:uid="{6CD0BDB6-7241-494F-8084-8B423B952616}"/>
    <cellStyle name="Note 3 3 3" xfId="923" xr:uid="{20953DB4-CDD7-4676-9543-A59631EC331F}"/>
    <cellStyle name="Note 3 4" xfId="924" xr:uid="{23BA437C-0A0D-47D2-9120-B47FC39874D7}"/>
    <cellStyle name="Note 3 4 2" xfId="925" xr:uid="{9F2D303C-1D01-4B1E-9B2D-56CD0E4C30C5}"/>
    <cellStyle name="Note 3 4 2 2" xfId="926" xr:uid="{3695314C-D58F-41CA-BF47-45EDD76DD880}"/>
    <cellStyle name="Note 3 4 3" xfId="927" xr:uid="{7F5DA593-287C-4F6B-9F14-7C5780EEBB4B}"/>
    <cellStyle name="Note 3 5" xfId="928" xr:uid="{00BCF5A9-1512-476F-A7F4-FAACF458D0C4}"/>
    <cellStyle name="Note 3 5 2" xfId="929" xr:uid="{E2AF3520-2402-4583-BEAB-14EFF913BD7B}"/>
    <cellStyle name="Note 3 6" xfId="930" xr:uid="{21CA46A6-A373-4FB6-AE06-111344F58D6F}"/>
    <cellStyle name="Note 3 6 2" xfId="931" xr:uid="{BB19B245-0260-40E1-8EC9-F30856C31337}"/>
    <cellStyle name="Note 3 7" xfId="932" xr:uid="{6FEACBC8-512A-4C29-B654-7762CD2B125C}"/>
    <cellStyle name="Note 4" xfId="933" xr:uid="{EB39D399-7DD2-4B1C-A397-4F5C1E8CE8F4}"/>
    <cellStyle name="Note 4 2" xfId="934" xr:uid="{02BAF64F-E777-4E2B-BF6D-CC329474574E}"/>
    <cellStyle name="Note 5" xfId="935" xr:uid="{20342958-256E-4A76-AF82-353E05AE5C19}"/>
    <cellStyle name="Note 5 2" xfId="936" xr:uid="{1B5E12B7-0197-4F51-88F6-7EA0407B301C}"/>
    <cellStyle name="Note 6" xfId="937" xr:uid="{4673180E-64D3-4336-AC12-9901AD7846A4}"/>
    <cellStyle name="Note 6 2" xfId="938" xr:uid="{2EB07D2D-C5E8-4DDD-920A-B459797704DE}"/>
    <cellStyle name="Percent" xfId="939" builtinId="5"/>
    <cellStyle name="Percent 2" xfId="940" xr:uid="{3D3316EB-433B-47BB-A7E5-0A1B5EEB02AE}"/>
    <cellStyle name="Percent 2 2" xfId="941" xr:uid="{3C51516B-96DF-41C6-B5A3-971154F47BD2}"/>
    <cellStyle name="Percent 2 3" xfId="942" xr:uid="{0A3B4394-59F2-4843-BD39-1366CCBE4076}"/>
    <cellStyle name="Percent 2 3 2" xfId="943" xr:uid="{F5D8162D-5E62-4C6B-92FC-69179F649AC2}"/>
    <cellStyle name="Percent 2 3 2 2" xfId="944" xr:uid="{5081009D-92A7-49B6-A5EB-018F95DA55D9}"/>
    <cellStyle name="Percent 2 3 2 3" xfId="945" xr:uid="{537AAE40-EC74-42B0-A762-BB90E06647DD}"/>
    <cellStyle name="Percent 2 3 2 3 2" xfId="946" xr:uid="{E261A680-166E-4BBE-B5E5-ABD54DA6BBC5}"/>
    <cellStyle name="Percent 2 4" xfId="947" xr:uid="{A3EF8663-E50C-47DD-9079-B3FBB6B1CF8C}"/>
    <cellStyle name="Percent 2 4 2" xfId="948" xr:uid="{F01B8CC9-10E7-4751-905E-2E7A38BA5383}"/>
    <cellStyle name="Percent 2 4 2 2" xfId="949" xr:uid="{AD7786F1-1AA8-4F58-8B3F-EAA06044D608}"/>
    <cellStyle name="Percent 2 4 3" xfId="950" xr:uid="{950DD7C7-05E0-4B25-AF5F-4CBD06AD0B10}"/>
    <cellStyle name="Percent 2 4 3 2" xfId="951" xr:uid="{863CD9E8-D5DC-4042-BBA7-D35A7A28B04C}"/>
    <cellStyle name="Percent 2 4 4" xfId="952" xr:uid="{DC135974-3A84-432D-9877-1CBD66F91335}"/>
    <cellStyle name="Percent 2 4 4 2" xfId="953" xr:uid="{B32F05F6-4C7A-436A-A09B-66F1B00B7211}"/>
    <cellStyle name="Percent 2 4 5" xfId="954" xr:uid="{91DC1B1A-4B8F-4A77-9BF6-EA57A5BFA0F7}"/>
    <cellStyle name="Percent 2 4 6" xfId="955" xr:uid="{67296846-ECD4-4409-9A46-3EAD174C0626}"/>
    <cellStyle name="Percent 2 5" xfId="956" xr:uid="{B9DE861F-EABB-4746-9521-186DC1F1374E}"/>
    <cellStyle name="Percent 3" xfId="957" xr:uid="{F5E39DC8-1D1B-4982-9033-9B4669E1C5DF}"/>
    <cellStyle name="Percent 3 2" xfId="958" xr:uid="{15B53AE5-8C5D-454F-AC7A-4A368409A9E3}"/>
    <cellStyle name="Percent 3 3" xfId="959" xr:uid="{90093F9A-D24E-4332-87FC-D4046F5E1EF0}"/>
    <cellStyle name="Percent 4" xfId="960" xr:uid="{83907B2D-EBBA-4BFD-8B9A-BC7E26D487F1}"/>
    <cellStyle name="Percent 4 2" xfId="961" xr:uid="{6D306F83-E339-496B-865E-DAAD45513588}"/>
    <cellStyle name="Percent 4 2 2" xfId="962" xr:uid="{50EEF0F4-D536-4C61-8E86-88D1D291425E}"/>
    <cellStyle name="Percent 4 3" xfId="963" xr:uid="{0B8B248A-474C-48AD-ABF0-E240137417A4}"/>
    <cellStyle name="Percent 4 3 2" xfId="964" xr:uid="{F7B2B935-E07C-4278-BF22-6F5525ED08C2}"/>
    <cellStyle name="Percent 5" xfId="965" xr:uid="{7ED7C7E7-8A92-44E1-8CE0-0033006E1F76}"/>
    <cellStyle name="Percent 5 2" xfId="966" xr:uid="{CDBAA219-2188-4EA7-ADA5-09524C31F999}"/>
    <cellStyle name="Percent 6" xfId="967" xr:uid="{51AF64A6-3B5E-482D-9024-56ABD3F1E527}"/>
    <cellStyle name="Percent 6 2" xfId="968" xr:uid="{EFEB8D2A-E7B1-4C09-A5EE-3AE13BF24F1F}"/>
    <cellStyle name="Percent 7" xfId="969" xr:uid="{A270EF30-1A8E-489C-B580-F3C3ABB0BD64}"/>
    <cellStyle name="Percent 7 2" xfId="970" xr:uid="{61CE22EB-C95D-4B2D-88C0-66908D5D4EF0}"/>
    <cellStyle name="Percent 8" xfId="971" xr:uid="{9A4C93E8-EE73-4B11-8BBB-44F25E0AA472}"/>
    <cellStyle name="Percent 8 2" xfId="972" xr:uid="{9309D44B-75A2-434D-8BA7-D2DBD2BF5D46}"/>
    <cellStyle name="Percent 9" xfId="973" xr:uid="{1783B65A-82DD-4830-812D-D19AEE815361}"/>
    <cellStyle name="Title 2" xfId="974" xr:uid="{3DADF37B-1AEB-43C1-9D4C-09269CCC2A62}"/>
    <cellStyle name="Title 3" xfId="975" xr:uid="{144F4BDE-5EF8-4D31-921E-93DF77A1CC95}"/>
    <cellStyle name="Title 4" xfId="976" xr:uid="{D852E13F-98BA-4EB6-BF74-1C6192D7AC4B}"/>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CC99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microsoft.com/office/2017/10/relationships/person" Target="persons/perso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47</xdr:row>
      <xdr:rowOff>0</xdr:rowOff>
    </xdr:from>
    <xdr:to>
      <xdr:col>3</xdr:col>
      <xdr:colOff>692150</xdr:colOff>
      <xdr:row>49</xdr:row>
      <xdr:rowOff>163830</xdr:rowOff>
    </xdr:to>
    <xdr:pic>
      <xdr:nvPicPr>
        <xdr:cNvPr id="2" name="Picture 1" descr="A picture containing text&#10;&#10;Description automatically generated">
          <a:extLst>
            <a:ext uri="{FF2B5EF4-FFF2-40B4-BE49-F238E27FC236}">
              <a16:creationId xmlns:a16="http://schemas.microsoft.com/office/drawing/2014/main" id="{9AA8C2BB-AF81-4F63-B609-93F592AF871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972050" y="8991600"/>
          <a:ext cx="1854200" cy="544830"/>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Holger Kleiner" id="{CD6F1946-5A24-4A60-854E-2D251FC8D889}" userId="Holger Kleiner" providerId="None"/>
  <person displayName="Bass, Tina" id="{332EF44F-33D8-4196-9870-B38D0DFDDAAB}" userId="S::Tina.Bass@whmc.org::0a2a6295-66cd-4f5a-bcba-910c323dd873" providerId="AD"/>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C241" dT="2024-09-06T19:56:40.19" personId="{CD6F1946-5A24-4A60-854E-2D251FC8D889}" id="{9BBC2281-2E1D-4E08-ACEE-C36833125EE1}">
    <text>\\WHMCDEPTS01\GROUPS\Fiscal Group\2024 Files\DOH 2024\Year-End 2023\DZA 2024 All Leads - for DOH Entry.xlsx</text>
    <extLst>
      <x:ext xmlns:xltc2="http://schemas.microsoft.com/office/spreadsheetml/2020/threadedcomments2" uri="{F7C98A9C-CBB3-438F-8F68-D28B6AF4A901}">
        <xltc2:checksum>152517011</xltc2:checksum>
        <xltc2:hyperlink startIndex="0" length="107" url="\\WHMCDEPTS01\GROUPS\Fiscal Group\2024 Files\DOH 2024\Year-End 2023\DZA 2024 All Leads - for DOH Entry.xlsx"/>
      </x:ext>
    </extLst>
  </threadedComment>
  <threadedComment ref="C241" dT="2024-09-06T19:56:58.79" personId="{CD6F1946-5A24-4A60-854E-2D251FC8D889}" id="{43599D16-4E85-4723-A164-1B17E96A6E6E}" parentId="{9BBC2281-2E1D-4E08-ACEE-C36833125EE1}">
    <text>Summary - for DOH entry</text>
  </threadedComment>
  <threadedComment ref="C241" dT="2024-09-06T19:57:23.91" personId="{CD6F1946-5A24-4A60-854E-2D251FC8D889}" id="{A6DADA1A-0D92-40BC-A9E4-89FC6E4A9891}" parentId="{9BBC2281-2E1D-4E08-ACEE-C36833125EE1}">
    <text>COLUMNS “CU”+</text>
  </threadedComment>
  <threadedComment ref="C247" dT="2024-09-06T19:45:54.30" personId="{CD6F1946-5A24-4A60-854E-2D251FC8D889}" id="{B9EC40B9-CCF0-4C48-937B-D7F9BD6AA85E}">
    <text>COMMERCIAL FC POSTING TO 420000</text>
  </threadedComment>
  <threadedComment ref="C248" dT="2024-09-06T19:46:04.32" personId="{CD6F1946-5A24-4A60-854E-2D251FC8D889}" id="{4B067D81-A989-4422-B7A2-0F0C91F8F17A}">
    <text>ALL REMAINING</text>
  </threadedComment>
  <threadedComment ref="C251" dT="2024-09-06T19:52:07.48" personId="{CD6F1946-5A24-4A60-854E-2D251FC8D889}" id="{D1D5866C-CE4E-432C-BCED-B17DBD338A1B}">
    <text>\\WHMCDEPTS01\GROUPS\Fiscal Group\2024 Files\DOH 2024\Year-End 2023\Supporting Workpapers\Meditech Charity Care.xlsb</text>
    <extLst>
      <x:ext xmlns:xltc2="http://schemas.microsoft.com/office/spreadsheetml/2020/threadedcomments2" uri="{F7C98A9C-CBB3-438F-8F68-D28B6AF4A901}">
        <xltc2:checksum>1221692763</xltc2:checksum>
        <xltc2:hyperlink startIndex="0" length="116" url="\\WHMCDEPTS01\GROUPS\Fiscal Group\2024 Files\DOH 2024\Year-End 2023\Supporting Workpapers\Meditech Charity Care.xlsb"/>
      </x:ext>
    </extLst>
  </threadedComment>
  <threadedComment ref="C251" dT="2024-09-06T19:52:20.94" personId="{CD6F1946-5A24-4A60-854E-2D251FC8D889}" id="{EF620DF6-2A07-4C02-90AD-E641DB973322}" parentId="{D1D5866C-CE4E-432C-BCED-B17DBD338A1B}">
    <text>COUNT OF POSITIVE PATIENT NAMES</text>
  </threadedComment>
  <threadedComment ref="C254" dT="2024-09-06T19:45:20.63" personId="{CD6F1946-5A24-4A60-854E-2D251FC8D889}" id="{858741A8-9AC9-49AA-96C2-D9FE6A348684}">
    <text>RATIO OF IP TO OP GROSS CHARGES</text>
  </threadedComment>
  <threadedComment ref="D428" dT="2024-06-25T16:54:09.22" personId="{332EF44F-33D8-4196-9870-B38D0DFDDAAB}" id="{24C61E52-CF87-4B23-B24C-980F258397A4}">
    <text>2,844,896</text>
  </threadedComment>
</ThreadedComments>
</file>

<file path=xl/worksheets/_rels/sheet1.xml.rels><?xml version="1.0" encoding="UTF-8" standalone="yes"?>
<Relationships xmlns="http://schemas.openxmlformats.org/package/2006/relationships"><Relationship Id="rId3" Type="http://schemas.openxmlformats.org/officeDocument/2006/relationships/hyperlink" Target="https://mft.wa.gov/" TargetMode="External"/><Relationship Id="rId7" Type="http://schemas.microsoft.com/office/2017/10/relationships/threadedComment" Target="../threadedComments/threadedComment1.xml"/><Relationship Id="rId2" Type="http://schemas.openxmlformats.org/officeDocument/2006/relationships/hyperlink" Target="mailto:hos@doh.wa.gov" TargetMode="External"/><Relationship Id="rId1" Type="http://schemas.openxmlformats.org/officeDocument/2006/relationships/hyperlink" Target="https://sft.wa.gov/"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3" Type="http://schemas.openxmlformats.org/officeDocument/2006/relationships/hyperlink" Target="https://mft.wa.gov/" TargetMode="External"/><Relationship Id="rId2" Type="http://schemas.openxmlformats.org/officeDocument/2006/relationships/hyperlink" Target="mailto:hos@doh.wa.gov" TargetMode="External"/><Relationship Id="rId1" Type="http://schemas.openxmlformats.org/officeDocument/2006/relationships/hyperlink" Target="https://sft.wa.gov/"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7B3F63-8494-4B1B-86AD-12CF062903F0}">
  <sheetPr syncVertical="1" syncRef="C424" transitionEvaluation="1" transitionEntry="1" codeName="Sheet1">
    <tabColor rgb="FF92D050"/>
    <pageSetUpPr autoPageBreaks="0" fitToPage="1"/>
  </sheetPr>
  <dimension ref="A1:CF720"/>
  <sheetViews>
    <sheetView tabSelected="1" topLeftCell="A48" zoomScaleNormal="100" workbookViewId="0">
      <pane xSplit="2" ySplit="15" topLeftCell="C424" activePane="bottomRight" state="frozen"/>
      <selection activeCell="A48" sqref="A48"/>
      <selection pane="topRight" activeCell="C48" sqref="C48"/>
      <selection pane="bottomLeft" activeCell="A59" sqref="A59"/>
      <selection pane="bottomRight" activeCell="A435" sqref="A435"/>
    </sheetView>
  </sheetViews>
  <sheetFormatPr defaultColWidth="11.77734375" defaultRowHeight="15" x14ac:dyDescent="0.25"/>
  <cols>
    <col min="1" max="1" width="44.44140625" style="11" customWidth="1"/>
    <col min="2" max="84" width="13.5546875" style="11" customWidth="1"/>
    <col min="85" max="88" width="11.77734375" style="11" customWidth="1"/>
    <col min="89" max="16384" width="11.77734375" style="11"/>
  </cols>
  <sheetData>
    <row r="1" spans="1:3" x14ac:dyDescent="0.25">
      <c r="A1" s="65" t="s">
        <v>0</v>
      </c>
      <c r="C1" s="13"/>
    </row>
    <row r="2" spans="1:3" x14ac:dyDescent="0.25">
      <c r="A2" s="65" t="s">
        <v>1</v>
      </c>
      <c r="C2" s="13"/>
    </row>
    <row r="3" spans="1:3" x14ac:dyDescent="0.25">
      <c r="A3" s="11" t="s">
        <v>2</v>
      </c>
      <c r="C3" s="13"/>
    </row>
    <row r="4" spans="1:3" x14ac:dyDescent="0.25">
      <c r="C4" s="13"/>
    </row>
    <row r="5" spans="1:3" x14ac:dyDescent="0.25">
      <c r="A5" s="249" t="s">
        <v>3</v>
      </c>
    </row>
    <row r="6" spans="1:3" x14ac:dyDescent="0.25">
      <c r="A6" s="11" t="s">
        <v>4</v>
      </c>
    </row>
    <row r="7" spans="1:3" x14ac:dyDescent="0.25">
      <c r="A7" s="11" t="s">
        <v>5</v>
      </c>
    </row>
    <row r="8" spans="1:3" x14ac:dyDescent="0.25">
      <c r="C8" s="13"/>
    </row>
    <row r="9" spans="1:3" x14ac:dyDescent="0.25">
      <c r="A9" s="65" t="s">
        <v>6</v>
      </c>
      <c r="C9" s="13"/>
    </row>
    <row r="10" spans="1:3" x14ac:dyDescent="0.25">
      <c r="A10" s="11" t="s">
        <v>7</v>
      </c>
      <c r="C10" s="13"/>
    </row>
    <row r="11" spans="1:3" x14ac:dyDescent="0.25">
      <c r="A11" s="14" t="s">
        <v>8</v>
      </c>
      <c r="C11" s="13"/>
    </row>
    <row r="12" spans="1:3" x14ac:dyDescent="0.25">
      <c r="A12" s="12" t="s">
        <v>9</v>
      </c>
      <c r="C12" s="13"/>
    </row>
    <row r="13" spans="1:3" x14ac:dyDescent="0.25">
      <c r="A13" s="11" t="s">
        <v>10</v>
      </c>
      <c r="C13" s="13"/>
    </row>
    <row r="14" spans="1:3" x14ac:dyDescent="0.25">
      <c r="C14" s="13"/>
    </row>
    <row r="15" spans="1:3" x14ac:dyDescent="0.25">
      <c r="A15" s="68" t="s">
        <v>11</v>
      </c>
    </row>
    <row r="16" spans="1:3" x14ac:dyDescent="0.25">
      <c r="A16" s="12" t="s">
        <v>12</v>
      </c>
    </row>
    <row r="17" spans="1:10" x14ac:dyDescent="0.25">
      <c r="A17" s="14" t="s">
        <v>13</v>
      </c>
    </row>
    <row r="18" spans="1:10" ht="14.45" customHeight="1" x14ac:dyDescent="0.25">
      <c r="A18" s="14" t="s">
        <v>14</v>
      </c>
    </row>
    <row r="19" spans="1:10" ht="14.45" customHeight="1" x14ac:dyDescent="0.25">
      <c r="A19" s="14" t="s">
        <v>15</v>
      </c>
    </row>
    <row r="20" spans="1:10" ht="14.45" customHeight="1" x14ac:dyDescent="0.25">
      <c r="A20" s="12"/>
      <c r="E20" s="67"/>
      <c r="F20" s="67"/>
      <c r="G20" s="67"/>
    </row>
    <row r="21" spans="1:10" ht="14.45" customHeight="1" x14ac:dyDescent="0.25">
      <c r="A21" s="69" t="s">
        <v>16</v>
      </c>
      <c r="E21" s="67"/>
      <c r="F21" s="67"/>
      <c r="G21" s="67"/>
      <c r="I21" s="67"/>
      <c r="J21" s="67"/>
    </row>
    <row r="22" spans="1:10" ht="16.5" x14ac:dyDescent="0.25">
      <c r="A22" s="14" t="s">
        <v>17</v>
      </c>
      <c r="E22" s="66"/>
      <c r="F22" s="66"/>
      <c r="G22" s="66"/>
      <c r="I22" s="66"/>
      <c r="J22" s="66"/>
    </row>
    <row r="23" spans="1:10" ht="16.5" x14ac:dyDescent="0.25">
      <c r="A23" s="14" t="s">
        <v>18</v>
      </c>
      <c r="E23" s="66"/>
      <c r="F23" s="66"/>
      <c r="G23" s="66"/>
      <c r="I23" s="66"/>
      <c r="J23" s="66"/>
    </row>
    <row r="24" spans="1:10" x14ac:dyDescent="0.25">
      <c r="A24" s="14" t="s">
        <v>19</v>
      </c>
    </row>
    <row r="25" spans="1:10" x14ac:dyDescent="0.25">
      <c r="A25" s="14" t="s">
        <v>20</v>
      </c>
    </row>
    <row r="26" spans="1:10" x14ac:dyDescent="0.25">
      <c r="A26" s="14"/>
    </row>
    <row r="27" spans="1:10" x14ac:dyDescent="0.25">
      <c r="A27" s="12" t="s">
        <v>21</v>
      </c>
      <c r="C27" s="13"/>
    </row>
    <row r="28" spans="1:10" x14ac:dyDescent="0.25">
      <c r="A28" s="14" t="s">
        <v>22</v>
      </c>
      <c r="C28" s="13"/>
    </row>
    <row r="29" spans="1:10" x14ac:dyDescent="0.25">
      <c r="C29" s="13"/>
    </row>
    <row r="30" spans="1:10" x14ac:dyDescent="0.25">
      <c r="A30" s="11" t="s">
        <v>23</v>
      </c>
      <c r="C30" s="241" t="s">
        <v>24</v>
      </c>
      <c r="F30" s="15"/>
    </row>
    <row r="31" spans="1:10" x14ac:dyDescent="0.25">
      <c r="C31" s="13"/>
    </row>
    <row r="32" spans="1:10" x14ac:dyDescent="0.25">
      <c r="A32" s="65" t="s">
        <v>25</v>
      </c>
      <c r="B32" s="67"/>
      <c r="C32" s="67"/>
      <c r="D32" s="67"/>
    </row>
    <row r="33" spans="1:83" x14ac:dyDescent="0.25">
      <c r="A33" s="14" t="s">
        <v>26</v>
      </c>
      <c r="B33" s="67"/>
      <c r="C33" s="67"/>
      <c r="D33" s="67"/>
    </row>
    <row r="34" spans="1:83" ht="16.5" x14ac:dyDescent="0.25">
      <c r="A34" s="14" t="s">
        <v>27</v>
      </c>
      <c r="B34" s="66"/>
      <c r="C34" s="66"/>
      <c r="D34" s="66"/>
    </row>
    <row r="35" spans="1:83" ht="16.5" x14ac:dyDescent="0.25">
      <c r="B35" s="66"/>
      <c r="C35" s="66"/>
      <c r="D35" s="66"/>
    </row>
    <row r="36" spans="1:83" x14ac:dyDescent="0.25">
      <c r="A36" s="248" t="s">
        <v>28</v>
      </c>
      <c r="B36" s="278"/>
      <c r="C36" s="279"/>
      <c r="D36" s="278"/>
      <c r="E36" s="278"/>
      <c r="F36" s="278"/>
      <c r="G36" s="280"/>
    </row>
    <row r="37" spans="1:83" x14ac:dyDescent="0.25">
      <c r="A37" s="281" t="s">
        <v>29</v>
      </c>
      <c r="B37" s="282"/>
      <c r="C37" s="283"/>
      <c r="D37" s="284"/>
      <c r="E37" s="284"/>
      <c r="F37" s="284"/>
      <c r="G37" s="285"/>
    </row>
    <row r="38" spans="1:83" x14ac:dyDescent="0.25">
      <c r="A38" s="286" t="s">
        <v>30</v>
      </c>
      <c r="B38" s="282"/>
      <c r="C38" s="283"/>
      <c r="D38" s="284"/>
      <c r="E38" s="284"/>
      <c r="F38" s="284"/>
      <c r="G38" s="285"/>
    </row>
    <row r="39" spans="1:83" x14ac:dyDescent="0.25">
      <c r="A39" s="287" t="s">
        <v>31</v>
      </c>
      <c r="B39" s="284"/>
      <c r="C39" s="283"/>
      <c r="D39" s="284"/>
      <c r="E39" s="284"/>
      <c r="F39" s="284"/>
      <c r="G39" s="285"/>
    </row>
    <row r="40" spans="1:83" x14ac:dyDescent="0.25">
      <c r="A40" s="288" t="s">
        <v>32</v>
      </c>
      <c r="B40" s="289"/>
      <c r="C40" s="290"/>
      <c r="D40" s="289"/>
      <c r="E40" s="289"/>
      <c r="F40" s="289"/>
      <c r="G40" s="291"/>
    </row>
    <row r="41" spans="1:83" x14ac:dyDescent="0.25">
      <c r="C41" s="13"/>
    </row>
    <row r="42" spans="1:83" x14ac:dyDescent="0.25">
      <c r="A42" s="11" t="s">
        <v>33</v>
      </c>
      <c r="C42" s="13"/>
      <c r="F42" s="15" t="s">
        <v>34</v>
      </c>
    </row>
    <row r="43" spans="1:83" x14ac:dyDescent="0.25">
      <c r="A43" s="15" t="s">
        <v>35</v>
      </c>
      <c r="C43" s="13"/>
    </row>
    <row r="44" spans="1:83" x14ac:dyDescent="0.25">
      <c r="A44" s="16"/>
      <c r="B44" s="16"/>
      <c r="C44" s="17" t="s">
        <v>36</v>
      </c>
      <c r="D44" s="18" t="s">
        <v>37</v>
      </c>
      <c r="E44" s="18" t="s">
        <v>38</v>
      </c>
      <c r="F44" s="18" t="s">
        <v>39</v>
      </c>
      <c r="G44" s="18" t="s">
        <v>40</v>
      </c>
      <c r="H44" s="18" t="s">
        <v>41</v>
      </c>
      <c r="I44" s="18" t="s">
        <v>42</v>
      </c>
      <c r="J44" s="18" t="s">
        <v>43</v>
      </c>
      <c r="K44" s="18" t="s">
        <v>44</v>
      </c>
      <c r="L44" s="18" t="s">
        <v>45</v>
      </c>
      <c r="M44" s="18" t="s">
        <v>46</v>
      </c>
      <c r="N44" s="18" t="s">
        <v>47</v>
      </c>
      <c r="O44" s="18" t="s">
        <v>48</v>
      </c>
      <c r="P44" s="18" t="s">
        <v>49</v>
      </c>
      <c r="Q44" s="18" t="s">
        <v>50</v>
      </c>
      <c r="R44" s="18" t="s">
        <v>51</v>
      </c>
      <c r="S44" s="18" t="s">
        <v>52</v>
      </c>
      <c r="T44" s="18" t="s">
        <v>53</v>
      </c>
      <c r="U44" s="18" t="s">
        <v>54</v>
      </c>
      <c r="V44" s="18" t="s">
        <v>55</v>
      </c>
      <c r="W44" s="18" t="s">
        <v>56</v>
      </c>
      <c r="X44" s="18" t="s">
        <v>57</v>
      </c>
      <c r="Y44" s="18" t="s">
        <v>58</v>
      </c>
      <c r="Z44" s="18" t="s">
        <v>59</v>
      </c>
      <c r="AA44" s="18" t="s">
        <v>60</v>
      </c>
      <c r="AB44" s="18" t="s">
        <v>61</v>
      </c>
      <c r="AC44" s="18" t="s">
        <v>62</v>
      </c>
      <c r="AD44" s="18" t="s">
        <v>63</v>
      </c>
      <c r="AE44" s="18" t="s">
        <v>64</v>
      </c>
      <c r="AF44" s="18" t="s">
        <v>65</v>
      </c>
      <c r="AG44" s="18" t="s">
        <v>66</v>
      </c>
      <c r="AH44" s="18" t="s">
        <v>67</v>
      </c>
      <c r="AI44" s="18" t="s">
        <v>68</v>
      </c>
      <c r="AJ44" s="18" t="s">
        <v>69</v>
      </c>
      <c r="AK44" s="18" t="s">
        <v>70</v>
      </c>
      <c r="AL44" s="18" t="s">
        <v>71</v>
      </c>
      <c r="AM44" s="18" t="s">
        <v>72</v>
      </c>
      <c r="AN44" s="18" t="s">
        <v>73</v>
      </c>
      <c r="AO44" s="18" t="s">
        <v>74</v>
      </c>
      <c r="AP44" s="18" t="s">
        <v>75</v>
      </c>
      <c r="AQ44" s="18" t="s">
        <v>76</v>
      </c>
      <c r="AR44" s="18" t="s">
        <v>77</v>
      </c>
      <c r="AS44" s="18" t="s">
        <v>78</v>
      </c>
      <c r="AT44" s="18" t="s">
        <v>79</v>
      </c>
      <c r="AU44" s="18" t="s">
        <v>80</v>
      </c>
      <c r="AV44" s="18" t="s">
        <v>81</v>
      </c>
      <c r="AW44" s="18" t="s">
        <v>82</v>
      </c>
      <c r="AX44" s="18" t="s">
        <v>83</v>
      </c>
      <c r="AY44" s="18" t="s">
        <v>84</v>
      </c>
      <c r="AZ44" s="18" t="s">
        <v>85</v>
      </c>
      <c r="BA44" s="18" t="s">
        <v>86</v>
      </c>
      <c r="BB44" s="18" t="s">
        <v>87</v>
      </c>
      <c r="BC44" s="18" t="s">
        <v>88</v>
      </c>
      <c r="BD44" s="18" t="s">
        <v>89</v>
      </c>
      <c r="BE44" s="18" t="s">
        <v>90</v>
      </c>
      <c r="BF44" s="18" t="s">
        <v>91</v>
      </c>
      <c r="BG44" s="18" t="s">
        <v>92</v>
      </c>
      <c r="BH44" s="18" t="s">
        <v>93</v>
      </c>
      <c r="BI44" s="18" t="s">
        <v>94</v>
      </c>
      <c r="BJ44" s="18" t="s">
        <v>95</v>
      </c>
      <c r="BK44" s="18" t="s">
        <v>96</v>
      </c>
      <c r="BL44" s="18" t="s">
        <v>97</v>
      </c>
      <c r="BM44" s="18" t="s">
        <v>98</v>
      </c>
      <c r="BN44" s="18" t="s">
        <v>99</v>
      </c>
      <c r="BO44" s="18" t="s">
        <v>100</v>
      </c>
      <c r="BP44" s="18" t="s">
        <v>101</v>
      </c>
      <c r="BQ44" s="18" t="s">
        <v>102</v>
      </c>
      <c r="BR44" s="18" t="s">
        <v>103</v>
      </c>
      <c r="BS44" s="18" t="s">
        <v>104</v>
      </c>
      <c r="BT44" s="18" t="s">
        <v>105</v>
      </c>
      <c r="BU44" s="18" t="s">
        <v>106</v>
      </c>
      <c r="BV44" s="18" t="s">
        <v>107</v>
      </c>
      <c r="BW44" s="18" t="s">
        <v>108</v>
      </c>
      <c r="BX44" s="18" t="s">
        <v>109</v>
      </c>
      <c r="BY44" s="18" t="s">
        <v>110</v>
      </c>
      <c r="BZ44" s="18" t="s">
        <v>111</v>
      </c>
      <c r="CA44" s="18" t="s">
        <v>112</v>
      </c>
      <c r="CB44" s="18" t="s">
        <v>113</v>
      </c>
      <c r="CC44" s="18" t="s">
        <v>114</v>
      </c>
      <c r="CD44" s="18" t="s">
        <v>115</v>
      </c>
      <c r="CE44" s="18" t="s">
        <v>116</v>
      </c>
    </row>
    <row r="45" spans="1:83" x14ac:dyDescent="0.25">
      <c r="A45" s="16"/>
      <c r="B45" s="19" t="s">
        <v>117</v>
      </c>
      <c r="C45" s="17" t="s">
        <v>118</v>
      </c>
      <c r="D45" s="18" t="s">
        <v>119</v>
      </c>
      <c r="E45" s="18" t="s">
        <v>120</v>
      </c>
      <c r="F45" s="18" t="s">
        <v>121</v>
      </c>
      <c r="G45" s="18" t="s">
        <v>122</v>
      </c>
      <c r="H45" s="18" t="s">
        <v>123</v>
      </c>
      <c r="I45" s="18" t="s">
        <v>124</v>
      </c>
      <c r="J45" s="18" t="s">
        <v>125</v>
      </c>
      <c r="K45" s="18" t="s">
        <v>126</v>
      </c>
      <c r="L45" s="18" t="s">
        <v>127</v>
      </c>
      <c r="M45" s="18" t="s">
        <v>128</v>
      </c>
      <c r="N45" s="18" t="s">
        <v>129</v>
      </c>
      <c r="O45" s="18" t="s">
        <v>130</v>
      </c>
      <c r="P45" s="18" t="s">
        <v>131</v>
      </c>
      <c r="Q45" s="18" t="s">
        <v>132</v>
      </c>
      <c r="R45" s="18" t="s">
        <v>133</v>
      </c>
      <c r="S45" s="18" t="s">
        <v>134</v>
      </c>
      <c r="T45" s="18" t="s">
        <v>135</v>
      </c>
      <c r="U45" s="18" t="s">
        <v>136</v>
      </c>
      <c r="V45" s="18" t="s">
        <v>137</v>
      </c>
      <c r="W45" s="18" t="s">
        <v>138</v>
      </c>
      <c r="X45" s="18" t="s">
        <v>139</v>
      </c>
      <c r="Y45" s="18" t="s">
        <v>140</v>
      </c>
      <c r="Z45" s="18" t="s">
        <v>140</v>
      </c>
      <c r="AA45" s="18" t="s">
        <v>141</v>
      </c>
      <c r="AB45" s="18" t="s">
        <v>142</v>
      </c>
      <c r="AC45" s="18" t="s">
        <v>143</v>
      </c>
      <c r="AD45" s="18" t="s">
        <v>144</v>
      </c>
      <c r="AE45" s="18" t="s">
        <v>122</v>
      </c>
      <c r="AF45" s="18" t="s">
        <v>123</v>
      </c>
      <c r="AG45" s="18" t="s">
        <v>145</v>
      </c>
      <c r="AH45" s="18" t="s">
        <v>146</v>
      </c>
      <c r="AI45" s="18" t="s">
        <v>147</v>
      </c>
      <c r="AJ45" s="18" t="s">
        <v>148</v>
      </c>
      <c r="AK45" s="18" t="s">
        <v>149</v>
      </c>
      <c r="AL45" s="18" t="s">
        <v>150</v>
      </c>
      <c r="AM45" s="18" t="s">
        <v>151</v>
      </c>
      <c r="AN45" s="18" t="s">
        <v>137</v>
      </c>
      <c r="AO45" s="18" t="s">
        <v>152</v>
      </c>
      <c r="AP45" s="18" t="s">
        <v>153</v>
      </c>
      <c r="AQ45" s="18" t="s">
        <v>154</v>
      </c>
      <c r="AR45" s="18" t="s">
        <v>155</v>
      </c>
      <c r="AS45" s="18" t="s">
        <v>156</v>
      </c>
      <c r="AT45" s="18" t="s">
        <v>157</v>
      </c>
      <c r="AU45" s="18" t="s">
        <v>158</v>
      </c>
      <c r="AV45" s="18" t="s">
        <v>159</v>
      </c>
      <c r="AW45" s="18" t="s">
        <v>160</v>
      </c>
      <c r="AX45" s="18" t="s">
        <v>161</v>
      </c>
      <c r="AY45" s="18" t="s">
        <v>162</v>
      </c>
      <c r="AZ45" s="18" t="s">
        <v>163</v>
      </c>
      <c r="BA45" s="18" t="s">
        <v>164</v>
      </c>
      <c r="BB45" s="18" t="s">
        <v>165</v>
      </c>
      <c r="BC45" s="18" t="s">
        <v>134</v>
      </c>
      <c r="BD45" s="18" t="s">
        <v>166</v>
      </c>
      <c r="BE45" s="18" t="s">
        <v>167</v>
      </c>
      <c r="BF45" s="18" t="s">
        <v>168</v>
      </c>
      <c r="BG45" s="18" t="s">
        <v>169</v>
      </c>
      <c r="BH45" s="18" t="s">
        <v>170</v>
      </c>
      <c r="BI45" s="18" t="s">
        <v>171</v>
      </c>
      <c r="BJ45" s="18" t="s">
        <v>172</v>
      </c>
      <c r="BK45" s="18" t="s">
        <v>173</v>
      </c>
      <c r="BL45" s="18" t="s">
        <v>174</v>
      </c>
      <c r="BM45" s="18" t="s">
        <v>159</v>
      </c>
      <c r="BN45" s="18" t="s">
        <v>175</v>
      </c>
      <c r="BO45" s="18" t="s">
        <v>176</v>
      </c>
      <c r="BP45" s="18" t="s">
        <v>177</v>
      </c>
      <c r="BQ45" s="18" t="s">
        <v>178</v>
      </c>
      <c r="BR45" s="18" t="s">
        <v>179</v>
      </c>
      <c r="BS45" s="18" t="s">
        <v>180</v>
      </c>
      <c r="BT45" s="18" t="s">
        <v>181</v>
      </c>
      <c r="BU45" s="18" t="s">
        <v>182</v>
      </c>
      <c r="BV45" s="18" t="s">
        <v>182</v>
      </c>
      <c r="BW45" s="18" t="s">
        <v>182</v>
      </c>
      <c r="BX45" s="18" t="s">
        <v>183</v>
      </c>
      <c r="BY45" s="18" t="s">
        <v>184</v>
      </c>
      <c r="BZ45" s="18" t="s">
        <v>185</v>
      </c>
      <c r="CA45" s="18" t="s">
        <v>186</v>
      </c>
      <c r="CB45" s="18" t="s">
        <v>187</v>
      </c>
      <c r="CC45" s="18" t="s">
        <v>159</v>
      </c>
      <c r="CD45" s="18"/>
      <c r="CE45" s="18" t="s">
        <v>188</v>
      </c>
    </row>
    <row r="46" spans="1:83" x14ac:dyDescent="0.25">
      <c r="A46" s="16" t="s">
        <v>11</v>
      </c>
      <c r="B46" s="18" t="s">
        <v>189</v>
      </c>
      <c r="C46" s="17" t="s">
        <v>190</v>
      </c>
      <c r="D46" s="18" t="s">
        <v>190</v>
      </c>
      <c r="E46" s="18" t="s">
        <v>190</v>
      </c>
      <c r="F46" s="18" t="s">
        <v>191</v>
      </c>
      <c r="G46" s="18" t="s">
        <v>192</v>
      </c>
      <c r="H46" s="18" t="s">
        <v>190</v>
      </c>
      <c r="I46" s="18" t="s">
        <v>193</v>
      </c>
      <c r="J46" s="18"/>
      <c r="K46" s="18" t="s">
        <v>184</v>
      </c>
      <c r="L46" s="18" t="s">
        <v>194</v>
      </c>
      <c r="M46" s="18" t="s">
        <v>195</v>
      </c>
      <c r="N46" s="18" t="s">
        <v>196</v>
      </c>
      <c r="O46" s="18" t="s">
        <v>197</v>
      </c>
      <c r="P46" s="18" t="s">
        <v>196</v>
      </c>
      <c r="Q46" s="18" t="s">
        <v>198</v>
      </c>
      <c r="R46" s="18"/>
      <c r="S46" s="18" t="s">
        <v>196</v>
      </c>
      <c r="T46" s="18" t="s">
        <v>199</v>
      </c>
      <c r="U46" s="18"/>
      <c r="V46" s="18" t="s">
        <v>200</v>
      </c>
      <c r="W46" s="18" t="s">
        <v>201</v>
      </c>
      <c r="X46" s="18" t="s">
        <v>202</v>
      </c>
      <c r="Y46" s="18" t="s">
        <v>203</v>
      </c>
      <c r="Z46" s="18" t="s">
        <v>204</v>
      </c>
      <c r="AA46" s="18" t="s">
        <v>205</v>
      </c>
      <c r="AB46" s="18"/>
      <c r="AC46" s="18" t="s">
        <v>199</v>
      </c>
      <c r="AD46" s="18"/>
      <c r="AE46" s="18" t="s">
        <v>199</v>
      </c>
      <c r="AF46" s="18" t="s">
        <v>206</v>
      </c>
      <c r="AG46" s="18" t="s">
        <v>198</v>
      </c>
      <c r="AH46" s="18"/>
      <c r="AI46" s="18" t="s">
        <v>207</v>
      </c>
      <c r="AJ46" s="18"/>
      <c r="AK46" s="18" t="s">
        <v>199</v>
      </c>
      <c r="AL46" s="18" t="s">
        <v>199</v>
      </c>
      <c r="AM46" s="18" t="s">
        <v>199</v>
      </c>
      <c r="AN46" s="18" t="s">
        <v>208</v>
      </c>
      <c r="AO46" s="18" t="s">
        <v>209</v>
      </c>
      <c r="AP46" s="18" t="s">
        <v>148</v>
      </c>
      <c r="AQ46" s="18" t="s">
        <v>210</v>
      </c>
      <c r="AR46" s="18" t="s">
        <v>196</v>
      </c>
      <c r="AS46" s="18"/>
      <c r="AT46" s="18" t="s">
        <v>211</v>
      </c>
      <c r="AU46" s="18" t="s">
        <v>212</v>
      </c>
      <c r="AV46" s="18" t="s">
        <v>213</v>
      </c>
      <c r="AW46" s="18" t="s">
        <v>214</v>
      </c>
      <c r="AX46" s="18" t="s">
        <v>215</v>
      </c>
      <c r="AY46" s="18"/>
      <c r="AZ46" s="18"/>
      <c r="BA46" s="18" t="s">
        <v>216</v>
      </c>
      <c r="BB46" s="18" t="s">
        <v>196</v>
      </c>
      <c r="BC46" s="18" t="s">
        <v>210</v>
      </c>
      <c r="BD46" s="18"/>
      <c r="BE46" s="18"/>
      <c r="BF46" s="18"/>
      <c r="BG46" s="18"/>
      <c r="BH46" s="18" t="s">
        <v>217</v>
      </c>
      <c r="BI46" s="18" t="s">
        <v>196</v>
      </c>
      <c r="BJ46" s="18"/>
      <c r="BK46" s="18" t="s">
        <v>218</v>
      </c>
      <c r="BL46" s="18"/>
      <c r="BM46" s="18" t="s">
        <v>219</v>
      </c>
      <c r="BN46" s="18" t="s">
        <v>220</v>
      </c>
      <c r="BO46" s="18" t="s">
        <v>221</v>
      </c>
      <c r="BP46" s="18" t="s">
        <v>222</v>
      </c>
      <c r="BQ46" s="18" t="s">
        <v>223</v>
      </c>
      <c r="BR46" s="18"/>
      <c r="BS46" s="18" t="s">
        <v>224</v>
      </c>
      <c r="BT46" s="18" t="s">
        <v>196</v>
      </c>
      <c r="BU46" s="18" t="s">
        <v>225</v>
      </c>
      <c r="BV46" s="18" t="s">
        <v>226</v>
      </c>
      <c r="BW46" s="18" t="s">
        <v>227</v>
      </c>
      <c r="BX46" s="18" t="s">
        <v>178</v>
      </c>
      <c r="BY46" s="18" t="s">
        <v>220</v>
      </c>
      <c r="BZ46" s="18" t="s">
        <v>179</v>
      </c>
      <c r="CA46" s="18" t="s">
        <v>228</v>
      </c>
      <c r="CB46" s="18" t="s">
        <v>228</v>
      </c>
      <c r="CC46" s="18" t="s">
        <v>229</v>
      </c>
      <c r="CD46" s="18"/>
      <c r="CE46" s="18" t="s">
        <v>230</v>
      </c>
    </row>
    <row r="47" spans="1:83" x14ac:dyDescent="0.25">
      <c r="A47" s="16" t="s">
        <v>231</v>
      </c>
      <c r="B47" s="251"/>
      <c r="C47" s="252"/>
      <c r="D47" s="252"/>
      <c r="E47" s="252"/>
      <c r="F47" s="252"/>
      <c r="G47" s="252"/>
      <c r="H47" s="252"/>
      <c r="I47" s="252"/>
      <c r="J47" s="252"/>
      <c r="K47" s="252"/>
      <c r="L47" s="252"/>
      <c r="M47" s="252"/>
      <c r="N47" s="252"/>
      <c r="O47" s="252"/>
      <c r="P47" s="252"/>
      <c r="Q47" s="252"/>
      <c r="R47" s="252"/>
      <c r="S47" s="252"/>
      <c r="T47" s="252"/>
      <c r="U47" s="252"/>
      <c r="V47" s="252"/>
      <c r="W47" s="252"/>
      <c r="X47" s="252"/>
      <c r="Y47" s="252"/>
      <c r="Z47" s="252"/>
      <c r="AA47" s="252"/>
      <c r="AB47" s="252"/>
      <c r="AC47" s="252"/>
      <c r="AD47" s="252"/>
      <c r="AE47" s="252"/>
      <c r="AF47" s="252"/>
      <c r="AG47" s="252"/>
      <c r="AH47" s="252"/>
      <c r="AI47" s="252"/>
      <c r="AJ47" s="252"/>
      <c r="AK47" s="252"/>
      <c r="AL47" s="252"/>
      <c r="AM47" s="252"/>
      <c r="AN47" s="252"/>
      <c r="AO47" s="252"/>
      <c r="AP47" s="252"/>
      <c r="AQ47" s="252"/>
      <c r="AR47" s="252"/>
      <c r="AS47" s="252"/>
      <c r="AT47" s="252"/>
      <c r="AU47" s="252"/>
      <c r="AV47" s="252"/>
      <c r="AW47" s="252"/>
      <c r="AX47" s="252"/>
      <c r="AY47" s="252"/>
      <c r="AZ47" s="252"/>
      <c r="BA47" s="252"/>
      <c r="BB47" s="252"/>
      <c r="BC47" s="252"/>
      <c r="BD47" s="252"/>
      <c r="BE47" s="252"/>
      <c r="BF47" s="252"/>
      <c r="BG47" s="252"/>
      <c r="BH47" s="252"/>
      <c r="BI47" s="252"/>
      <c r="BJ47" s="252"/>
      <c r="BK47" s="252"/>
      <c r="BL47" s="252"/>
      <c r="BM47" s="252"/>
      <c r="BN47" s="252"/>
      <c r="BO47" s="252"/>
      <c r="BP47" s="252"/>
      <c r="BQ47" s="252"/>
      <c r="BR47" s="252"/>
      <c r="BS47" s="252"/>
      <c r="BT47" s="252"/>
      <c r="BU47" s="252"/>
      <c r="BV47" s="252"/>
      <c r="BW47" s="252"/>
      <c r="BX47" s="252"/>
      <c r="BY47" s="252"/>
      <c r="BZ47" s="252"/>
      <c r="CA47" s="252"/>
      <c r="CB47" s="252"/>
      <c r="CC47" s="252"/>
      <c r="CD47" s="16"/>
      <c r="CE47" s="28">
        <f>SUM(C47:CC47)</f>
        <v>0</v>
      </c>
    </row>
    <row r="48" spans="1:83" s="346" customFormat="1" x14ac:dyDescent="0.25">
      <c r="B48" s="347"/>
      <c r="C48" s="348"/>
      <c r="D48" s="348"/>
      <c r="E48" s="348"/>
      <c r="F48" s="348"/>
      <c r="G48" s="348"/>
      <c r="H48" s="348"/>
      <c r="I48" s="348"/>
      <c r="J48" s="348"/>
      <c r="K48" s="348"/>
      <c r="L48" s="348"/>
      <c r="M48" s="348"/>
      <c r="N48" s="348"/>
      <c r="O48" s="348"/>
      <c r="P48" s="348"/>
      <c r="Q48" s="348"/>
      <c r="R48" s="348"/>
      <c r="S48" s="348"/>
      <c r="T48" s="348"/>
      <c r="U48" s="348"/>
      <c r="V48" s="348"/>
      <c r="W48" s="348"/>
      <c r="X48" s="348"/>
      <c r="Y48" s="348"/>
      <c r="Z48" s="348"/>
      <c r="AA48" s="348"/>
      <c r="AB48" s="348"/>
      <c r="AC48" s="348"/>
      <c r="AD48" s="348"/>
      <c r="AE48" s="348"/>
      <c r="AF48" s="348"/>
      <c r="AG48" s="348"/>
      <c r="AH48" s="348"/>
      <c r="AI48" s="348"/>
      <c r="AJ48" s="348"/>
      <c r="AK48" s="348"/>
      <c r="AL48" s="348"/>
      <c r="AM48" s="348"/>
      <c r="AN48" s="348"/>
      <c r="AO48" s="348"/>
      <c r="AP48" s="348"/>
      <c r="AQ48" s="348"/>
      <c r="AR48" s="348"/>
      <c r="AS48" s="348"/>
      <c r="AT48" s="348"/>
      <c r="AU48" s="348"/>
      <c r="AV48" s="348"/>
      <c r="AW48" s="348"/>
      <c r="AX48" s="348"/>
      <c r="AY48" s="348"/>
      <c r="AZ48" s="348"/>
      <c r="BA48" s="348"/>
      <c r="BB48" s="348"/>
      <c r="BC48" s="348"/>
      <c r="BD48" s="348"/>
      <c r="BE48" s="348"/>
      <c r="BF48" s="348"/>
      <c r="BG48" s="348"/>
      <c r="BH48" s="348"/>
      <c r="BI48" s="348"/>
      <c r="BJ48" s="348"/>
      <c r="BK48" s="348"/>
      <c r="BL48" s="348"/>
      <c r="BM48" s="348"/>
      <c r="BN48" s="348"/>
      <c r="BO48" s="348"/>
      <c r="BP48" s="348"/>
      <c r="BQ48" s="348"/>
      <c r="BR48" s="348"/>
      <c r="BS48" s="348"/>
      <c r="BT48" s="348"/>
      <c r="BU48" s="348"/>
      <c r="BV48" s="348"/>
      <c r="BW48" s="348"/>
      <c r="BX48" s="348"/>
      <c r="BY48" s="348"/>
      <c r="BZ48" s="348"/>
      <c r="CA48" s="348"/>
      <c r="CB48" s="348"/>
      <c r="CC48" s="348"/>
    </row>
    <row r="49" spans="1:83" s="346" customFormat="1" x14ac:dyDescent="0.25">
      <c r="B49" s="347"/>
      <c r="C49" s="348"/>
      <c r="D49" s="348"/>
      <c r="E49" s="348"/>
      <c r="F49" s="348"/>
      <c r="G49" s="348"/>
      <c r="H49" s="348"/>
      <c r="I49" s="348"/>
      <c r="J49" s="348"/>
      <c r="K49" s="348"/>
      <c r="L49" s="348"/>
      <c r="M49" s="348"/>
      <c r="N49" s="348"/>
      <c r="O49" s="348"/>
      <c r="P49" s="348"/>
      <c r="Q49" s="348"/>
      <c r="R49" s="348"/>
      <c r="S49" s="348"/>
      <c r="T49" s="348"/>
      <c r="U49" s="348"/>
      <c r="V49" s="348"/>
      <c r="W49" s="348"/>
      <c r="X49" s="348"/>
      <c r="Y49" s="348"/>
      <c r="Z49" s="348"/>
      <c r="AA49" s="348"/>
      <c r="AB49" s="348"/>
      <c r="AC49" s="348"/>
      <c r="AD49" s="348"/>
      <c r="AE49" s="348"/>
      <c r="AF49" s="348"/>
      <c r="AG49" s="348"/>
      <c r="AH49" s="348"/>
      <c r="AI49" s="348"/>
      <c r="AJ49" s="348"/>
      <c r="AK49" s="348"/>
      <c r="AL49" s="348"/>
      <c r="AM49" s="348"/>
      <c r="AN49" s="348"/>
      <c r="AO49" s="348"/>
      <c r="AP49" s="348"/>
      <c r="AQ49" s="348"/>
      <c r="AR49" s="348"/>
      <c r="AS49" s="348"/>
      <c r="AT49" s="348"/>
      <c r="AU49" s="348"/>
      <c r="AV49" s="348"/>
      <c r="AW49" s="348"/>
      <c r="AX49" s="348"/>
      <c r="AY49" s="348"/>
      <c r="AZ49" s="348"/>
      <c r="BA49" s="348"/>
      <c r="BB49" s="348"/>
      <c r="BC49" s="348"/>
      <c r="BD49" s="348"/>
      <c r="BE49" s="348"/>
      <c r="BF49" s="348"/>
      <c r="BG49" s="348"/>
      <c r="BH49" s="348"/>
      <c r="BI49" s="348"/>
      <c r="BJ49" s="348"/>
      <c r="BK49" s="348"/>
      <c r="BL49" s="348"/>
      <c r="BM49" s="348"/>
      <c r="BN49" s="348"/>
      <c r="BO49" s="348"/>
      <c r="BP49" s="348"/>
      <c r="BQ49" s="348"/>
      <c r="BR49" s="348"/>
      <c r="BS49" s="348"/>
      <c r="BT49" s="348"/>
      <c r="BU49" s="348"/>
      <c r="BV49" s="348"/>
      <c r="BW49" s="348"/>
      <c r="BX49" s="348"/>
      <c r="BY49" s="348"/>
      <c r="BZ49" s="348"/>
      <c r="CA49" s="348"/>
      <c r="CB49" s="348"/>
      <c r="CC49" s="348"/>
    </row>
    <row r="50" spans="1:83" s="346" customFormat="1" x14ac:dyDescent="0.25">
      <c r="B50" s="347"/>
      <c r="C50" s="348"/>
      <c r="D50" s="348"/>
      <c r="E50" s="348"/>
      <c r="F50" s="348"/>
      <c r="G50" s="348"/>
      <c r="H50" s="348"/>
      <c r="I50" s="348"/>
      <c r="J50" s="348"/>
      <c r="K50" s="348"/>
      <c r="L50" s="348"/>
      <c r="M50" s="348"/>
      <c r="N50" s="348"/>
      <c r="O50" s="348"/>
      <c r="P50" s="348"/>
      <c r="Q50" s="348"/>
      <c r="R50" s="348"/>
      <c r="S50" s="348"/>
      <c r="T50" s="348"/>
      <c r="U50" s="348"/>
      <c r="V50" s="348"/>
      <c r="W50" s="348"/>
      <c r="X50" s="348"/>
      <c r="Y50" s="348"/>
      <c r="Z50" s="348"/>
      <c r="AA50" s="348"/>
      <c r="AB50" s="348"/>
      <c r="AC50" s="348"/>
      <c r="AD50" s="348"/>
      <c r="AE50" s="348"/>
      <c r="AF50" s="348"/>
      <c r="AG50" s="348"/>
      <c r="AH50" s="348"/>
      <c r="AI50" s="348"/>
      <c r="AJ50" s="348"/>
      <c r="AK50" s="348"/>
      <c r="AL50" s="348"/>
      <c r="AM50" s="348"/>
      <c r="AN50" s="348"/>
      <c r="AO50" s="348"/>
      <c r="AP50" s="348"/>
      <c r="AQ50" s="348"/>
      <c r="AR50" s="348"/>
      <c r="AS50" s="348"/>
      <c r="AT50" s="348"/>
      <c r="AU50" s="348"/>
      <c r="AV50" s="348"/>
      <c r="AW50" s="348"/>
      <c r="AX50" s="348"/>
      <c r="AY50" s="348"/>
      <c r="AZ50" s="348"/>
      <c r="BA50" s="348"/>
      <c r="BB50" s="348"/>
      <c r="BC50" s="348"/>
      <c r="BD50" s="348"/>
      <c r="BE50" s="348"/>
      <c r="BF50" s="348"/>
      <c r="BG50" s="348"/>
      <c r="BH50" s="348"/>
      <c r="BI50" s="348"/>
      <c r="BJ50" s="348"/>
      <c r="BK50" s="348"/>
      <c r="BL50" s="348"/>
      <c r="BM50" s="348"/>
      <c r="BN50" s="348"/>
      <c r="BO50" s="348"/>
      <c r="BP50" s="348"/>
      <c r="BQ50" s="348"/>
      <c r="BR50" s="348"/>
      <c r="BS50" s="348"/>
      <c r="BT50" s="348"/>
      <c r="BU50" s="348"/>
      <c r="BV50" s="348"/>
      <c r="BW50" s="348"/>
      <c r="BX50" s="348"/>
      <c r="BY50" s="348"/>
      <c r="BZ50" s="348"/>
      <c r="CA50" s="348"/>
      <c r="CB50" s="348"/>
      <c r="CC50" s="348"/>
    </row>
    <row r="51" spans="1:83" s="346" customFormat="1" x14ac:dyDescent="0.25">
      <c r="B51" s="347"/>
      <c r="C51" s="349" t="s">
        <v>1376</v>
      </c>
      <c r="D51" s="348"/>
      <c r="E51" s="348"/>
      <c r="F51" s="348"/>
      <c r="G51" s="348"/>
      <c r="H51" s="348"/>
      <c r="I51" s="348"/>
      <c r="J51" s="348"/>
      <c r="K51" s="348"/>
      <c r="L51" s="348"/>
      <c r="M51" s="348"/>
      <c r="N51" s="348"/>
      <c r="O51" s="348"/>
      <c r="P51" s="348"/>
      <c r="Q51" s="348"/>
      <c r="R51" s="348"/>
      <c r="S51" s="348"/>
      <c r="T51" s="348"/>
      <c r="U51" s="348"/>
      <c r="V51" s="348"/>
      <c r="W51" s="348"/>
      <c r="X51" s="348"/>
      <c r="Y51" s="348"/>
      <c r="Z51" s="348"/>
      <c r="AA51" s="348"/>
      <c r="AB51" s="348"/>
      <c r="AC51" s="348"/>
      <c r="AD51" s="348"/>
      <c r="AE51" s="348"/>
      <c r="AF51" s="348"/>
      <c r="AG51" s="348"/>
      <c r="AH51" s="348"/>
      <c r="AI51" s="348"/>
      <c r="AJ51" s="348"/>
      <c r="AK51" s="348"/>
      <c r="AL51" s="348"/>
      <c r="AM51" s="348"/>
      <c r="AN51" s="348"/>
      <c r="AO51" s="348"/>
      <c r="AP51" s="348"/>
      <c r="AQ51" s="348"/>
      <c r="AR51" s="348"/>
      <c r="AS51" s="348"/>
      <c r="AT51" s="348"/>
      <c r="AU51" s="348"/>
      <c r="AV51" s="348"/>
      <c r="AW51" s="348"/>
      <c r="AX51" s="348"/>
      <c r="AY51" s="348"/>
      <c r="AZ51" s="348"/>
      <c r="BA51" s="348"/>
      <c r="BB51" s="348"/>
      <c r="BC51" s="348"/>
      <c r="BD51" s="348"/>
      <c r="BE51" s="348"/>
      <c r="BF51" s="348"/>
      <c r="BG51" s="348"/>
      <c r="BH51" s="348"/>
      <c r="BI51" s="348"/>
      <c r="BJ51" s="348"/>
      <c r="BK51" s="348"/>
      <c r="BL51" s="348"/>
      <c r="BM51" s="348"/>
      <c r="BN51" s="348"/>
      <c r="BO51" s="348"/>
      <c r="BP51" s="348"/>
      <c r="BQ51" s="348"/>
      <c r="BR51" s="348"/>
      <c r="BS51" s="348"/>
      <c r="BT51" s="348"/>
      <c r="BU51" s="348"/>
      <c r="BV51" s="348"/>
      <c r="BW51" s="348"/>
      <c r="BX51" s="348"/>
      <c r="BY51" s="348"/>
      <c r="BZ51" s="348"/>
      <c r="CA51" s="348"/>
      <c r="CB51" s="348"/>
      <c r="CC51" s="348"/>
    </row>
    <row r="52" spans="1:83" x14ac:dyDescent="0.25">
      <c r="A52" s="28" t="s">
        <v>232</v>
      </c>
      <c r="B52" s="251">
        <v>5957811</v>
      </c>
      <c r="C52" s="28">
        <f t="shared" ref="C52:AH52" si="0">IF($B$52,(ROUND((($B$52/$CE$65)*C65),0)))</f>
        <v>0</v>
      </c>
      <c r="D52" s="28">
        <f t="shared" si="0"/>
        <v>0</v>
      </c>
      <c r="E52" s="28">
        <f t="shared" si="0"/>
        <v>564623</v>
      </c>
      <c r="F52" s="28">
        <f t="shared" si="0"/>
        <v>0</v>
      </c>
      <c r="G52" s="28">
        <f t="shared" si="0"/>
        <v>0</v>
      </c>
      <c r="H52" s="28">
        <f t="shared" si="0"/>
        <v>0</v>
      </c>
      <c r="I52" s="28">
        <f t="shared" si="0"/>
        <v>0</v>
      </c>
      <c r="J52" s="28">
        <f t="shared" si="0"/>
        <v>0</v>
      </c>
      <c r="K52" s="28">
        <f t="shared" si="0"/>
        <v>0</v>
      </c>
      <c r="L52" s="28">
        <f t="shared" si="0"/>
        <v>0</v>
      </c>
      <c r="M52" s="28">
        <f t="shared" si="0"/>
        <v>0</v>
      </c>
      <c r="N52" s="28">
        <f t="shared" si="0"/>
        <v>0</v>
      </c>
      <c r="O52" s="28">
        <f t="shared" si="0"/>
        <v>145174</v>
      </c>
      <c r="P52" s="28">
        <f t="shared" si="0"/>
        <v>282607</v>
      </c>
      <c r="Q52" s="28">
        <f t="shared" si="0"/>
        <v>0</v>
      </c>
      <c r="R52" s="28">
        <f t="shared" si="0"/>
        <v>186436</v>
      </c>
      <c r="S52" s="28">
        <f t="shared" si="0"/>
        <v>0</v>
      </c>
      <c r="T52" s="28">
        <f t="shared" si="0"/>
        <v>0</v>
      </c>
      <c r="U52" s="28">
        <f t="shared" si="0"/>
        <v>246625</v>
      </c>
      <c r="V52" s="28">
        <f t="shared" si="0"/>
        <v>0</v>
      </c>
      <c r="W52" s="28">
        <f t="shared" si="0"/>
        <v>0</v>
      </c>
      <c r="X52" s="28">
        <f t="shared" si="0"/>
        <v>0</v>
      </c>
      <c r="Y52" s="28">
        <f t="shared" si="0"/>
        <v>327018</v>
      </c>
      <c r="Z52" s="28">
        <f t="shared" si="0"/>
        <v>0</v>
      </c>
      <c r="AA52" s="28">
        <f t="shared" si="0"/>
        <v>0</v>
      </c>
      <c r="AB52" s="28">
        <f t="shared" si="0"/>
        <v>101738</v>
      </c>
      <c r="AC52" s="28">
        <f t="shared" si="0"/>
        <v>132617</v>
      </c>
      <c r="AD52" s="28">
        <f t="shared" si="0"/>
        <v>0</v>
      </c>
      <c r="AE52" s="28">
        <f t="shared" si="0"/>
        <v>323053</v>
      </c>
      <c r="AF52" s="28">
        <f t="shared" si="0"/>
        <v>0</v>
      </c>
      <c r="AG52" s="28">
        <f t="shared" si="0"/>
        <v>381496</v>
      </c>
      <c r="AH52" s="28">
        <f t="shared" si="0"/>
        <v>0</v>
      </c>
      <c r="AI52" s="28">
        <f t="shared" ref="AI52:BN52" si="1">IF($B$52,(ROUND((($B$52/$CE$65)*AI65),0)))</f>
        <v>271991</v>
      </c>
      <c r="AJ52" s="28">
        <f t="shared" si="1"/>
        <v>1353347</v>
      </c>
      <c r="AK52" s="28">
        <f t="shared" si="1"/>
        <v>32971</v>
      </c>
      <c r="AL52" s="28">
        <f t="shared" si="1"/>
        <v>22342</v>
      </c>
      <c r="AM52" s="28">
        <f t="shared" si="1"/>
        <v>0</v>
      </c>
      <c r="AN52" s="28">
        <f t="shared" si="1"/>
        <v>0</v>
      </c>
      <c r="AO52" s="28">
        <f t="shared" si="1"/>
        <v>0</v>
      </c>
      <c r="AP52" s="28">
        <f t="shared" si="1"/>
        <v>0</v>
      </c>
      <c r="AQ52" s="28">
        <f t="shared" si="1"/>
        <v>0</v>
      </c>
      <c r="AR52" s="28">
        <f t="shared" si="1"/>
        <v>0</v>
      </c>
      <c r="AS52" s="28">
        <f t="shared" si="1"/>
        <v>0</v>
      </c>
      <c r="AT52" s="28">
        <f t="shared" si="1"/>
        <v>0</v>
      </c>
      <c r="AU52" s="28">
        <f t="shared" si="1"/>
        <v>0</v>
      </c>
      <c r="AV52" s="28">
        <f t="shared" si="1"/>
        <v>30448</v>
      </c>
      <c r="AW52" s="28">
        <f t="shared" si="1"/>
        <v>0</v>
      </c>
      <c r="AX52" s="28">
        <f t="shared" si="1"/>
        <v>0</v>
      </c>
      <c r="AY52" s="28">
        <f t="shared" si="1"/>
        <v>121973</v>
      </c>
      <c r="AZ52" s="28">
        <f t="shared" si="1"/>
        <v>0</v>
      </c>
      <c r="BA52" s="28">
        <f t="shared" si="1"/>
        <v>0</v>
      </c>
      <c r="BB52" s="28">
        <f t="shared" si="1"/>
        <v>56996</v>
      </c>
      <c r="BC52" s="28">
        <f t="shared" si="1"/>
        <v>0</v>
      </c>
      <c r="BD52" s="28">
        <f t="shared" si="1"/>
        <v>67675</v>
      </c>
      <c r="BE52" s="28">
        <f t="shared" si="1"/>
        <v>112776</v>
      </c>
      <c r="BF52" s="28">
        <f t="shared" si="1"/>
        <v>112241</v>
      </c>
      <c r="BG52" s="28">
        <f t="shared" si="1"/>
        <v>0</v>
      </c>
      <c r="BH52" s="28">
        <f t="shared" si="1"/>
        <v>126287</v>
      </c>
      <c r="BI52" s="28">
        <f t="shared" si="1"/>
        <v>0</v>
      </c>
      <c r="BJ52" s="28">
        <f t="shared" si="1"/>
        <v>0</v>
      </c>
      <c r="BK52" s="28">
        <f t="shared" si="1"/>
        <v>0</v>
      </c>
      <c r="BL52" s="28">
        <f t="shared" si="1"/>
        <v>132893</v>
      </c>
      <c r="BM52" s="28">
        <f t="shared" si="1"/>
        <v>55016</v>
      </c>
      <c r="BN52" s="28">
        <f t="shared" si="1"/>
        <v>251932</v>
      </c>
      <c r="BO52" s="28">
        <f t="shared" ref="BO52:CD52" si="2">IF($B$52,(ROUND((($B$52/$CE$65)*BO65),0)))</f>
        <v>0</v>
      </c>
      <c r="BP52" s="28">
        <f t="shared" si="2"/>
        <v>0</v>
      </c>
      <c r="BQ52" s="28">
        <f t="shared" si="2"/>
        <v>0</v>
      </c>
      <c r="BR52" s="28">
        <f t="shared" si="2"/>
        <v>61890</v>
      </c>
      <c r="BS52" s="28">
        <f t="shared" si="2"/>
        <v>0</v>
      </c>
      <c r="BT52" s="28">
        <f t="shared" si="2"/>
        <v>0</v>
      </c>
      <c r="BU52" s="28">
        <f t="shared" si="2"/>
        <v>0</v>
      </c>
      <c r="BV52" s="28">
        <f t="shared" si="2"/>
        <v>163726</v>
      </c>
      <c r="BW52" s="28">
        <f t="shared" si="2"/>
        <v>0</v>
      </c>
      <c r="BX52" s="28">
        <f t="shared" si="2"/>
        <v>6383</v>
      </c>
      <c r="BY52" s="28">
        <f t="shared" si="2"/>
        <v>172851</v>
      </c>
      <c r="BZ52" s="28">
        <f t="shared" si="2"/>
        <v>0</v>
      </c>
      <c r="CA52" s="28">
        <f t="shared" si="2"/>
        <v>20660</v>
      </c>
      <c r="CB52" s="28">
        <f t="shared" si="2"/>
        <v>0</v>
      </c>
      <c r="CC52" s="28">
        <f t="shared" si="2"/>
        <v>92025</v>
      </c>
      <c r="CD52" s="28">
        <f t="shared" si="2"/>
        <v>0</v>
      </c>
      <c r="CE52" s="28">
        <f>SUM(C52:CD52)</f>
        <v>5957810</v>
      </c>
    </row>
    <row r="53" spans="1:83" x14ac:dyDescent="0.25">
      <c r="A53" s="16" t="s">
        <v>233</v>
      </c>
      <c r="B53" s="28">
        <f>B47+B52</f>
        <v>5957811</v>
      </c>
      <c r="C53" s="16"/>
      <c r="D53" s="16"/>
      <c r="E53" s="16"/>
      <c r="F53" s="16"/>
      <c r="G53" s="16"/>
      <c r="H53" s="16"/>
      <c r="I53" s="16"/>
      <c r="J53" s="16"/>
      <c r="K53" s="16"/>
      <c r="L53" s="16"/>
      <c r="M53" s="16"/>
      <c r="N53" s="16"/>
      <c r="O53" s="16"/>
      <c r="P53" s="16"/>
      <c r="Q53" s="16"/>
      <c r="R53" s="16"/>
      <c r="S53" s="16"/>
      <c r="T53" s="16"/>
      <c r="U53" s="16"/>
      <c r="V53" s="16"/>
      <c r="W53" s="16"/>
      <c r="X53" s="16"/>
      <c r="Y53" s="16"/>
      <c r="Z53" s="16"/>
      <c r="AA53" s="16"/>
      <c r="AB53" s="16"/>
      <c r="AC53" s="16"/>
      <c r="AD53" s="16"/>
      <c r="AE53" s="16"/>
      <c r="AF53" s="16"/>
      <c r="AG53" s="16"/>
      <c r="AH53" s="16"/>
      <c r="AI53" s="16"/>
      <c r="AJ53" s="16"/>
      <c r="AK53" s="16"/>
      <c r="AL53" s="16"/>
      <c r="AM53" s="16"/>
      <c r="AN53" s="16"/>
      <c r="AO53" s="16"/>
      <c r="AP53" s="16"/>
      <c r="AQ53" s="16"/>
      <c r="AR53" s="16"/>
      <c r="AS53" s="16"/>
      <c r="AT53" s="16"/>
      <c r="AU53" s="16"/>
      <c r="AV53" s="16"/>
      <c r="AW53" s="16"/>
      <c r="AX53" s="16"/>
      <c r="AY53" s="16"/>
      <c r="AZ53" s="16"/>
      <c r="BA53" s="16"/>
      <c r="BB53" s="16"/>
      <c r="BC53" s="16"/>
      <c r="BD53" s="16"/>
      <c r="BE53" s="16"/>
      <c r="BF53" s="16"/>
      <c r="BG53" s="16"/>
      <c r="BH53" s="16"/>
      <c r="BI53" s="16"/>
      <c r="BJ53" s="16"/>
      <c r="BK53" s="16"/>
      <c r="BL53" s="16"/>
      <c r="BM53" s="16"/>
      <c r="BN53" s="16"/>
      <c r="BO53" s="16"/>
      <c r="BP53" s="16"/>
      <c r="BQ53" s="16"/>
      <c r="BR53" s="16"/>
      <c r="BS53" s="16"/>
      <c r="BT53" s="16"/>
      <c r="BU53" s="16"/>
      <c r="BV53" s="16"/>
      <c r="BW53" s="16"/>
      <c r="BX53" s="16"/>
      <c r="BY53" s="16"/>
      <c r="BZ53" s="16"/>
      <c r="CA53" s="16"/>
      <c r="CB53" s="16"/>
      <c r="CC53" s="16"/>
      <c r="CD53" s="16"/>
      <c r="CE53" s="16"/>
    </row>
    <row r="54" spans="1:83" x14ac:dyDescent="0.25">
      <c r="A54" s="16" t="s">
        <v>16</v>
      </c>
      <c r="B54" s="16"/>
      <c r="C54" s="16"/>
      <c r="D54" s="16"/>
      <c r="E54" s="16"/>
      <c r="F54" s="16"/>
      <c r="G54" s="16"/>
      <c r="H54" s="16"/>
      <c r="I54" s="16"/>
      <c r="J54" s="16"/>
      <c r="K54" s="16"/>
      <c r="L54" s="16"/>
      <c r="M54" s="16"/>
      <c r="N54" s="16"/>
      <c r="O54" s="16"/>
      <c r="P54" s="16"/>
      <c r="Q54" s="16"/>
      <c r="R54" s="16"/>
      <c r="S54" s="16"/>
      <c r="T54" s="16"/>
      <c r="U54" s="16"/>
      <c r="V54" s="16"/>
      <c r="W54" s="16"/>
      <c r="X54" s="16"/>
      <c r="Y54" s="16"/>
      <c r="Z54" s="16"/>
      <c r="AA54" s="16"/>
      <c r="AB54" s="16"/>
      <c r="AC54" s="16"/>
      <c r="AD54" s="16"/>
      <c r="AE54" s="16"/>
      <c r="AF54" s="16"/>
      <c r="AG54" s="16"/>
      <c r="AH54" s="16"/>
      <c r="AI54" s="16"/>
      <c r="AJ54" s="16"/>
      <c r="AK54" s="16"/>
      <c r="AL54" s="16"/>
      <c r="AM54" s="16"/>
      <c r="AN54" s="16"/>
      <c r="AO54" s="16"/>
      <c r="AP54" s="16"/>
      <c r="AQ54" s="16"/>
      <c r="AR54" s="16"/>
      <c r="AS54" s="16"/>
      <c r="AT54" s="16"/>
      <c r="AU54" s="16"/>
      <c r="AV54" s="16"/>
      <c r="AW54" s="16"/>
      <c r="AX54" s="16"/>
      <c r="AY54" s="16"/>
      <c r="AZ54" s="16"/>
      <c r="BA54" s="16"/>
      <c r="BB54" s="16"/>
      <c r="BC54" s="16"/>
      <c r="BD54" s="16"/>
      <c r="BE54" s="16"/>
      <c r="BF54" s="16"/>
      <c r="BG54" s="16"/>
      <c r="BH54" s="16"/>
      <c r="BI54" s="16"/>
      <c r="BJ54" s="16"/>
      <c r="BK54" s="16"/>
      <c r="BL54" s="16"/>
      <c r="BM54" s="16"/>
      <c r="BN54" s="16"/>
      <c r="BO54" s="16"/>
      <c r="BP54" s="16"/>
      <c r="BQ54" s="16"/>
      <c r="BR54" s="16"/>
      <c r="BS54" s="16"/>
      <c r="BT54" s="16"/>
      <c r="BU54" s="16"/>
      <c r="BV54" s="16"/>
      <c r="BW54" s="16"/>
      <c r="BX54" s="16"/>
      <c r="BY54" s="16"/>
      <c r="BZ54" s="16"/>
      <c r="CA54" s="16"/>
      <c r="CB54" s="16"/>
      <c r="CC54" s="16"/>
      <c r="CD54" s="16"/>
      <c r="CE54" s="16"/>
    </row>
    <row r="55" spans="1:83" x14ac:dyDescent="0.25">
      <c r="A55" s="22" t="s">
        <v>234</v>
      </c>
      <c r="B55" s="252"/>
      <c r="C55" s="252"/>
      <c r="D55" s="252"/>
      <c r="E55" s="252"/>
      <c r="F55" s="252"/>
      <c r="G55" s="252"/>
      <c r="H55" s="252"/>
      <c r="I55" s="252"/>
      <c r="J55" s="252"/>
      <c r="K55" s="252"/>
      <c r="L55" s="252"/>
      <c r="M55" s="252"/>
      <c r="N55" s="252"/>
      <c r="O55" s="252"/>
      <c r="P55" s="252"/>
      <c r="Q55" s="252"/>
      <c r="R55" s="252"/>
      <c r="S55" s="252"/>
      <c r="T55" s="252"/>
      <c r="U55" s="252"/>
      <c r="V55" s="252"/>
      <c r="W55" s="252"/>
      <c r="X55" s="252"/>
      <c r="Y55" s="252"/>
      <c r="Z55" s="252"/>
      <c r="AA55" s="252"/>
      <c r="AB55" s="252"/>
      <c r="AC55" s="252"/>
      <c r="AD55" s="252"/>
      <c r="AE55" s="252"/>
      <c r="AF55" s="252"/>
      <c r="AG55" s="252"/>
      <c r="AH55" s="252"/>
      <c r="AI55" s="252"/>
      <c r="AJ55" s="252"/>
      <c r="AK55" s="252"/>
      <c r="AL55" s="252"/>
      <c r="AM55" s="252"/>
      <c r="AN55" s="252"/>
      <c r="AO55" s="252"/>
      <c r="AP55" s="252"/>
      <c r="AQ55" s="252"/>
      <c r="AR55" s="252"/>
      <c r="AS55" s="252"/>
      <c r="AT55" s="252"/>
      <c r="AU55" s="252"/>
      <c r="AV55" s="252"/>
      <c r="AW55" s="252"/>
      <c r="AX55" s="252"/>
      <c r="AY55" s="252"/>
      <c r="AZ55" s="252"/>
      <c r="BA55" s="252"/>
      <c r="BB55" s="252"/>
      <c r="BC55" s="252"/>
      <c r="BD55" s="252"/>
      <c r="BE55" s="252"/>
      <c r="BF55" s="252"/>
      <c r="BG55" s="252"/>
      <c r="BH55" s="252"/>
      <c r="BI55" s="252"/>
      <c r="BJ55" s="252"/>
      <c r="BK55" s="252"/>
      <c r="BL55" s="252"/>
      <c r="BM55" s="252"/>
      <c r="BN55" s="252"/>
      <c r="BO55" s="252"/>
      <c r="BP55" s="252"/>
      <c r="BQ55" s="252"/>
      <c r="BR55" s="252"/>
      <c r="BS55" s="252"/>
      <c r="BT55" s="252"/>
      <c r="BU55" s="252"/>
      <c r="BV55" s="252"/>
      <c r="BW55" s="252"/>
      <c r="BX55" s="252"/>
      <c r="BY55" s="252"/>
      <c r="BZ55" s="252"/>
      <c r="CA55" s="252"/>
      <c r="CB55" s="252"/>
      <c r="CC55" s="252"/>
      <c r="CD55" s="16"/>
      <c r="CE55" s="28">
        <f>SUM(C55:CD55)</f>
        <v>0</v>
      </c>
    </row>
    <row r="56" spans="1:83" x14ac:dyDescent="0.25">
      <c r="A56" s="35" t="s">
        <v>235</v>
      </c>
      <c r="B56" s="251">
        <v>3024497</v>
      </c>
      <c r="C56" s="28">
        <f t="shared" ref="C56:AH56" si="3">IF($B$56,ROUND(($B$56/($CE$94+$CF$94)*C94),0))</f>
        <v>0</v>
      </c>
      <c r="D56" s="28">
        <f t="shared" si="3"/>
        <v>2150</v>
      </c>
      <c r="E56" s="28">
        <f t="shared" si="3"/>
        <v>147388</v>
      </c>
      <c r="F56" s="28">
        <f t="shared" si="3"/>
        <v>0</v>
      </c>
      <c r="G56" s="28">
        <f t="shared" si="3"/>
        <v>0</v>
      </c>
      <c r="H56" s="28">
        <f t="shared" si="3"/>
        <v>0</v>
      </c>
      <c r="I56" s="28">
        <f t="shared" si="3"/>
        <v>0</v>
      </c>
      <c r="J56" s="28">
        <f t="shared" si="3"/>
        <v>3304</v>
      </c>
      <c r="K56" s="28">
        <f t="shared" si="3"/>
        <v>0</v>
      </c>
      <c r="L56" s="28">
        <f t="shared" si="3"/>
        <v>59843</v>
      </c>
      <c r="M56" s="28">
        <f t="shared" si="3"/>
        <v>0</v>
      </c>
      <c r="N56" s="28">
        <f t="shared" si="3"/>
        <v>0</v>
      </c>
      <c r="O56" s="28">
        <f t="shared" si="3"/>
        <v>23652</v>
      </c>
      <c r="P56" s="28">
        <f t="shared" si="3"/>
        <v>147751</v>
      </c>
      <c r="Q56" s="28">
        <f t="shared" si="3"/>
        <v>84422</v>
      </c>
      <c r="R56" s="28">
        <f t="shared" si="3"/>
        <v>5296</v>
      </c>
      <c r="S56" s="28">
        <f t="shared" si="3"/>
        <v>0</v>
      </c>
      <c r="T56" s="28">
        <f t="shared" si="3"/>
        <v>0</v>
      </c>
      <c r="U56" s="28">
        <f t="shared" si="3"/>
        <v>68828</v>
      </c>
      <c r="V56" s="28">
        <f t="shared" si="3"/>
        <v>0</v>
      </c>
      <c r="W56" s="28">
        <f t="shared" si="3"/>
        <v>0</v>
      </c>
      <c r="X56" s="28">
        <f t="shared" si="3"/>
        <v>0</v>
      </c>
      <c r="Y56" s="28">
        <f t="shared" si="3"/>
        <v>53415</v>
      </c>
      <c r="Z56" s="28">
        <f t="shared" si="3"/>
        <v>0</v>
      </c>
      <c r="AA56" s="28">
        <f t="shared" si="3"/>
        <v>0</v>
      </c>
      <c r="AB56" s="28">
        <f t="shared" si="3"/>
        <v>17382</v>
      </c>
      <c r="AC56" s="28">
        <f t="shared" si="3"/>
        <v>27024</v>
      </c>
      <c r="AD56" s="28">
        <f t="shared" si="3"/>
        <v>0</v>
      </c>
      <c r="AE56" s="28">
        <f t="shared" si="3"/>
        <v>142160</v>
      </c>
      <c r="AF56" s="28">
        <f t="shared" si="3"/>
        <v>0</v>
      </c>
      <c r="AG56" s="28">
        <f t="shared" si="3"/>
        <v>46489</v>
      </c>
      <c r="AH56" s="28">
        <f t="shared" si="3"/>
        <v>0</v>
      </c>
      <c r="AI56" s="28">
        <f t="shared" ref="AI56:BN56" si="4">IF($B$56,ROUND(($B$56/($CE$94+$CF$94)*AI94),0))</f>
        <v>0</v>
      </c>
      <c r="AJ56" s="28">
        <f t="shared" si="4"/>
        <v>205850</v>
      </c>
      <c r="AK56" s="28">
        <f t="shared" si="4"/>
        <v>101511</v>
      </c>
      <c r="AL56" s="28">
        <f t="shared" si="4"/>
        <v>40650</v>
      </c>
      <c r="AM56" s="28">
        <f t="shared" si="4"/>
        <v>0</v>
      </c>
      <c r="AN56" s="28">
        <f t="shared" si="4"/>
        <v>0</v>
      </c>
      <c r="AO56" s="28">
        <f t="shared" si="4"/>
        <v>0</v>
      </c>
      <c r="AP56" s="28">
        <f t="shared" si="4"/>
        <v>0</v>
      </c>
      <c r="AQ56" s="28">
        <f t="shared" si="4"/>
        <v>0</v>
      </c>
      <c r="AR56" s="28">
        <f t="shared" si="4"/>
        <v>0</v>
      </c>
      <c r="AS56" s="28">
        <f t="shared" si="4"/>
        <v>0</v>
      </c>
      <c r="AT56" s="28">
        <f t="shared" si="4"/>
        <v>0</v>
      </c>
      <c r="AU56" s="28">
        <f t="shared" si="4"/>
        <v>0</v>
      </c>
      <c r="AV56" s="28">
        <f t="shared" si="4"/>
        <v>0</v>
      </c>
      <c r="AW56" s="28">
        <f t="shared" si="4"/>
        <v>0</v>
      </c>
      <c r="AX56" s="28">
        <f t="shared" si="4"/>
        <v>0</v>
      </c>
      <c r="AY56" s="28">
        <f t="shared" si="4"/>
        <v>60952</v>
      </c>
      <c r="AZ56" s="28">
        <f t="shared" si="4"/>
        <v>0</v>
      </c>
      <c r="BA56" s="28">
        <f t="shared" si="4"/>
        <v>0</v>
      </c>
      <c r="BB56" s="28">
        <f t="shared" si="4"/>
        <v>2037</v>
      </c>
      <c r="BC56" s="28">
        <f t="shared" si="4"/>
        <v>0</v>
      </c>
      <c r="BD56" s="28">
        <f t="shared" si="4"/>
        <v>37300</v>
      </c>
      <c r="BE56" s="28">
        <f t="shared" si="4"/>
        <v>1562676</v>
      </c>
      <c r="BF56" s="28">
        <f t="shared" si="4"/>
        <v>47937</v>
      </c>
      <c r="BG56" s="28">
        <f t="shared" si="4"/>
        <v>0</v>
      </c>
      <c r="BH56" s="28">
        <f t="shared" si="4"/>
        <v>0</v>
      </c>
      <c r="BI56" s="28">
        <f t="shared" si="4"/>
        <v>0</v>
      </c>
      <c r="BJ56" s="28">
        <f t="shared" si="4"/>
        <v>0</v>
      </c>
      <c r="BK56" s="28">
        <f t="shared" si="4"/>
        <v>0</v>
      </c>
      <c r="BL56" s="28">
        <f t="shared" si="4"/>
        <v>34674</v>
      </c>
      <c r="BM56" s="28">
        <f t="shared" si="4"/>
        <v>13241</v>
      </c>
      <c r="BN56" s="28">
        <f t="shared" si="4"/>
        <v>37866</v>
      </c>
      <c r="BO56" s="28">
        <f t="shared" ref="BO56:CD56" si="5">IF($B$56,ROUND(($B$56/($CE$94+$CF$94)*BO94),0))</f>
        <v>0</v>
      </c>
      <c r="BP56" s="28">
        <f t="shared" si="5"/>
        <v>0</v>
      </c>
      <c r="BQ56" s="28">
        <f t="shared" si="5"/>
        <v>0</v>
      </c>
      <c r="BR56" s="28">
        <f t="shared" si="5"/>
        <v>8148</v>
      </c>
      <c r="BS56" s="28">
        <f t="shared" si="5"/>
        <v>0</v>
      </c>
      <c r="BT56" s="28">
        <f t="shared" si="5"/>
        <v>0</v>
      </c>
      <c r="BU56" s="28">
        <f t="shared" si="5"/>
        <v>0</v>
      </c>
      <c r="BV56" s="28">
        <f t="shared" si="5"/>
        <v>36553</v>
      </c>
      <c r="BW56" s="28">
        <f t="shared" si="5"/>
        <v>0</v>
      </c>
      <c r="BX56" s="28">
        <f t="shared" si="5"/>
        <v>0</v>
      </c>
      <c r="BY56" s="28">
        <f t="shared" si="5"/>
        <v>0</v>
      </c>
      <c r="BZ56" s="28">
        <f t="shared" si="5"/>
        <v>0</v>
      </c>
      <c r="CA56" s="28">
        <f t="shared" si="5"/>
        <v>5998</v>
      </c>
      <c r="CB56" s="28">
        <f t="shared" si="5"/>
        <v>0</v>
      </c>
      <c r="CC56" s="28">
        <f t="shared" si="5"/>
        <v>0</v>
      </c>
      <c r="CD56" s="28">
        <f t="shared" si="5"/>
        <v>0</v>
      </c>
      <c r="CE56" s="28">
        <f>SUM(C56:CD56)</f>
        <v>3024497</v>
      </c>
    </row>
    <row r="57" spans="1:83" x14ac:dyDescent="0.25">
      <c r="A57" s="16" t="s">
        <v>233</v>
      </c>
      <c r="B57" s="28">
        <f>B55+B56</f>
        <v>3024497</v>
      </c>
      <c r="C57" s="16"/>
      <c r="D57" s="16"/>
      <c r="E57" s="16"/>
      <c r="F57" s="16"/>
      <c r="G57" s="16"/>
      <c r="H57" s="16"/>
      <c r="I57" s="16"/>
      <c r="J57" s="16"/>
      <c r="K57" s="16"/>
      <c r="L57" s="16"/>
      <c r="M57" s="16"/>
      <c r="N57" s="16"/>
      <c r="O57" s="16"/>
      <c r="P57" s="16"/>
      <c r="Q57" s="16"/>
      <c r="R57" s="16"/>
      <c r="S57" s="16"/>
      <c r="T57" s="16"/>
      <c r="U57" s="16"/>
      <c r="V57" s="16"/>
      <c r="W57" s="16"/>
      <c r="X57" s="16"/>
      <c r="Y57" s="16"/>
      <c r="Z57" s="16"/>
      <c r="AA57" s="16"/>
      <c r="AB57" s="16"/>
      <c r="AC57" s="16"/>
      <c r="AD57" s="16"/>
      <c r="AE57" s="16"/>
      <c r="AF57" s="16"/>
      <c r="AG57" s="16"/>
      <c r="AH57" s="16"/>
      <c r="AI57" s="16"/>
      <c r="AJ57" s="16"/>
      <c r="AK57" s="16"/>
      <c r="AL57" s="16"/>
      <c r="AM57" s="16"/>
      <c r="AN57" s="16"/>
      <c r="AO57" s="16"/>
      <c r="AP57" s="16"/>
      <c r="AQ57" s="16"/>
      <c r="AR57" s="16"/>
      <c r="AS57" s="16"/>
      <c r="AT57" s="16"/>
      <c r="AU57" s="16"/>
      <c r="AV57" s="16"/>
      <c r="AW57" s="16"/>
      <c r="AX57" s="16"/>
      <c r="AY57" s="16"/>
      <c r="AZ57" s="16"/>
      <c r="BA57" s="16"/>
      <c r="BB57" s="16"/>
      <c r="BC57" s="16"/>
      <c r="BD57" s="16"/>
      <c r="BE57" s="16"/>
      <c r="BF57" s="16"/>
      <c r="BG57" s="16"/>
      <c r="BH57" s="16"/>
      <c r="BI57" s="16"/>
      <c r="BJ57" s="16"/>
      <c r="BK57" s="16"/>
      <c r="BL57" s="16"/>
      <c r="BM57" s="16"/>
      <c r="BN57" s="16"/>
      <c r="BO57" s="16"/>
      <c r="BP57" s="16"/>
      <c r="BQ57" s="16"/>
      <c r="BR57" s="16"/>
      <c r="BS57" s="16"/>
      <c r="BT57" s="16"/>
      <c r="BU57" s="16"/>
      <c r="BV57" s="16"/>
      <c r="BW57" s="16"/>
      <c r="BX57" s="16"/>
      <c r="BY57" s="16"/>
      <c r="BZ57" s="16"/>
      <c r="CA57" s="16"/>
      <c r="CB57" s="16"/>
      <c r="CC57" s="16"/>
      <c r="CD57" s="16"/>
      <c r="CE57" s="16"/>
    </row>
    <row r="58" spans="1:83" x14ac:dyDescent="0.25">
      <c r="A58" s="16"/>
      <c r="B58" s="16"/>
      <c r="C58" s="23"/>
      <c r="D58" s="16"/>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row>
    <row r="59" spans="1:83" x14ac:dyDescent="0.25">
      <c r="A59" s="22" t="s">
        <v>236</v>
      </c>
      <c r="B59" s="16"/>
      <c r="C59" s="17" t="s">
        <v>36</v>
      </c>
      <c r="D59" s="18" t="s">
        <v>37</v>
      </c>
      <c r="E59" s="18" t="s">
        <v>38</v>
      </c>
      <c r="F59" s="18" t="s">
        <v>39</v>
      </c>
      <c r="G59" s="18" t="s">
        <v>40</v>
      </c>
      <c r="H59" s="18" t="s">
        <v>41</v>
      </c>
      <c r="I59" s="18" t="s">
        <v>42</v>
      </c>
      <c r="J59" s="18" t="s">
        <v>43</v>
      </c>
      <c r="K59" s="18" t="s">
        <v>44</v>
      </c>
      <c r="L59" s="18" t="s">
        <v>45</v>
      </c>
      <c r="M59" s="18" t="s">
        <v>46</v>
      </c>
      <c r="N59" s="18" t="s">
        <v>47</v>
      </c>
      <c r="O59" s="18" t="s">
        <v>48</v>
      </c>
      <c r="P59" s="18" t="s">
        <v>49</v>
      </c>
      <c r="Q59" s="18" t="s">
        <v>50</v>
      </c>
      <c r="R59" s="18" t="s">
        <v>51</v>
      </c>
      <c r="S59" s="18" t="s">
        <v>52</v>
      </c>
      <c r="T59" s="24" t="s">
        <v>53</v>
      </c>
      <c r="U59" s="18" t="s">
        <v>54</v>
      </c>
      <c r="V59" s="18" t="s">
        <v>55</v>
      </c>
      <c r="W59" s="18" t="s">
        <v>56</v>
      </c>
      <c r="X59" s="18" t="s">
        <v>57</v>
      </c>
      <c r="Y59" s="18" t="s">
        <v>58</v>
      </c>
      <c r="Z59" s="18" t="s">
        <v>59</v>
      </c>
      <c r="AA59" s="18" t="s">
        <v>60</v>
      </c>
      <c r="AB59" s="18" t="s">
        <v>61</v>
      </c>
      <c r="AC59" s="18" t="s">
        <v>62</v>
      </c>
      <c r="AD59" s="18" t="s">
        <v>63</v>
      </c>
      <c r="AE59" s="18" t="s">
        <v>64</v>
      </c>
      <c r="AF59" s="18" t="s">
        <v>65</v>
      </c>
      <c r="AG59" s="18" t="s">
        <v>66</v>
      </c>
      <c r="AH59" s="18" t="s">
        <v>67</v>
      </c>
      <c r="AI59" s="18" t="s">
        <v>68</v>
      </c>
      <c r="AJ59" s="18" t="s">
        <v>69</v>
      </c>
      <c r="AK59" s="18" t="s">
        <v>70</v>
      </c>
      <c r="AL59" s="18" t="s">
        <v>71</v>
      </c>
      <c r="AM59" s="18" t="s">
        <v>72</v>
      </c>
      <c r="AN59" s="18" t="s">
        <v>73</v>
      </c>
      <c r="AO59" s="18" t="s">
        <v>74</v>
      </c>
      <c r="AP59" s="18" t="s">
        <v>75</v>
      </c>
      <c r="AQ59" s="18" t="s">
        <v>76</v>
      </c>
      <c r="AR59" s="18" t="s">
        <v>77</v>
      </c>
      <c r="AS59" s="18" t="s">
        <v>78</v>
      </c>
      <c r="AT59" s="18" t="s">
        <v>79</v>
      </c>
      <c r="AU59" s="18" t="s">
        <v>80</v>
      </c>
      <c r="AV59" s="18" t="s">
        <v>81</v>
      </c>
      <c r="AW59" s="18" t="s">
        <v>82</v>
      </c>
      <c r="AX59" s="18" t="s">
        <v>83</v>
      </c>
      <c r="AY59" s="18" t="s">
        <v>84</v>
      </c>
      <c r="AZ59" s="18" t="s">
        <v>85</v>
      </c>
      <c r="BA59" s="18" t="s">
        <v>86</v>
      </c>
      <c r="BB59" s="18" t="s">
        <v>87</v>
      </c>
      <c r="BC59" s="18" t="s">
        <v>88</v>
      </c>
      <c r="BD59" s="18" t="s">
        <v>89</v>
      </c>
      <c r="BE59" s="18" t="s">
        <v>90</v>
      </c>
      <c r="BF59" s="18" t="s">
        <v>91</v>
      </c>
      <c r="BG59" s="18" t="s">
        <v>92</v>
      </c>
      <c r="BH59" s="18" t="s">
        <v>93</v>
      </c>
      <c r="BI59" s="18" t="s">
        <v>94</v>
      </c>
      <c r="BJ59" s="18" t="s">
        <v>95</v>
      </c>
      <c r="BK59" s="18" t="s">
        <v>96</v>
      </c>
      <c r="BL59" s="18" t="s">
        <v>97</v>
      </c>
      <c r="BM59" s="18" t="s">
        <v>98</v>
      </c>
      <c r="BN59" s="18" t="s">
        <v>99</v>
      </c>
      <c r="BO59" s="18" t="s">
        <v>100</v>
      </c>
      <c r="BP59" s="18" t="s">
        <v>101</v>
      </c>
      <c r="BQ59" s="18" t="s">
        <v>102</v>
      </c>
      <c r="BR59" s="18" t="s">
        <v>103</v>
      </c>
      <c r="BS59" s="18" t="s">
        <v>104</v>
      </c>
      <c r="BT59" s="18" t="s">
        <v>105</v>
      </c>
      <c r="BU59" s="18" t="s">
        <v>106</v>
      </c>
      <c r="BV59" s="18" t="s">
        <v>107</v>
      </c>
      <c r="BW59" s="18" t="s">
        <v>108</v>
      </c>
      <c r="BX59" s="18" t="s">
        <v>109</v>
      </c>
      <c r="BY59" s="18" t="s">
        <v>110</v>
      </c>
      <c r="BZ59" s="18" t="s">
        <v>111</v>
      </c>
      <c r="CA59" s="18" t="s">
        <v>112</v>
      </c>
      <c r="CB59" s="18" t="s">
        <v>113</v>
      </c>
      <c r="CC59" s="18" t="s">
        <v>114</v>
      </c>
      <c r="CD59" s="18" t="s">
        <v>115</v>
      </c>
      <c r="CE59" s="18" t="s">
        <v>116</v>
      </c>
    </row>
    <row r="60" spans="1:83" x14ac:dyDescent="0.25">
      <c r="A60" s="22" t="s">
        <v>237</v>
      </c>
      <c r="B60" s="16"/>
      <c r="C60" s="17" t="s">
        <v>118</v>
      </c>
      <c r="D60" s="18" t="s">
        <v>119</v>
      </c>
      <c r="E60" s="18" t="s">
        <v>120</v>
      </c>
      <c r="F60" s="18" t="s">
        <v>121</v>
      </c>
      <c r="G60" s="18" t="s">
        <v>122</v>
      </c>
      <c r="H60" s="18" t="s">
        <v>123</v>
      </c>
      <c r="I60" s="18" t="s">
        <v>124</v>
      </c>
      <c r="J60" s="18" t="s">
        <v>125</v>
      </c>
      <c r="K60" s="18" t="s">
        <v>126</v>
      </c>
      <c r="L60" s="18" t="s">
        <v>127</v>
      </c>
      <c r="M60" s="18" t="s">
        <v>128</v>
      </c>
      <c r="N60" s="18" t="s">
        <v>129</v>
      </c>
      <c r="O60" s="18" t="s">
        <v>130</v>
      </c>
      <c r="P60" s="18" t="s">
        <v>131</v>
      </c>
      <c r="Q60" s="18" t="s">
        <v>132</v>
      </c>
      <c r="R60" s="18" t="s">
        <v>133</v>
      </c>
      <c r="S60" s="18" t="s">
        <v>134</v>
      </c>
      <c r="T60" s="18" t="s">
        <v>135</v>
      </c>
      <c r="U60" s="18" t="s">
        <v>136</v>
      </c>
      <c r="V60" s="18" t="s">
        <v>137</v>
      </c>
      <c r="W60" s="18" t="s">
        <v>138</v>
      </c>
      <c r="X60" s="18" t="s">
        <v>139</v>
      </c>
      <c r="Y60" s="18" t="s">
        <v>140</v>
      </c>
      <c r="Z60" s="18" t="s">
        <v>140</v>
      </c>
      <c r="AA60" s="18" t="s">
        <v>141</v>
      </c>
      <c r="AB60" s="18" t="s">
        <v>142</v>
      </c>
      <c r="AC60" s="18" t="s">
        <v>143</v>
      </c>
      <c r="AD60" s="18" t="s">
        <v>144</v>
      </c>
      <c r="AE60" s="18" t="s">
        <v>122</v>
      </c>
      <c r="AF60" s="18" t="s">
        <v>123</v>
      </c>
      <c r="AG60" s="18" t="s">
        <v>145</v>
      </c>
      <c r="AH60" s="18" t="s">
        <v>146</v>
      </c>
      <c r="AI60" s="18" t="s">
        <v>147</v>
      </c>
      <c r="AJ60" s="18" t="s">
        <v>148</v>
      </c>
      <c r="AK60" s="18" t="s">
        <v>149</v>
      </c>
      <c r="AL60" s="18" t="s">
        <v>150</v>
      </c>
      <c r="AM60" s="18" t="s">
        <v>151</v>
      </c>
      <c r="AN60" s="18" t="s">
        <v>137</v>
      </c>
      <c r="AO60" s="18" t="s">
        <v>152</v>
      </c>
      <c r="AP60" s="18" t="s">
        <v>153</v>
      </c>
      <c r="AQ60" s="18" t="s">
        <v>154</v>
      </c>
      <c r="AR60" s="18" t="s">
        <v>155</v>
      </c>
      <c r="AS60" s="18" t="s">
        <v>156</v>
      </c>
      <c r="AT60" s="18" t="s">
        <v>157</v>
      </c>
      <c r="AU60" s="18" t="s">
        <v>158</v>
      </c>
      <c r="AV60" s="18" t="s">
        <v>159</v>
      </c>
      <c r="AW60" s="18" t="s">
        <v>160</v>
      </c>
      <c r="AX60" s="18" t="s">
        <v>161</v>
      </c>
      <c r="AY60" s="18" t="s">
        <v>162</v>
      </c>
      <c r="AZ60" s="18" t="s">
        <v>163</v>
      </c>
      <c r="BA60" s="18" t="s">
        <v>164</v>
      </c>
      <c r="BB60" s="18" t="s">
        <v>165</v>
      </c>
      <c r="BC60" s="18" t="s">
        <v>134</v>
      </c>
      <c r="BD60" s="18" t="s">
        <v>166</v>
      </c>
      <c r="BE60" s="18" t="s">
        <v>167</v>
      </c>
      <c r="BF60" s="18" t="s">
        <v>168</v>
      </c>
      <c r="BG60" s="18" t="s">
        <v>169</v>
      </c>
      <c r="BH60" s="18" t="s">
        <v>170</v>
      </c>
      <c r="BI60" s="18" t="s">
        <v>171</v>
      </c>
      <c r="BJ60" s="18" t="s">
        <v>172</v>
      </c>
      <c r="BK60" s="18" t="s">
        <v>173</v>
      </c>
      <c r="BL60" s="18" t="s">
        <v>174</v>
      </c>
      <c r="BM60" s="18" t="s">
        <v>159</v>
      </c>
      <c r="BN60" s="18" t="s">
        <v>175</v>
      </c>
      <c r="BO60" s="18" t="s">
        <v>176</v>
      </c>
      <c r="BP60" s="18" t="s">
        <v>177</v>
      </c>
      <c r="BQ60" s="18" t="s">
        <v>178</v>
      </c>
      <c r="BR60" s="18" t="s">
        <v>179</v>
      </c>
      <c r="BS60" s="18" t="s">
        <v>180</v>
      </c>
      <c r="BT60" s="18" t="s">
        <v>181</v>
      </c>
      <c r="BU60" s="18" t="s">
        <v>182</v>
      </c>
      <c r="BV60" s="18" t="s">
        <v>182</v>
      </c>
      <c r="BW60" s="18" t="s">
        <v>182</v>
      </c>
      <c r="BX60" s="18" t="s">
        <v>183</v>
      </c>
      <c r="BY60" s="18" t="s">
        <v>184</v>
      </c>
      <c r="BZ60" s="18" t="s">
        <v>185</v>
      </c>
      <c r="CA60" s="18" t="s">
        <v>186</v>
      </c>
      <c r="CB60" s="18" t="s">
        <v>187</v>
      </c>
      <c r="CC60" s="18" t="s">
        <v>159</v>
      </c>
      <c r="CD60" s="18" t="s">
        <v>238</v>
      </c>
      <c r="CE60" s="18" t="s">
        <v>188</v>
      </c>
    </row>
    <row r="61" spans="1:83" x14ac:dyDescent="0.25">
      <c r="A61" s="22" t="s">
        <v>239</v>
      </c>
      <c r="B61" s="16"/>
      <c r="C61" s="17" t="s">
        <v>190</v>
      </c>
      <c r="D61" s="18" t="s">
        <v>190</v>
      </c>
      <c r="E61" s="18" t="s">
        <v>190</v>
      </c>
      <c r="F61" s="18" t="s">
        <v>191</v>
      </c>
      <c r="G61" s="18" t="s">
        <v>192</v>
      </c>
      <c r="H61" s="18" t="s">
        <v>190</v>
      </c>
      <c r="I61" s="18" t="s">
        <v>193</v>
      </c>
      <c r="J61" s="18"/>
      <c r="K61" s="18" t="s">
        <v>184</v>
      </c>
      <c r="L61" s="18" t="s">
        <v>194</v>
      </c>
      <c r="M61" s="18" t="s">
        <v>195</v>
      </c>
      <c r="N61" s="18" t="s">
        <v>196</v>
      </c>
      <c r="O61" s="18" t="s">
        <v>197</v>
      </c>
      <c r="P61" s="18" t="s">
        <v>196</v>
      </c>
      <c r="Q61" s="18" t="s">
        <v>198</v>
      </c>
      <c r="R61" s="18"/>
      <c r="S61" s="18" t="s">
        <v>196</v>
      </c>
      <c r="T61" s="18" t="s">
        <v>199</v>
      </c>
      <c r="U61" s="18"/>
      <c r="V61" s="18" t="s">
        <v>200</v>
      </c>
      <c r="W61" s="18" t="s">
        <v>201</v>
      </c>
      <c r="X61" s="18" t="s">
        <v>202</v>
      </c>
      <c r="Y61" s="18" t="s">
        <v>203</v>
      </c>
      <c r="Z61" s="18" t="s">
        <v>204</v>
      </c>
      <c r="AA61" s="18" t="s">
        <v>205</v>
      </c>
      <c r="AB61" s="18"/>
      <c r="AC61" s="18" t="s">
        <v>199</v>
      </c>
      <c r="AD61" s="18"/>
      <c r="AE61" s="18" t="s">
        <v>199</v>
      </c>
      <c r="AF61" s="18" t="s">
        <v>206</v>
      </c>
      <c r="AG61" s="18" t="s">
        <v>198</v>
      </c>
      <c r="AH61" s="18"/>
      <c r="AI61" s="18" t="s">
        <v>207</v>
      </c>
      <c r="AJ61" s="18"/>
      <c r="AK61" s="18" t="s">
        <v>199</v>
      </c>
      <c r="AL61" s="18" t="s">
        <v>199</v>
      </c>
      <c r="AM61" s="18" t="s">
        <v>199</v>
      </c>
      <c r="AN61" s="18" t="s">
        <v>208</v>
      </c>
      <c r="AO61" s="18" t="s">
        <v>209</v>
      </c>
      <c r="AP61" s="18" t="s">
        <v>148</v>
      </c>
      <c r="AQ61" s="18" t="s">
        <v>210</v>
      </c>
      <c r="AR61" s="18" t="s">
        <v>196</v>
      </c>
      <c r="AS61" s="18"/>
      <c r="AT61" s="18" t="s">
        <v>211</v>
      </c>
      <c r="AU61" s="18" t="s">
        <v>212</v>
      </c>
      <c r="AV61" s="18" t="s">
        <v>213</v>
      </c>
      <c r="AW61" s="18" t="s">
        <v>214</v>
      </c>
      <c r="AX61" s="18" t="s">
        <v>215</v>
      </c>
      <c r="AY61" s="18"/>
      <c r="AZ61" s="18"/>
      <c r="BA61" s="18" t="s">
        <v>216</v>
      </c>
      <c r="BB61" s="18" t="s">
        <v>196</v>
      </c>
      <c r="BC61" s="18" t="s">
        <v>210</v>
      </c>
      <c r="BD61" s="18"/>
      <c r="BE61" s="18"/>
      <c r="BF61" s="18"/>
      <c r="BG61" s="18"/>
      <c r="BH61" s="18" t="s">
        <v>217</v>
      </c>
      <c r="BI61" s="18" t="s">
        <v>196</v>
      </c>
      <c r="BJ61" s="18"/>
      <c r="BK61" s="18" t="s">
        <v>218</v>
      </c>
      <c r="BL61" s="18"/>
      <c r="BM61" s="18" t="s">
        <v>219</v>
      </c>
      <c r="BN61" s="18" t="s">
        <v>220</v>
      </c>
      <c r="BO61" s="18" t="s">
        <v>221</v>
      </c>
      <c r="BP61" s="18" t="s">
        <v>222</v>
      </c>
      <c r="BQ61" s="18" t="s">
        <v>223</v>
      </c>
      <c r="BR61" s="18"/>
      <c r="BS61" s="18" t="s">
        <v>224</v>
      </c>
      <c r="BT61" s="18" t="s">
        <v>196</v>
      </c>
      <c r="BU61" s="18" t="s">
        <v>225</v>
      </c>
      <c r="BV61" s="18" t="s">
        <v>226</v>
      </c>
      <c r="BW61" s="18" t="s">
        <v>227</v>
      </c>
      <c r="BX61" s="18" t="s">
        <v>178</v>
      </c>
      <c r="BY61" s="18" t="s">
        <v>220</v>
      </c>
      <c r="BZ61" s="18" t="s">
        <v>179</v>
      </c>
      <c r="CA61" s="18" t="s">
        <v>228</v>
      </c>
      <c r="CB61" s="18" t="s">
        <v>228</v>
      </c>
      <c r="CC61" s="18" t="s">
        <v>229</v>
      </c>
      <c r="CD61" s="18" t="s">
        <v>240</v>
      </c>
      <c r="CE61" s="18" t="s">
        <v>230</v>
      </c>
    </row>
    <row r="62" spans="1:83" x14ac:dyDescent="0.25">
      <c r="A62" s="22" t="s">
        <v>241</v>
      </c>
      <c r="B62" s="16"/>
      <c r="C62" s="17" t="s">
        <v>242</v>
      </c>
      <c r="D62" s="18" t="s">
        <v>242</v>
      </c>
      <c r="E62" s="18" t="s">
        <v>242</v>
      </c>
      <c r="F62" s="18" t="s">
        <v>242</v>
      </c>
      <c r="G62" s="18" t="s">
        <v>242</v>
      </c>
      <c r="H62" s="18" t="s">
        <v>242</v>
      </c>
      <c r="I62" s="18" t="s">
        <v>242</v>
      </c>
      <c r="J62" s="18" t="s">
        <v>243</v>
      </c>
      <c r="K62" s="18" t="s">
        <v>242</v>
      </c>
      <c r="L62" s="18" t="s">
        <v>242</v>
      </c>
      <c r="M62" s="18" t="s">
        <v>242</v>
      </c>
      <c r="N62" s="18" t="s">
        <v>242</v>
      </c>
      <c r="O62" s="18" t="s">
        <v>244</v>
      </c>
      <c r="P62" s="18" t="s">
        <v>245</v>
      </c>
      <c r="Q62" s="18" t="s">
        <v>246</v>
      </c>
      <c r="R62" s="19" t="s">
        <v>247</v>
      </c>
      <c r="S62" s="25" t="s">
        <v>248</v>
      </c>
      <c r="T62" s="25" t="s">
        <v>248</v>
      </c>
      <c r="U62" s="18" t="s">
        <v>249</v>
      </c>
      <c r="V62" s="18" t="s">
        <v>249</v>
      </c>
      <c r="W62" s="18" t="s">
        <v>250</v>
      </c>
      <c r="X62" s="18" t="s">
        <v>251</v>
      </c>
      <c r="Y62" s="18" t="s">
        <v>252</v>
      </c>
      <c r="Z62" s="18" t="s">
        <v>252</v>
      </c>
      <c r="AA62" s="18" t="s">
        <v>252</v>
      </c>
      <c r="AB62" s="25" t="s">
        <v>248</v>
      </c>
      <c r="AC62" s="18" t="s">
        <v>253</v>
      </c>
      <c r="AD62" s="18" t="s">
        <v>254</v>
      </c>
      <c r="AE62" s="18" t="s">
        <v>253</v>
      </c>
      <c r="AF62" s="18" t="s">
        <v>255</v>
      </c>
      <c r="AG62" s="18" t="s">
        <v>255</v>
      </c>
      <c r="AH62" s="18" t="s">
        <v>256</v>
      </c>
      <c r="AI62" s="18" t="s">
        <v>257</v>
      </c>
      <c r="AJ62" s="18" t="s">
        <v>255</v>
      </c>
      <c r="AK62" s="18" t="s">
        <v>253</v>
      </c>
      <c r="AL62" s="18" t="s">
        <v>253</v>
      </c>
      <c r="AM62" s="18" t="s">
        <v>253</v>
      </c>
      <c r="AN62" s="18" t="s">
        <v>244</v>
      </c>
      <c r="AO62" s="18" t="s">
        <v>254</v>
      </c>
      <c r="AP62" s="18" t="s">
        <v>255</v>
      </c>
      <c r="AQ62" s="18" t="s">
        <v>256</v>
      </c>
      <c r="AR62" s="18" t="s">
        <v>255</v>
      </c>
      <c r="AS62" s="18" t="s">
        <v>253</v>
      </c>
      <c r="AT62" s="18" t="s">
        <v>258</v>
      </c>
      <c r="AU62" s="18" t="s">
        <v>255</v>
      </c>
      <c r="AV62" s="25" t="s">
        <v>248</v>
      </c>
      <c r="AW62" s="25" t="s">
        <v>248</v>
      </c>
      <c r="AX62" s="25" t="s">
        <v>248</v>
      </c>
      <c r="AY62" s="18" t="s">
        <v>259</v>
      </c>
      <c r="AZ62" s="18" t="s">
        <v>259</v>
      </c>
      <c r="BA62" s="25" t="s">
        <v>248</v>
      </c>
      <c r="BB62" s="25" t="s">
        <v>248</v>
      </c>
      <c r="BC62" s="25" t="s">
        <v>248</v>
      </c>
      <c r="BD62" s="25" t="s">
        <v>248</v>
      </c>
      <c r="BE62" s="18" t="s">
        <v>260</v>
      </c>
      <c r="BF62" s="25" t="s">
        <v>248</v>
      </c>
      <c r="BG62" s="25" t="s">
        <v>248</v>
      </c>
      <c r="BH62" s="25" t="s">
        <v>248</v>
      </c>
      <c r="BI62" s="25" t="s">
        <v>248</v>
      </c>
      <c r="BJ62" s="25" t="s">
        <v>248</v>
      </c>
      <c r="BK62" s="25" t="s">
        <v>248</v>
      </c>
      <c r="BL62" s="25" t="s">
        <v>248</v>
      </c>
      <c r="BM62" s="25" t="s">
        <v>248</v>
      </c>
      <c r="BN62" s="25" t="s">
        <v>248</v>
      </c>
      <c r="BO62" s="25" t="s">
        <v>248</v>
      </c>
      <c r="BP62" s="25" t="s">
        <v>248</v>
      </c>
      <c r="BQ62" s="25" t="s">
        <v>248</v>
      </c>
      <c r="BR62" s="25" t="s">
        <v>248</v>
      </c>
      <c r="BS62" s="25" t="s">
        <v>248</v>
      </c>
      <c r="BT62" s="25" t="s">
        <v>248</v>
      </c>
      <c r="BU62" s="25" t="s">
        <v>248</v>
      </c>
      <c r="BV62" s="25" t="s">
        <v>248</v>
      </c>
      <c r="BW62" s="25" t="s">
        <v>248</v>
      </c>
      <c r="BX62" s="25" t="s">
        <v>248</v>
      </c>
      <c r="BY62" s="25" t="s">
        <v>248</v>
      </c>
      <c r="BZ62" s="25" t="s">
        <v>248</v>
      </c>
      <c r="CA62" s="25" t="s">
        <v>248</v>
      </c>
      <c r="CB62" s="25" t="s">
        <v>248</v>
      </c>
      <c r="CC62" s="25" t="s">
        <v>248</v>
      </c>
      <c r="CD62" s="25" t="s">
        <v>248</v>
      </c>
      <c r="CE62" s="25" t="s">
        <v>248</v>
      </c>
    </row>
    <row r="63" spans="1:83" x14ac:dyDescent="0.25">
      <c r="A63" s="35" t="s">
        <v>261</v>
      </c>
      <c r="B63" s="28"/>
      <c r="C63" s="252"/>
      <c r="D63" s="252"/>
      <c r="E63" s="252">
        <v>1242</v>
      </c>
      <c r="F63" s="252"/>
      <c r="G63" s="252"/>
      <c r="H63" s="252"/>
      <c r="I63" s="252"/>
      <c r="J63" s="252">
        <v>59</v>
      </c>
      <c r="K63" s="252"/>
      <c r="L63" s="252">
        <v>570</v>
      </c>
      <c r="M63" s="252"/>
      <c r="N63" s="252"/>
      <c r="O63" s="252">
        <v>42</v>
      </c>
      <c r="P63" s="253">
        <v>80078</v>
      </c>
      <c r="Q63" s="254">
        <v>35105</v>
      </c>
      <c r="R63" s="254">
        <v>80078</v>
      </c>
      <c r="S63" s="227">
        <v>0</v>
      </c>
      <c r="T63" s="227">
        <v>0</v>
      </c>
      <c r="U63" s="255">
        <v>85423</v>
      </c>
      <c r="V63" s="254"/>
      <c r="W63" s="254"/>
      <c r="X63" s="254"/>
      <c r="Y63" s="254"/>
      <c r="Z63" s="254"/>
      <c r="AA63" s="254"/>
      <c r="AB63" s="227">
        <v>0</v>
      </c>
      <c r="AC63" s="254"/>
      <c r="AD63" s="254"/>
      <c r="AE63" s="254">
        <v>7022</v>
      </c>
      <c r="AF63" s="254"/>
      <c r="AG63" s="254">
        <v>3605</v>
      </c>
      <c r="AH63" s="254"/>
      <c r="AI63" s="254">
        <v>1997</v>
      </c>
      <c r="AJ63" s="254">
        <v>34764</v>
      </c>
      <c r="AK63" s="254">
        <v>1135</v>
      </c>
      <c r="AL63" s="254">
        <v>788</v>
      </c>
      <c r="AM63" s="254"/>
      <c r="AN63" s="254"/>
      <c r="AO63" s="254"/>
      <c r="AP63" s="254"/>
      <c r="AQ63" s="254"/>
      <c r="AR63" s="254"/>
      <c r="AS63" s="254"/>
      <c r="AT63" s="254"/>
      <c r="AU63" s="254"/>
      <c r="AV63" s="227">
        <v>0</v>
      </c>
      <c r="AW63" s="227">
        <v>0</v>
      </c>
      <c r="AX63" s="227">
        <v>0</v>
      </c>
      <c r="AY63" s="254"/>
      <c r="AZ63" s="254"/>
      <c r="BA63" s="227">
        <v>0</v>
      </c>
      <c r="BB63" s="227">
        <v>0</v>
      </c>
      <c r="BC63" s="227">
        <v>0</v>
      </c>
      <c r="BD63" s="227">
        <v>0</v>
      </c>
      <c r="BE63" s="254">
        <v>133630</v>
      </c>
      <c r="BF63" s="227">
        <v>0</v>
      </c>
      <c r="BG63" s="227">
        <v>0</v>
      </c>
      <c r="BH63" s="227">
        <v>0</v>
      </c>
      <c r="BI63" s="227">
        <v>0</v>
      </c>
      <c r="BJ63" s="227">
        <v>0</v>
      </c>
      <c r="BK63" s="227">
        <v>0</v>
      </c>
      <c r="BL63" s="227">
        <v>0</v>
      </c>
      <c r="BM63" s="227">
        <v>0</v>
      </c>
      <c r="BN63" s="227">
        <v>0</v>
      </c>
      <c r="BO63" s="227">
        <v>0</v>
      </c>
      <c r="BP63" s="227">
        <v>0</v>
      </c>
      <c r="BQ63" s="227">
        <v>0</v>
      </c>
      <c r="BR63" s="227">
        <v>0</v>
      </c>
      <c r="BS63" s="227">
        <v>0</v>
      </c>
      <c r="BT63" s="227">
        <v>0</v>
      </c>
      <c r="BU63" s="227">
        <v>0</v>
      </c>
      <c r="BV63" s="227">
        <v>0</v>
      </c>
      <c r="BW63" s="227">
        <v>0</v>
      </c>
      <c r="BX63" s="227">
        <v>0</v>
      </c>
      <c r="BY63" s="227">
        <v>0</v>
      </c>
      <c r="BZ63" s="227">
        <v>0</v>
      </c>
      <c r="CA63" s="227">
        <v>0</v>
      </c>
      <c r="CB63" s="227">
        <v>0</v>
      </c>
      <c r="CC63" s="227">
        <v>0</v>
      </c>
      <c r="CD63" s="189">
        <v>0</v>
      </c>
      <c r="CE63" s="28">
        <v>0</v>
      </c>
    </row>
    <row r="64" spans="1:83" s="164" customFormat="1" x14ac:dyDescent="0.25">
      <c r="A64" s="172" t="s">
        <v>262</v>
      </c>
      <c r="B64" s="173"/>
      <c r="C64" s="256"/>
      <c r="D64" s="256"/>
      <c r="E64" s="256">
        <v>37.1</v>
      </c>
      <c r="F64" s="256"/>
      <c r="G64" s="256"/>
      <c r="H64" s="256"/>
      <c r="I64" s="256"/>
      <c r="J64" s="256"/>
      <c r="K64" s="256"/>
      <c r="L64" s="256"/>
      <c r="M64" s="256"/>
      <c r="N64" s="256"/>
      <c r="O64" s="256">
        <v>10.6</v>
      </c>
      <c r="P64" s="253">
        <v>19.7</v>
      </c>
      <c r="Q64" s="253"/>
      <c r="R64" s="253">
        <v>2.9</v>
      </c>
      <c r="S64" s="257"/>
      <c r="T64" s="257"/>
      <c r="U64" s="258">
        <v>18.5</v>
      </c>
      <c r="V64" s="253"/>
      <c r="W64" s="253"/>
      <c r="X64" s="253"/>
      <c r="Y64" s="253">
        <v>17.8</v>
      </c>
      <c r="Z64" s="253"/>
      <c r="AA64" s="253"/>
      <c r="AB64" s="257">
        <v>3.6</v>
      </c>
      <c r="AC64" s="253">
        <v>6.6</v>
      </c>
      <c r="AD64" s="253"/>
      <c r="AE64" s="253">
        <v>16.7</v>
      </c>
      <c r="AF64" s="253"/>
      <c r="AG64" s="253">
        <v>24.4</v>
      </c>
      <c r="AH64" s="253"/>
      <c r="AI64" s="253">
        <v>14.3</v>
      </c>
      <c r="AJ64" s="253">
        <v>51.7</v>
      </c>
      <c r="AK64" s="253">
        <v>1.2</v>
      </c>
      <c r="AL64" s="253">
        <v>1.1000000000000001</v>
      </c>
      <c r="AM64" s="253"/>
      <c r="AN64" s="253"/>
      <c r="AO64" s="253"/>
      <c r="AP64" s="253"/>
      <c r="AQ64" s="253"/>
      <c r="AR64" s="253"/>
      <c r="AS64" s="253"/>
      <c r="AT64" s="253"/>
      <c r="AU64" s="253"/>
      <c r="AV64" s="257">
        <v>1.5</v>
      </c>
      <c r="AW64" s="257"/>
      <c r="AX64" s="257"/>
      <c r="AY64" s="253">
        <v>9.6</v>
      </c>
      <c r="AZ64" s="253"/>
      <c r="BA64" s="257"/>
      <c r="BB64" s="257">
        <v>2.7</v>
      </c>
      <c r="BC64" s="257"/>
      <c r="BD64" s="257">
        <v>5.2</v>
      </c>
      <c r="BE64" s="253">
        <v>7.9</v>
      </c>
      <c r="BF64" s="257">
        <v>12.7</v>
      </c>
      <c r="BG64" s="257"/>
      <c r="BH64" s="257">
        <v>6.1</v>
      </c>
      <c r="BI64" s="257"/>
      <c r="BJ64" s="257"/>
      <c r="BK64" s="257"/>
      <c r="BL64" s="257">
        <v>7.9</v>
      </c>
      <c r="BM64" s="257">
        <v>2.2999999999999998</v>
      </c>
      <c r="BN64" s="257">
        <v>6.1</v>
      </c>
      <c r="BO64" s="257"/>
      <c r="BP64" s="257"/>
      <c r="BQ64" s="257"/>
      <c r="BR64" s="257">
        <v>2.9</v>
      </c>
      <c r="BS64" s="257"/>
      <c r="BT64" s="257"/>
      <c r="BU64" s="257"/>
      <c r="BV64" s="257">
        <v>11.4</v>
      </c>
      <c r="BW64" s="257"/>
      <c r="BX64" s="257">
        <v>0.3</v>
      </c>
      <c r="BY64" s="257">
        <v>5</v>
      </c>
      <c r="BZ64" s="257"/>
      <c r="CA64" s="257">
        <v>1.1000000000000001</v>
      </c>
      <c r="CB64" s="257"/>
      <c r="CC64" s="257">
        <v>2.6</v>
      </c>
      <c r="CD64" s="174" t="s">
        <v>248</v>
      </c>
      <c r="CE64" s="192">
        <f t="shared" ref="CE64:CE72" si="6">SUM(C64:CD64)</f>
        <v>311.50000000000006</v>
      </c>
    </row>
    <row r="65" spans="1:83" x14ac:dyDescent="0.25">
      <c r="A65" s="35" t="s">
        <v>263</v>
      </c>
      <c r="B65" s="16"/>
      <c r="C65" s="252"/>
      <c r="D65" s="252"/>
      <c r="E65" s="252">
        <v>2149182</v>
      </c>
      <c r="F65" s="252"/>
      <c r="G65" s="252"/>
      <c r="H65" s="252"/>
      <c r="I65" s="252"/>
      <c r="J65" s="252"/>
      <c r="K65" s="252"/>
      <c r="L65" s="252"/>
      <c r="M65" s="252"/>
      <c r="N65" s="252"/>
      <c r="O65" s="252">
        <v>552589</v>
      </c>
      <c r="P65" s="254">
        <v>1075714</v>
      </c>
      <c r="Q65" s="254"/>
      <c r="R65" s="254">
        <v>709652</v>
      </c>
      <c r="S65" s="259"/>
      <c r="T65" s="259"/>
      <c r="U65" s="255">
        <v>938755</v>
      </c>
      <c r="V65" s="254"/>
      <c r="W65" s="254"/>
      <c r="X65" s="254"/>
      <c r="Y65" s="254">
        <v>1244761</v>
      </c>
      <c r="Z65" s="254"/>
      <c r="AA65" s="254"/>
      <c r="AB65" s="260">
        <v>387254</v>
      </c>
      <c r="AC65" s="254">
        <v>504795</v>
      </c>
      <c r="AD65" s="254"/>
      <c r="AE65" s="254">
        <v>1229671</v>
      </c>
      <c r="AF65" s="254"/>
      <c r="AG65" s="254">
        <v>1452125</v>
      </c>
      <c r="AH65" s="254"/>
      <c r="AI65" s="254">
        <v>1035308</v>
      </c>
      <c r="AJ65" s="254">
        <v>5151382</v>
      </c>
      <c r="AK65" s="254">
        <v>125501</v>
      </c>
      <c r="AL65" s="254">
        <v>85041</v>
      </c>
      <c r="AM65" s="254"/>
      <c r="AN65" s="254"/>
      <c r="AO65" s="254"/>
      <c r="AP65" s="254"/>
      <c r="AQ65" s="254"/>
      <c r="AR65" s="254"/>
      <c r="AS65" s="254"/>
      <c r="AT65" s="254"/>
      <c r="AU65" s="254"/>
      <c r="AV65" s="259">
        <v>115897</v>
      </c>
      <c r="AW65" s="259"/>
      <c r="AX65" s="259"/>
      <c r="AY65" s="254">
        <v>464280</v>
      </c>
      <c r="AZ65" s="254"/>
      <c r="BA65" s="259"/>
      <c r="BB65" s="259">
        <v>216948</v>
      </c>
      <c r="BC65" s="259"/>
      <c r="BD65" s="259">
        <v>257598</v>
      </c>
      <c r="BE65" s="254">
        <v>429272</v>
      </c>
      <c r="BF65" s="259">
        <v>427235</v>
      </c>
      <c r="BG65" s="259"/>
      <c r="BH65" s="259">
        <v>480700</v>
      </c>
      <c r="BI65" s="259"/>
      <c r="BJ65" s="259"/>
      <c r="BK65" s="259"/>
      <c r="BL65" s="259">
        <v>505845</v>
      </c>
      <c r="BM65" s="259">
        <v>209414</v>
      </c>
      <c r="BN65" s="259">
        <v>958956</v>
      </c>
      <c r="BO65" s="259"/>
      <c r="BP65" s="259"/>
      <c r="BQ65" s="259"/>
      <c r="BR65" s="259">
        <v>235577</v>
      </c>
      <c r="BS65" s="259"/>
      <c r="BT65" s="259"/>
      <c r="BU65" s="259"/>
      <c r="BV65" s="259">
        <v>623205</v>
      </c>
      <c r="BW65" s="259"/>
      <c r="BX65" s="259">
        <v>24296</v>
      </c>
      <c r="BY65" s="259">
        <v>657941</v>
      </c>
      <c r="BZ65" s="259"/>
      <c r="CA65" s="259">
        <v>78640</v>
      </c>
      <c r="CB65" s="259"/>
      <c r="CC65" s="259">
        <v>350284</v>
      </c>
      <c r="CD65" s="25" t="s">
        <v>248</v>
      </c>
      <c r="CE65" s="28">
        <f t="shared" si="6"/>
        <v>22677818</v>
      </c>
    </row>
    <row r="66" spans="1:83" x14ac:dyDescent="0.25">
      <c r="A66" s="35" t="s">
        <v>11</v>
      </c>
      <c r="B66" s="16"/>
      <c r="C66" s="28">
        <f t="shared" ref="C66:AH66" si="7">ROUND(C47+C52,0)</f>
        <v>0</v>
      </c>
      <c r="D66" s="28">
        <f t="shared" si="7"/>
        <v>0</v>
      </c>
      <c r="E66" s="28">
        <f t="shared" si="7"/>
        <v>564623</v>
      </c>
      <c r="F66" s="28">
        <f t="shared" si="7"/>
        <v>0</v>
      </c>
      <c r="G66" s="28">
        <f t="shared" si="7"/>
        <v>0</v>
      </c>
      <c r="H66" s="28">
        <f t="shared" si="7"/>
        <v>0</v>
      </c>
      <c r="I66" s="28">
        <f t="shared" si="7"/>
        <v>0</v>
      </c>
      <c r="J66" s="28">
        <f t="shared" si="7"/>
        <v>0</v>
      </c>
      <c r="K66" s="28">
        <f t="shared" si="7"/>
        <v>0</v>
      </c>
      <c r="L66" s="28">
        <f t="shared" si="7"/>
        <v>0</v>
      </c>
      <c r="M66" s="28">
        <f t="shared" si="7"/>
        <v>0</v>
      </c>
      <c r="N66" s="28">
        <f t="shared" si="7"/>
        <v>0</v>
      </c>
      <c r="O66" s="28">
        <f t="shared" si="7"/>
        <v>145174</v>
      </c>
      <c r="P66" s="28">
        <f t="shared" si="7"/>
        <v>282607</v>
      </c>
      <c r="Q66" s="28">
        <f t="shared" si="7"/>
        <v>0</v>
      </c>
      <c r="R66" s="28">
        <f t="shared" si="7"/>
        <v>186436</v>
      </c>
      <c r="S66" s="28">
        <f t="shared" si="7"/>
        <v>0</v>
      </c>
      <c r="T66" s="28">
        <f t="shared" si="7"/>
        <v>0</v>
      </c>
      <c r="U66" s="28">
        <f t="shared" si="7"/>
        <v>246625</v>
      </c>
      <c r="V66" s="28">
        <f t="shared" si="7"/>
        <v>0</v>
      </c>
      <c r="W66" s="28">
        <f t="shared" si="7"/>
        <v>0</v>
      </c>
      <c r="X66" s="28">
        <f t="shared" si="7"/>
        <v>0</v>
      </c>
      <c r="Y66" s="28">
        <f t="shared" si="7"/>
        <v>327018</v>
      </c>
      <c r="Z66" s="28">
        <f t="shared" si="7"/>
        <v>0</v>
      </c>
      <c r="AA66" s="28">
        <f t="shared" si="7"/>
        <v>0</v>
      </c>
      <c r="AB66" s="28">
        <f t="shared" si="7"/>
        <v>101738</v>
      </c>
      <c r="AC66" s="28">
        <f t="shared" si="7"/>
        <v>132617</v>
      </c>
      <c r="AD66" s="28">
        <f t="shared" si="7"/>
        <v>0</v>
      </c>
      <c r="AE66" s="28">
        <f t="shared" si="7"/>
        <v>323053</v>
      </c>
      <c r="AF66" s="28">
        <f t="shared" si="7"/>
        <v>0</v>
      </c>
      <c r="AG66" s="28">
        <f t="shared" si="7"/>
        <v>381496</v>
      </c>
      <c r="AH66" s="28">
        <f t="shared" si="7"/>
        <v>0</v>
      </c>
      <c r="AI66" s="28">
        <f t="shared" ref="AI66:BN66" si="8">ROUND(AI47+AI52,0)</f>
        <v>271991</v>
      </c>
      <c r="AJ66" s="28">
        <f t="shared" si="8"/>
        <v>1353347</v>
      </c>
      <c r="AK66" s="28">
        <f t="shared" si="8"/>
        <v>32971</v>
      </c>
      <c r="AL66" s="28">
        <f t="shared" si="8"/>
        <v>22342</v>
      </c>
      <c r="AM66" s="28">
        <f t="shared" si="8"/>
        <v>0</v>
      </c>
      <c r="AN66" s="28">
        <f t="shared" si="8"/>
        <v>0</v>
      </c>
      <c r="AO66" s="28">
        <f t="shared" si="8"/>
        <v>0</v>
      </c>
      <c r="AP66" s="28">
        <f t="shared" si="8"/>
        <v>0</v>
      </c>
      <c r="AQ66" s="28">
        <f t="shared" si="8"/>
        <v>0</v>
      </c>
      <c r="AR66" s="28">
        <f t="shared" si="8"/>
        <v>0</v>
      </c>
      <c r="AS66" s="28">
        <f t="shared" si="8"/>
        <v>0</v>
      </c>
      <c r="AT66" s="28">
        <f t="shared" si="8"/>
        <v>0</v>
      </c>
      <c r="AU66" s="28">
        <f t="shared" si="8"/>
        <v>0</v>
      </c>
      <c r="AV66" s="28">
        <f t="shared" si="8"/>
        <v>30448</v>
      </c>
      <c r="AW66" s="28">
        <f t="shared" si="8"/>
        <v>0</v>
      </c>
      <c r="AX66" s="28">
        <f t="shared" si="8"/>
        <v>0</v>
      </c>
      <c r="AY66" s="28">
        <f t="shared" si="8"/>
        <v>121973</v>
      </c>
      <c r="AZ66" s="28">
        <f t="shared" si="8"/>
        <v>0</v>
      </c>
      <c r="BA66" s="28">
        <f t="shared" si="8"/>
        <v>0</v>
      </c>
      <c r="BB66" s="28">
        <f t="shared" si="8"/>
        <v>56996</v>
      </c>
      <c r="BC66" s="28">
        <f t="shared" si="8"/>
        <v>0</v>
      </c>
      <c r="BD66" s="28">
        <f t="shared" si="8"/>
        <v>67675</v>
      </c>
      <c r="BE66" s="28">
        <f t="shared" si="8"/>
        <v>112776</v>
      </c>
      <c r="BF66" s="28">
        <f t="shared" si="8"/>
        <v>112241</v>
      </c>
      <c r="BG66" s="28">
        <f t="shared" si="8"/>
        <v>0</v>
      </c>
      <c r="BH66" s="28">
        <f t="shared" si="8"/>
        <v>126287</v>
      </c>
      <c r="BI66" s="28">
        <f t="shared" si="8"/>
        <v>0</v>
      </c>
      <c r="BJ66" s="28">
        <f t="shared" si="8"/>
        <v>0</v>
      </c>
      <c r="BK66" s="28">
        <f t="shared" si="8"/>
        <v>0</v>
      </c>
      <c r="BL66" s="28">
        <f t="shared" si="8"/>
        <v>132893</v>
      </c>
      <c r="BM66" s="28">
        <f t="shared" si="8"/>
        <v>55016</v>
      </c>
      <c r="BN66" s="28">
        <f t="shared" si="8"/>
        <v>251932</v>
      </c>
      <c r="BO66" s="28">
        <f t="shared" ref="BO66:CC66" si="9">ROUND(BO47+BO52,0)</f>
        <v>0</v>
      </c>
      <c r="BP66" s="28">
        <f t="shared" si="9"/>
        <v>0</v>
      </c>
      <c r="BQ66" s="28">
        <f t="shared" si="9"/>
        <v>0</v>
      </c>
      <c r="BR66" s="28">
        <f t="shared" si="9"/>
        <v>61890</v>
      </c>
      <c r="BS66" s="28">
        <f t="shared" si="9"/>
        <v>0</v>
      </c>
      <c r="BT66" s="28">
        <f t="shared" si="9"/>
        <v>0</v>
      </c>
      <c r="BU66" s="28">
        <f t="shared" si="9"/>
        <v>0</v>
      </c>
      <c r="BV66" s="28">
        <f t="shared" si="9"/>
        <v>163726</v>
      </c>
      <c r="BW66" s="28">
        <f t="shared" si="9"/>
        <v>0</v>
      </c>
      <c r="BX66" s="28">
        <f t="shared" si="9"/>
        <v>6383</v>
      </c>
      <c r="BY66" s="28">
        <f t="shared" si="9"/>
        <v>172851</v>
      </c>
      <c r="BZ66" s="28">
        <f t="shared" si="9"/>
        <v>0</v>
      </c>
      <c r="CA66" s="28">
        <f t="shared" si="9"/>
        <v>20660</v>
      </c>
      <c r="CB66" s="28">
        <f t="shared" si="9"/>
        <v>0</v>
      </c>
      <c r="CC66" s="28">
        <f t="shared" si="9"/>
        <v>92025</v>
      </c>
      <c r="CD66" s="25" t="s">
        <v>248</v>
      </c>
      <c r="CE66" s="28">
        <f t="shared" si="6"/>
        <v>5957810</v>
      </c>
    </row>
    <row r="67" spans="1:83" x14ac:dyDescent="0.25">
      <c r="A67" s="35" t="s">
        <v>264</v>
      </c>
      <c r="B67" s="16"/>
      <c r="C67" s="252"/>
      <c r="D67" s="252"/>
      <c r="E67" s="252">
        <v>323136</v>
      </c>
      <c r="F67" s="252"/>
      <c r="G67" s="252"/>
      <c r="H67" s="252"/>
      <c r="I67" s="252"/>
      <c r="J67" s="252"/>
      <c r="K67" s="252"/>
      <c r="L67" s="252"/>
      <c r="M67" s="252"/>
      <c r="N67" s="252"/>
      <c r="O67" s="252"/>
      <c r="P67" s="254"/>
      <c r="Q67" s="254"/>
      <c r="R67" s="254"/>
      <c r="S67" s="259"/>
      <c r="T67" s="259"/>
      <c r="U67" s="255">
        <v>11040</v>
      </c>
      <c r="V67" s="254"/>
      <c r="W67" s="254"/>
      <c r="X67" s="254"/>
      <c r="Y67" s="254"/>
      <c r="Z67" s="254"/>
      <c r="AA67" s="254"/>
      <c r="AB67" s="260"/>
      <c r="AC67" s="254"/>
      <c r="AD67" s="254"/>
      <c r="AE67" s="254"/>
      <c r="AF67" s="254"/>
      <c r="AG67" s="254">
        <v>1439534</v>
      </c>
      <c r="AH67" s="254"/>
      <c r="AI67" s="254"/>
      <c r="AJ67" s="254">
        <v>3307109</v>
      </c>
      <c r="AK67" s="254"/>
      <c r="AL67" s="254"/>
      <c r="AM67" s="254"/>
      <c r="AN67" s="254"/>
      <c r="AO67" s="254"/>
      <c r="AP67" s="254"/>
      <c r="AQ67" s="254"/>
      <c r="AR67" s="254"/>
      <c r="AS67" s="254"/>
      <c r="AT67" s="254"/>
      <c r="AU67" s="254"/>
      <c r="AV67" s="259"/>
      <c r="AW67" s="259"/>
      <c r="AX67" s="259"/>
      <c r="AY67" s="254"/>
      <c r="AZ67" s="254"/>
      <c r="BA67" s="259"/>
      <c r="BB67" s="259"/>
      <c r="BC67" s="259"/>
      <c r="BD67" s="259"/>
      <c r="BE67" s="254"/>
      <c r="BF67" s="259"/>
      <c r="BG67" s="259"/>
      <c r="BH67" s="259"/>
      <c r="BI67" s="259"/>
      <c r="BJ67" s="259"/>
      <c r="BK67" s="259"/>
      <c r="BL67" s="259"/>
      <c r="BM67" s="259"/>
      <c r="BN67" s="259">
        <v>25545</v>
      </c>
      <c r="BO67" s="259"/>
      <c r="BP67" s="259"/>
      <c r="BQ67" s="259"/>
      <c r="BR67" s="259"/>
      <c r="BS67" s="259"/>
      <c r="BT67" s="259"/>
      <c r="BU67" s="259"/>
      <c r="BV67" s="259"/>
      <c r="BW67" s="259"/>
      <c r="BX67" s="259">
        <v>3905</v>
      </c>
      <c r="BY67" s="259"/>
      <c r="BZ67" s="259"/>
      <c r="CA67" s="259"/>
      <c r="CB67" s="259"/>
      <c r="CC67" s="259"/>
      <c r="CD67" s="25" t="s">
        <v>248</v>
      </c>
      <c r="CE67" s="28">
        <f t="shared" si="6"/>
        <v>5110269</v>
      </c>
    </row>
    <row r="68" spans="1:83" x14ac:dyDescent="0.25">
      <c r="A68" s="35" t="s">
        <v>265</v>
      </c>
      <c r="B68" s="16"/>
      <c r="C68" s="252"/>
      <c r="D68" s="252"/>
      <c r="E68" s="252">
        <v>197060</v>
      </c>
      <c r="F68" s="252"/>
      <c r="G68" s="252"/>
      <c r="H68" s="252"/>
      <c r="I68" s="252"/>
      <c r="J68" s="252"/>
      <c r="K68" s="252"/>
      <c r="L68" s="252"/>
      <c r="M68" s="252"/>
      <c r="N68" s="252"/>
      <c r="O68" s="252">
        <v>31374</v>
      </c>
      <c r="P68" s="254">
        <v>1394117</v>
      </c>
      <c r="Q68" s="254">
        <v>172</v>
      </c>
      <c r="R68" s="254">
        <v>45431</v>
      </c>
      <c r="S68" s="259"/>
      <c r="T68" s="259"/>
      <c r="U68" s="255">
        <v>440529</v>
      </c>
      <c r="V68" s="254"/>
      <c r="W68" s="254"/>
      <c r="X68" s="254"/>
      <c r="Y68" s="254">
        <v>101136</v>
      </c>
      <c r="Z68" s="254"/>
      <c r="AA68" s="254"/>
      <c r="AB68" s="260">
        <v>1958675</v>
      </c>
      <c r="AC68" s="254">
        <v>77060</v>
      </c>
      <c r="AD68" s="254"/>
      <c r="AE68" s="254">
        <v>62939</v>
      </c>
      <c r="AF68" s="254"/>
      <c r="AG68" s="254">
        <v>136365</v>
      </c>
      <c r="AH68" s="254"/>
      <c r="AI68" s="254">
        <v>128808</v>
      </c>
      <c r="AJ68" s="254">
        <v>719089</v>
      </c>
      <c r="AK68" s="254">
        <v>4520</v>
      </c>
      <c r="AL68" s="254">
        <v>3859</v>
      </c>
      <c r="AM68" s="254"/>
      <c r="AN68" s="254"/>
      <c r="AO68" s="254"/>
      <c r="AP68" s="254"/>
      <c r="AQ68" s="254"/>
      <c r="AR68" s="254"/>
      <c r="AS68" s="254"/>
      <c r="AT68" s="254"/>
      <c r="AU68" s="254"/>
      <c r="AV68" s="259">
        <v>156118</v>
      </c>
      <c r="AW68" s="259"/>
      <c r="AX68" s="259"/>
      <c r="AY68" s="254">
        <v>297793</v>
      </c>
      <c r="AZ68" s="254"/>
      <c r="BA68" s="259"/>
      <c r="BB68" s="259">
        <v>69449</v>
      </c>
      <c r="BC68" s="259"/>
      <c r="BD68" s="259">
        <v>65430</v>
      </c>
      <c r="BE68" s="254">
        <v>46758</v>
      </c>
      <c r="BF68" s="259">
        <v>87170</v>
      </c>
      <c r="BG68" s="259"/>
      <c r="BH68" s="259">
        <v>154479</v>
      </c>
      <c r="BI68" s="259">
        <v>38</v>
      </c>
      <c r="BJ68" s="259"/>
      <c r="BK68" s="259"/>
      <c r="BL68" s="259">
        <v>9398</v>
      </c>
      <c r="BM68" s="259">
        <v>12245</v>
      </c>
      <c r="BN68" s="259">
        <v>17396</v>
      </c>
      <c r="BO68" s="259">
        <v>1002</v>
      </c>
      <c r="BP68" s="259">
        <v>267</v>
      </c>
      <c r="BQ68" s="259"/>
      <c r="BR68" s="259">
        <v>37671</v>
      </c>
      <c r="BS68" s="259"/>
      <c r="BT68" s="259"/>
      <c r="BU68" s="259"/>
      <c r="BV68" s="259">
        <v>18961</v>
      </c>
      <c r="BW68" s="259"/>
      <c r="BX68" s="259">
        <v>8993</v>
      </c>
      <c r="BY68" s="259">
        <v>8523</v>
      </c>
      <c r="BZ68" s="259"/>
      <c r="CA68" s="259">
        <v>14839</v>
      </c>
      <c r="CB68" s="259"/>
      <c r="CC68" s="259">
        <v>6030</v>
      </c>
      <c r="CD68" s="25" t="s">
        <v>248</v>
      </c>
      <c r="CE68" s="28">
        <f t="shared" si="6"/>
        <v>6313694</v>
      </c>
    </row>
    <row r="69" spans="1:83" x14ac:dyDescent="0.25">
      <c r="A69" s="35" t="s">
        <v>266</v>
      </c>
      <c r="B69" s="16"/>
      <c r="C69" s="252"/>
      <c r="D69" s="252"/>
      <c r="E69" s="252"/>
      <c r="F69" s="252"/>
      <c r="G69" s="252"/>
      <c r="H69" s="252"/>
      <c r="I69" s="252"/>
      <c r="J69" s="252"/>
      <c r="K69" s="252"/>
      <c r="L69" s="252"/>
      <c r="M69" s="252"/>
      <c r="N69" s="252"/>
      <c r="O69" s="252"/>
      <c r="P69" s="254"/>
      <c r="Q69" s="254"/>
      <c r="R69" s="254"/>
      <c r="S69" s="259"/>
      <c r="T69" s="259"/>
      <c r="U69" s="255"/>
      <c r="V69" s="254"/>
      <c r="W69" s="254"/>
      <c r="X69" s="254"/>
      <c r="Y69" s="254"/>
      <c r="Z69" s="254"/>
      <c r="AA69" s="254"/>
      <c r="AB69" s="260"/>
      <c r="AC69" s="254"/>
      <c r="AD69" s="254"/>
      <c r="AE69" s="254"/>
      <c r="AF69" s="254"/>
      <c r="AG69" s="254"/>
      <c r="AH69" s="254"/>
      <c r="AI69" s="254"/>
      <c r="AJ69" s="254"/>
      <c r="AK69" s="254"/>
      <c r="AL69" s="254"/>
      <c r="AM69" s="254"/>
      <c r="AN69" s="254"/>
      <c r="AO69" s="254"/>
      <c r="AP69" s="254"/>
      <c r="AQ69" s="254"/>
      <c r="AR69" s="254"/>
      <c r="AS69" s="254"/>
      <c r="AT69" s="254"/>
      <c r="AU69" s="254"/>
      <c r="AV69" s="259"/>
      <c r="AW69" s="259"/>
      <c r="AX69" s="259"/>
      <c r="AY69" s="254"/>
      <c r="AZ69" s="254"/>
      <c r="BA69" s="259"/>
      <c r="BB69" s="259"/>
      <c r="BC69" s="259"/>
      <c r="BD69" s="259"/>
      <c r="BE69" s="254">
        <v>785189</v>
      </c>
      <c r="BF69" s="259"/>
      <c r="BG69" s="259"/>
      <c r="BH69" s="259"/>
      <c r="BI69" s="259"/>
      <c r="BJ69" s="259"/>
      <c r="BK69" s="259"/>
      <c r="BL69" s="259"/>
      <c r="BM69" s="259"/>
      <c r="BN69" s="259"/>
      <c r="BO69" s="259"/>
      <c r="BP69" s="259"/>
      <c r="BQ69" s="259"/>
      <c r="BR69" s="259"/>
      <c r="BS69" s="259"/>
      <c r="BT69" s="259"/>
      <c r="BU69" s="259"/>
      <c r="BV69" s="259"/>
      <c r="BW69" s="259"/>
      <c r="BX69" s="259"/>
      <c r="BY69" s="259"/>
      <c r="BZ69" s="259"/>
      <c r="CA69" s="259"/>
      <c r="CB69" s="259"/>
      <c r="CC69" s="259"/>
      <c r="CD69" s="25" t="s">
        <v>248</v>
      </c>
      <c r="CE69" s="28">
        <f t="shared" si="6"/>
        <v>785189</v>
      </c>
    </row>
    <row r="70" spans="1:83" x14ac:dyDescent="0.25">
      <c r="A70" s="35" t="s">
        <v>267</v>
      </c>
      <c r="B70" s="16"/>
      <c r="C70" s="252"/>
      <c r="D70" s="252"/>
      <c r="E70" s="252">
        <v>52689</v>
      </c>
      <c r="F70" s="252"/>
      <c r="G70" s="252"/>
      <c r="H70" s="252"/>
      <c r="I70" s="252"/>
      <c r="J70" s="252"/>
      <c r="K70" s="252"/>
      <c r="L70" s="252"/>
      <c r="M70" s="252"/>
      <c r="N70" s="252"/>
      <c r="O70" s="252">
        <v>1001</v>
      </c>
      <c r="P70" s="254">
        <v>49976</v>
      </c>
      <c r="Q70" s="254"/>
      <c r="R70" s="254"/>
      <c r="S70" s="259"/>
      <c r="T70" s="259"/>
      <c r="U70" s="255">
        <v>26638</v>
      </c>
      <c r="V70" s="254"/>
      <c r="W70" s="254"/>
      <c r="X70" s="254"/>
      <c r="Y70" s="254">
        <v>85779</v>
      </c>
      <c r="Z70" s="254"/>
      <c r="AA70" s="254"/>
      <c r="AB70" s="260">
        <v>1378716</v>
      </c>
      <c r="AC70" s="254"/>
      <c r="AD70" s="254"/>
      <c r="AE70" s="254">
        <v>2077</v>
      </c>
      <c r="AF70" s="254"/>
      <c r="AG70" s="254">
        <v>6352</v>
      </c>
      <c r="AH70" s="254"/>
      <c r="AI70" s="254">
        <v>337</v>
      </c>
      <c r="AJ70" s="254">
        <v>11574</v>
      </c>
      <c r="AK70" s="254"/>
      <c r="AL70" s="254"/>
      <c r="AM70" s="254"/>
      <c r="AN70" s="254"/>
      <c r="AO70" s="254"/>
      <c r="AP70" s="254"/>
      <c r="AQ70" s="254"/>
      <c r="AR70" s="254"/>
      <c r="AS70" s="254"/>
      <c r="AT70" s="254"/>
      <c r="AU70" s="254"/>
      <c r="AV70" s="259"/>
      <c r="AW70" s="259"/>
      <c r="AX70" s="259"/>
      <c r="AY70" s="254">
        <v>25357</v>
      </c>
      <c r="AZ70" s="254"/>
      <c r="BA70" s="259"/>
      <c r="BB70" s="259">
        <v>4583</v>
      </c>
      <c r="BC70" s="259"/>
      <c r="BD70" s="259">
        <v>19500</v>
      </c>
      <c r="BE70" s="254">
        <v>219658</v>
      </c>
      <c r="BF70" s="259">
        <v>486</v>
      </c>
      <c r="BG70" s="259"/>
      <c r="BH70" s="259"/>
      <c r="BI70" s="259"/>
      <c r="BJ70" s="259"/>
      <c r="BK70" s="259"/>
      <c r="BL70" s="259">
        <v>627280</v>
      </c>
      <c r="BM70" s="259">
        <v>1215</v>
      </c>
      <c r="BN70" s="259">
        <v>124225</v>
      </c>
      <c r="BO70" s="259">
        <v>1612</v>
      </c>
      <c r="BP70" s="259">
        <v>57740</v>
      </c>
      <c r="BQ70" s="259"/>
      <c r="BR70" s="259">
        <v>48438</v>
      </c>
      <c r="BS70" s="259"/>
      <c r="BT70" s="259"/>
      <c r="BU70" s="259"/>
      <c r="BV70" s="259">
        <v>209412</v>
      </c>
      <c r="BW70" s="259"/>
      <c r="BX70" s="259"/>
      <c r="BY70" s="259"/>
      <c r="BZ70" s="259"/>
      <c r="CA70" s="259">
        <v>10360</v>
      </c>
      <c r="CB70" s="259"/>
      <c r="CC70" s="259">
        <v>23323</v>
      </c>
      <c r="CD70" s="25" t="s">
        <v>248</v>
      </c>
      <c r="CE70" s="28">
        <f t="shared" si="6"/>
        <v>2988328</v>
      </c>
    </row>
    <row r="71" spans="1:83" x14ac:dyDescent="0.25">
      <c r="A71" s="35" t="s">
        <v>16</v>
      </c>
      <c r="B71" s="16"/>
      <c r="C71" s="28">
        <f t="shared" ref="C71:AH71" si="10">ROUND(C55+C56,0)</f>
        <v>0</v>
      </c>
      <c r="D71" s="28">
        <f t="shared" si="10"/>
        <v>2150</v>
      </c>
      <c r="E71" s="28">
        <f t="shared" si="10"/>
        <v>147388</v>
      </c>
      <c r="F71" s="28">
        <f t="shared" si="10"/>
        <v>0</v>
      </c>
      <c r="G71" s="28">
        <f t="shared" si="10"/>
        <v>0</v>
      </c>
      <c r="H71" s="28">
        <f t="shared" si="10"/>
        <v>0</v>
      </c>
      <c r="I71" s="28">
        <f t="shared" si="10"/>
        <v>0</v>
      </c>
      <c r="J71" s="28">
        <f t="shared" si="10"/>
        <v>3304</v>
      </c>
      <c r="K71" s="28">
        <f t="shared" si="10"/>
        <v>0</v>
      </c>
      <c r="L71" s="28">
        <f t="shared" si="10"/>
        <v>59843</v>
      </c>
      <c r="M71" s="28">
        <f t="shared" si="10"/>
        <v>0</v>
      </c>
      <c r="N71" s="28">
        <f t="shared" si="10"/>
        <v>0</v>
      </c>
      <c r="O71" s="28">
        <f t="shared" si="10"/>
        <v>23652</v>
      </c>
      <c r="P71" s="28">
        <f t="shared" si="10"/>
        <v>147751</v>
      </c>
      <c r="Q71" s="28">
        <f t="shared" si="10"/>
        <v>84422</v>
      </c>
      <c r="R71" s="28">
        <f t="shared" si="10"/>
        <v>5296</v>
      </c>
      <c r="S71" s="28">
        <f t="shared" si="10"/>
        <v>0</v>
      </c>
      <c r="T71" s="28">
        <f t="shared" si="10"/>
        <v>0</v>
      </c>
      <c r="U71" s="28">
        <f t="shared" si="10"/>
        <v>68828</v>
      </c>
      <c r="V71" s="28">
        <f t="shared" si="10"/>
        <v>0</v>
      </c>
      <c r="W71" s="28">
        <f t="shared" si="10"/>
        <v>0</v>
      </c>
      <c r="X71" s="28">
        <f t="shared" si="10"/>
        <v>0</v>
      </c>
      <c r="Y71" s="28">
        <f t="shared" si="10"/>
        <v>53415</v>
      </c>
      <c r="Z71" s="28">
        <f t="shared" si="10"/>
        <v>0</v>
      </c>
      <c r="AA71" s="28">
        <f t="shared" si="10"/>
        <v>0</v>
      </c>
      <c r="AB71" s="28">
        <f t="shared" si="10"/>
        <v>17382</v>
      </c>
      <c r="AC71" s="28">
        <f t="shared" si="10"/>
        <v>27024</v>
      </c>
      <c r="AD71" s="28">
        <f t="shared" si="10"/>
        <v>0</v>
      </c>
      <c r="AE71" s="28">
        <f t="shared" si="10"/>
        <v>142160</v>
      </c>
      <c r="AF71" s="28">
        <f t="shared" si="10"/>
        <v>0</v>
      </c>
      <c r="AG71" s="28">
        <f t="shared" si="10"/>
        <v>46489</v>
      </c>
      <c r="AH71" s="28">
        <f t="shared" si="10"/>
        <v>0</v>
      </c>
      <c r="AI71" s="28">
        <f t="shared" ref="AI71:BN71" si="11">ROUND(AI55+AI56,0)</f>
        <v>0</v>
      </c>
      <c r="AJ71" s="28">
        <f t="shared" si="11"/>
        <v>205850</v>
      </c>
      <c r="AK71" s="28">
        <f t="shared" si="11"/>
        <v>101511</v>
      </c>
      <c r="AL71" s="28">
        <f t="shared" si="11"/>
        <v>40650</v>
      </c>
      <c r="AM71" s="28">
        <f t="shared" si="11"/>
        <v>0</v>
      </c>
      <c r="AN71" s="28">
        <f t="shared" si="11"/>
        <v>0</v>
      </c>
      <c r="AO71" s="28">
        <f t="shared" si="11"/>
        <v>0</v>
      </c>
      <c r="AP71" s="28">
        <f t="shared" si="11"/>
        <v>0</v>
      </c>
      <c r="AQ71" s="28">
        <f t="shared" si="11"/>
        <v>0</v>
      </c>
      <c r="AR71" s="28">
        <f t="shared" si="11"/>
        <v>0</v>
      </c>
      <c r="AS71" s="28">
        <f t="shared" si="11"/>
        <v>0</v>
      </c>
      <c r="AT71" s="28">
        <f t="shared" si="11"/>
        <v>0</v>
      </c>
      <c r="AU71" s="28">
        <f t="shared" si="11"/>
        <v>0</v>
      </c>
      <c r="AV71" s="28">
        <f t="shared" si="11"/>
        <v>0</v>
      </c>
      <c r="AW71" s="28">
        <f t="shared" si="11"/>
        <v>0</v>
      </c>
      <c r="AX71" s="28">
        <f t="shared" si="11"/>
        <v>0</v>
      </c>
      <c r="AY71" s="28">
        <f t="shared" si="11"/>
        <v>60952</v>
      </c>
      <c r="AZ71" s="28">
        <f t="shared" si="11"/>
        <v>0</v>
      </c>
      <c r="BA71" s="28">
        <f t="shared" si="11"/>
        <v>0</v>
      </c>
      <c r="BB71" s="28">
        <f t="shared" si="11"/>
        <v>2037</v>
      </c>
      <c r="BC71" s="28">
        <f t="shared" si="11"/>
        <v>0</v>
      </c>
      <c r="BD71" s="28">
        <f t="shared" si="11"/>
        <v>37300</v>
      </c>
      <c r="BE71" s="28">
        <f t="shared" si="11"/>
        <v>1562676</v>
      </c>
      <c r="BF71" s="28">
        <f t="shared" si="11"/>
        <v>47937</v>
      </c>
      <c r="BG71" s="28">
        <f t="shared" si="11"/>
        <v>0</v>
      </c>
      <c r="BH71" s="28">
        <f t="shared" si="11"/>
        <v>0</v>
      </c>
      <c r="BI71" s="28">
        <f t="shared" si="11"/>
        <v>0</v>
      </c>
      <c r="BJ71" s="28">
        <f t="shared" si="11"/>
        <v>0</v>
      </c>
      <c r="BK71" s="28">
        <f t="shared" si="11"/>
        <v>0</v>
      </c>
      <c r="BL71" s="28">
        <f t="shared" si="11"/>
        <v>34674</v>
      </c>
      <c r="BM71" s="28">
        <f t="shared" si="11"/>
        <v>13241</v>
      </c>
      <c r="BN71" s="28">
        <f t="shared" si="11"/>
        <v>37866</v>
      </c>
      <c r="BO71" s="28">
        <f t="shared" ref="BO71:CC71" si="12">ROUND(BO55+BO56,0)</f>
        <v>0</v>
      </c>
      <c r="BP71" s="28">
        <f t="shared" si="12"/>
        <v>0</v>
      </c>
      <c r="BQ71" s="28">
        <f t="shared" si="12"/>
        <v>0</v>
      </c>
      <c r="BR71" s="28">
        <f t="shared" si="12"/>
        <v>8148</v>
      </c>
      <c r="BS71" s="28">
        <f t="shared" si="12"/>
        <v>0</v>
      </c>
      <c r="BT71" s="28">
        <f t="shared" si="12"/>
        <v>0</v>
      </c>
      <c r="BU71" s="28">
        <f t="shared" si="12"/>
        <v>0</v>
      </c>
      <c r="BV71" s="28">
        <f t="shared" si="12"/>
        <v>36553</v>
      </c>
      <c r="BW71" s="28">
        <f t="shared" si="12"/>
        <v>0</v>
      </c>
      <c r="BX71" s="28">
        <f t="shared" si="12"/>
        <v>0</v>
      </c>
      <c r="BY71" s="28">
        <f t="shared" si="12"/>
        <v>0</v>
      </c>
      <c r="BZ71" s="28">
        <f t="shared" si="12"/>
        <v>0</v>
      </c>
      <c r="CA71" s="28">
        <f t="shared" si="12"/>
        <v>5998</v>
      </c>
      <c r="CB71" s="28">
        <f t="shared" si="12"/>
        <v>0</v>
      </c>
      <c r="CC71" s="28">
        <f t="shared" si="12"/>
        <v>0</v>
      </c>
      <c r="CD71" s="25" t="s">
        <v>248</v>
      </c>
      <c r="CE71" s="28">
        <f t="shared" si="6"/>
        <v>3024497</v>
      </c>
    </row>
    <row r="72" spans="1:83" x14ac:dyDescent="0.25">
      <c r="A72" s="35" t="s">
        <v>268</v>
      </c>
      <c r="B72" s="28"/>
      <c r="C72" s="252"/>
      <c r="D72" s="252"/>
      <c r="E72" s="252">
        <v>8918</v>
      </c>
      <c r="F72" s="252"/>
      <c r="G72" s="252"/>
      <c r="H72" s="252"/>
      <c r="I72" s="252"/>
      <c r="J72" s="252"/>
      <c r="K72" s="252"/>
      <c r="L72" s="252"/>
      <c r="M72" s="252"/>
      <c r="N72" s="252"/>
      <c r="O72" s="252"/>
      <c r="P72" s="254"/>
      <c r="Q72" s="254"/>
      <c r="R72" s="254"/>
      <c r="S72" s="259"/>
      <c r="T72" s="259"/>
      <c r="U72" s="255">
        <v>972</v>
      </c>
      <c r="V72" s="254"/>
      <c r="W72" s="254"/>
      <c r="X72" s="254"/>
      <c r="Y72" s="254">
        <v>372</v>
      </c>
      <c r="Z72" s="254"/>
      <c r="AA72" s="254"/>
      <c r="AB72" s="260">
        <v>72042</v>
      </c>
      <c r="AC72" s="254"/>
      <c r="AD72" s="254"/>
      <c r="AE72" s="254">
        <v>155</v>
      </c>
      <c r="AF72" s="254"/>
      <c r="AG72" s="254"/>
      <c r="AH72" s="254"/>
      <c r="AI72" s="254"/>
      <c r="AJ72" s="254">
        <v>28511</v>
      </c>
      <c r="AK72" s="254"/>
      <c r="AL72" s="254"/>
      <c r="AM72" s="254"/>
      <c r="AN72" s="254"/>
      <c r="AO72" s="254"/>
      <c r="AP72" s="254"/>
      <c r="AQ72" s="254"/>
      <c r="AR72" s="254"/>
      <c r="AS72" s="254"/>
      <c r="AT72" s="254"/>
      <c r="AU72" s="254"/>
      <c r="AV72" s="259"/>
      <c r="AW72" s="259"/>
      <c r="AX72" s="259"/>
      <c r="AY72" s="254"/>
      <c r="AZ72" s="254"/>
      <c r="BA72" s="259"/>
      <c r="BB72" s="259"/>
      <c r="BC72" s="259"/>
      <c r="BD72" s="259"/>
      <c r="BE72" s="254"/>
      <c r="BF72" s="259"/>
      <c r="BG72" s="259"/>
      <c r="BH72" s="259"/>
      <c r="BI72" s="259"/>
      <c r="BJ72" s="259"/>
      <c r="BK72" s="259"/>
      <c r="BL72" s="259">
        <v>2371</v>
      </c>
      <c r="BM72" s="259"/>
      <c r="BN72" s="259">
        <v>18658</v>
      </c>
      <c r="BO72" s="259"/>
      <c r="BP72" s="259"/>
      <c r="BQ72" s="259"/>
      <c r="BR72" s="259"/>
      <c r="BS72" s="259"/>
      <c r="BT72" s="259"/>
      <c r="BU72" s="259"/>
      <c r="BV72" s="259">
        <v>909</v>
      </c>
      <c r="BW72" s="259"/>
      <c r="BX72" s="259"/>
      <c r="BY72" s="259"/>
      <c r="BZ72" s="259"/>
      <c r="CA72" s="259"/>
      <c r="CB72" s="259"/>
      <c r="CC72" s="259"/>
      <c r="CD72" s="25" t="s">
        <v>248</v>
      </c>
      <c r="CE72" s="28">
        <f t="shared" si="6"/>
        <v>132908</v>
      </c>
    </row>
    <row r="73" spans="1:83" x14ac:dyDescent="0.25">
      <c r="A73" s="35" t="s">
        <v>269</v>
      </c>
      <c r="B73" s="16"/>
      <c r="C73" s="28">
        <f t="shared" ref="C73:AH73" si="13">SUM(C74:C87)</f>
        <v>0</v>
      </c>
      <c r="D73" s="28">
        <f t="shared" si="13"/>
        <v>0</v>
      </c>
      <c r="E73" s="28">
        <f t="shared" si="13"/>
        <v>830823</v>
      </c>
      <c r="F73" s="28">
        <f t="shared" si="13"/>
        <v>0</v>
      </c>
      <c r="G73" s="28">
        <f t="shared" si="13"/>
        <v>0</v>
      </c>
      <c r="H73" s="28">
        <f t="shared" si="13"/>
        <v>0</v>
      </c>
      <c r="I73" s="28">
        <f t="shared" si="13"/>
        <v>0</v>
      </c>
      <c r="J73" s="28">
        <f t="shared" si="13"/>
        <v>0</v>
      </c>
      <c r="K73" s="28">
        <f t="shared" si="13"/>
        <v>0</v>
      </c>
      <c r="L73" s="28">
        <f t="shared" si="13"/>
        <v>0</v>
      </c>
      <c r="M73" s="28">
        <f t="shared" si="13"/>
        <v>0</v>
      </c>
      <c r="N73" s="28">
        <f t="shared" si="13"/>
        <v>0</v>
      </c>
      <c r="O73" s="28">
        <f t="shared" si="13"/>
        <v>249797</v>
      </c>
      <c r="P73" s="28">
        <f t="shared" si="13"/>
        <v>272833</v>
      </c>
      <c r="Q73" s="28">
        <f t="shared" si="13"/>
        <v>0</v>
      </c>
      <c r="R73" s="28">
        <f t="shared" si="13"/>
        <v>85714</v>
      </c>
      <c r="S73" s="28">
        <f t="shared" si="13"/>
        <v>0</v>
      </c>
      <c r="T73" s="28">
        <f t="shared" si="13"/>
        <v>0</v>
      </c>
      <c r="U73" s="28">
        <f t="shared" si="13"/>
        <v>801870</v>
      </c>
      <c r="V73" s="28">
        <f t="shared" si="13"/>
        <v>0</v>
      </c>
      <c r="W73" s="28">
        <f t="shared" si="13"/>
        <v>0</v>
      </c>
      <c r="X73" s="28">
        <f t="shared" si="13"/>
        <v>0</v>
      </c>
      <c r="Y73" s="28">
        <f t="shared" si="13"/>
        <v>555925</v>
      </c>
      <c r="Z73" s="28">
        <f t="shared" si="13"/>
        <v>0</v>
      </c>
      <c r="AA73" s="28">
        <f t="shared" si="13"/>
        <v>0</v>
      </c>
      <c r="AB73" s="28">
        <f t="shared" si="13"/>
        <v>32</v>
      </c>
      <c r="AC73" s="28">
        <f t="shared" si="13"/>
        <v>284404</v>
      </c>
      <c r="AD73" s="28">
        <f t="shared" si="13"/>
        <v>0</v>
      </c>
      <c r="AE73" s="28">
        <f t="shared" si="13"/>
        <v>3909</v>
      </c>
      <c r="AF73" s="28">
        <f t="shared" si="13"/>
        <v>0</v>
      </c>
      <c r="AG73" s="28">
        <f t="shared" si="13"/>
        <v>99213</v>
      </c>
      <c r="AH73" s="28">
        <f t="shared" si="13"/>
        <v>0</v>
      </c>
      <c r="AI73" s="28">
        <f t="shared" ref="AI73:BN73" si="14">SUM(AI74:AI87)</f>
        <v>10178</v>
      </c>
      <c r="AJ73" s="28">
        <f t="shared" si="14"/>
        <v>32497</v>
      </c>
      <c r="AK73" s="28">
        <f t="shared" si="14"/>
        <v>5614</v>
      </c>
      <c r="AL73" s="28">
        <f t="shared" si="14"/>
        <v>44</v>
      </c>
      <c r="AM73" s="28">
        <f t="shared" si="14"/>
        <v>0</v>
      </c>
      <c r="AN73" s="28">
        <f t="shared" si="14"/>
        <v>0</v>
      </c>
      <c r="AO73" s="28">
        <f t="shared" si="14"/>
        <v>0</v>
      </c>
      <c r="AP73" s="28">
        <f t="shared" si="14"/>
        <v>0</v>
      </c>
      <c r="AQ73" s="28">
        <f t="shared" si="14"/>
        <v>0</v>
      </c>
      <c r="AR73" s="28">
        <f t="shared" si="14"/>
        <v>0</v>
      </c>
      <c r="AS73" s="28">
        <f t="shared" si="14"/>
        <v>0</v>
      </c>
      <c r="AT73" s="28">
        <f t="shared" si="14"/>
        <v>0</v>
      </c>
      <c r="AU73" s="28">
        <f t="shared" si="14"/>
        <v>0</v>
      </c>
      <c r="AV73" s="28">
        <f t="shared" si="14"/>
        <v>20549</v>
      </c>
      <c r="AW73" s="28">
        <f t="shared" si="14"/>
        <v>0</v>
      </c>
      <c r="AX73" s="28">
        <f t="shared" si="14"/>
        <v>0</v>
      </c>
      <c r="AY73" s="28">
        <f t="shared" si="14"/>
        <v>260788</v>
      </c>
      <c r="AZ73" s="28">
        <f t="shared" si="14"/>
        <v>0</v>
      </c>
      <c r="BA73" s="28">
        <f t="shared" si="14"/>
        <v>136230</v>
      </c>
      <c r="BB73" s="28">
        <f t="shared" si="14"/>
        <v>163</v>
      </c>
      <c r="BC73" s="28">
        <f t="shared" si="14"/>
        <v>0</v>
      </c>
      <c r="BD73" s="28">
        <f t="shared" si="14"/>
        <v>1332</v>
      </c>
      <c r="BE73" s="28">
        <f t="shared" si="14"/>
        <v>342873</v>
      </c>
      <c r="BF73" s="28">
        <f t="shared" si="14"/>
        <v>3948</v>
      </c>
      <c r="BG73" s="28">
        <f t="shared" si="14"/>
        <v>0</v>
      </c>
      <c r="BH73" s="28">
        <f t="shared" si="14"/>
        <v>2260583</v>
      </c>
      <c r="BI73" s="28">
        <f t="shared" si="14"/>
        <v>64972</v>
      </c>
      <c r="BJ73" s="28">
        <f t="shared" si="14"/>
        <v>0</v>
      </c>
      <c r="BK73" s="28">
        <f t="shared" si="14"/>
        <v>0</v>
      </c>
      <c r="BL73" s="28">
        <f t="shared" si="14"/>
        <v>150</v>
      </c>
      <c r="BM73" s="28">
        <f t="shared" si="14"/>
        <v>109561</v>
      </c>
      <c r="BN73" s="28">
        <f t="shared" si="14"/>
        <v>281536</v>
      </c>
      <c r="BO73" s="28">
        <f t="shared" ref="BO73:CE73" si="15">SUM(BO74:BO87)</f>
        <v>0</v>
      </c>
      <c r="BP73" s="28">
        <f t="shared" si="15"/>
        <v>41878</v>
      </c>
      <c r="BQ73" s="28">
        <f t="shared" si="15"/>
        <v>0</v>
      </c>
      <c r="BR73" s="28">
        <f t="shared" si="15"/>
        <v>274687</v>
      </c>
      <c r="BS73" s="28">
        <f t="shared" si="15"/>
        <v>0</v>
      </c>
      <c r="BT73" s="28">
        <f t="shared" si="15"/>
        <v>0</v>
      </c>
      <c r="BU73" s="28">
        <f t="shared" si="15"/>
        <v>0</v>
      </c>
      <c r="BV73" s="28">
        <f t="shared" si="15"/>
        <v>236</v>
      </c>
      <c r="BW73" s="28">
        <f t="shared" si="15"/>
        <v>0</v>
      </c>
      <c r="BX73" s="28">
        <f t="shared" si="15"/>
        <v>1961</v>
      </c>
      <c r="BY73" s="28">
        <f t="shared" si="15"/>
        <v>110220</v>
      </c>
      <c r="BZ73" s="28">
        <f t="shared" si="15"/>
        <v>0</v>
      </c>
      <c r="CA73" s="28">
        <f t="shared" si="15"/>
        <v>162290</v>
      </c>
      <c r="CB73" s="28">
        <f t="shared" si="15"/>
        <v>0</v>
      </c>
      <c r="CC73" s="28">
        <f t="shared" si="15"/>
        <v>406</v>
      </c>
      <c r="CD73" s="28">
        <f t="shared" si="15"/>
        <v>911328</v>
      </c>
      <c r="CE73" s="28">
        <f t="shared" si="15"/>
        <v>8218544</v>
      </c>
    </row>
    <row r="74" spans="1:83" x14ac:dyDescent="0.25">
      <c r="A74" s="29" t="s">
        <v>270</v>
      </c>
      <c r="B74" s="30"/>
      <c r="C74" s="261"/>
      <c r="D74" s="261"/>
      <c r="E74" s="261"/>
      <c r="F74" s="261"/>
      <c r="G74" s="261"/>
      <c r="H74" s="261"/>
      <c r="I74" s="261"/>
      <c r="J74" s="261"/>
      <c r="K74" s="261"/>
      <c r="L74" s="261"/>
      <c r="M74" s="261"/>
      <c r="N74" s="261"/>
      <c r="O74" s="261"/>
      <c r="P74" s="261"/>
      <c r="Q74" s="261"/>
      <c r="R74" s="261"/>
      <c r="S74" s="261"/>
      <c r="T74" s="261"/>
      <c r="U74" s="261">
        <v>77251</v>
      </c>
      <c r="V74" s="261"/>
      <c r="W74" s="261"/>
      <c r="X74" s="261"/>
      <c r="Y74" s="261"/>
      <c r="Z74" s="261"/>
      <c r="AA74" s="261"/>
      <c r="AB74" s="261"/>
      <c r="AC74" s="261"/>
      <c r="AD74" s="261"/>
      <c r="AE74" s="261"/>
      <c r="AF74" s="261"/>
      <c r="AG74" s="261"/>
      <c r="AH74" s="261"/>
      <c r="AI74" s="261"/>
      <c r="AJ74" s="261"/>
      <c r="AK74" s="261"/>
      <c r="AL74" s="261"/>
      <c r="AM74" s="261"/>
      <c r="AN74" s="261"/>
      <c r="AO74" s="261"/>
      <c r="AP74" s="261"/>
      <c r="AQ74" s="261"/>
      <c r="AR74" s="261"/>
      <c r="AS74" s="261"/>
      <c r="AT74" s="261"/>
      <c r="AU74" s="261"/>
      <c r="AV74" s="261"/>
      <c r="AW74" s="261"/>
      <c r="AX74" s="261"/>
      <c r="AY74" s="261"/>
      <c r="AZ74" s="261"/>
      <c r="BA74" s="261"/>
      <c r="BB74" s="261"/>
      <c r="BC74" s="261"/>
      <c r="BD74" s="261"/>
      <c r="BE74" s="261"/>
      <c r="BF74" s="261"/>
      <c r="BG74" s="261"/>
      <c r="BH74" s="261"/>
      <c r="BI74" s="261"/>
      <c r="BJ74" s="261"/>
      <c r="BK74" s="261"/>
      <c r="BL74" s="261"/>
      <c r="BM74" s="261"/>
      <c r="BN74" s="261"/>
      <c r="BO74" s="261"/>
      <c r="BP74" s="261"/>
      <c r="BQ74" s="261"/>
      <c r="BR74" s="261"/>
      <c r="BS74" s="261"/>
      <c r="BT74" s="261"/>
      <c r="BU74" s="261"/>
      <c r="BV74" s="261"/>
      <c r="BW74" s="261"/>
      <c r="BX74" s="261"/>
      <c r="BY74" s="261"/>
      <c r="BZ74" s="261"/>
      <c r="CA74" s="261"/>
      <c r="CB74" s="261"/>
      <c r="CC74" s="261"/>
      <c r="CD74" s="261"/>
      <c r="CE74" s="28">
        <f t="shared" ref="CE74:CE89" si="16">SUM(C74:CD74)</f>
        <v>77251</v>
      </c>
    </row>
    <row r="75" spans="1:83" x14ac:dyDescent="0.25">
      <c r="A75" s="29" t="s">
        <v>271</v>
      </c>
      <c r="B75" s="30"/>
      <c r="C75" s="261"/>
      <c r="D75" s="261"/>
      <c r="E75" s="261">
        <v>813564</v>
      </c>
      <c r="F75" s="261"/>
      <c r="G75" s="261"/>
      <c r="H75" s="261"/>
      <c r="I75" s="261"/>
      <c r="J75" s="261"/>
      <c r="K75" s="261"/>
      <c r="L75" s="261"/>
      <c r="M75" s="261"/>
      <c r="N75" s="261"/>
      <c r="O75" s="261">
        <v>249797</v>
      </c>
      <c r="P75" s="261">
        <v>191832</v>
      </c>
      <c r="Q75" s="261"/>
      <c r="R75" s="261">
        <v>85410</v>
      </c>
      <c r="S75" s="261"/>
      <c r="T75" s="261"/>
      <c r="U75" s="261">
        <v>229964</v>
      </c>
      <c r="V75" s="261"/>
      <c r="W75" s="261"/>
      <c r="X75" s="261"/>
      <c r="Y75" s="261"/>
      <c r="Z75" s="261"/>
      <c r="AA75" s="261"/>
      <c r="AB75" s="261"/>
      <c r="AC75" s="261">
        <v>282542</v>
      </c>
      <c r="AD75" s="261"/>
      <c r="AE75" s="261"/>
      <c r="AF75" s="261"/>
      <c r="AG75" s="261">
        <v>95302</v>
      </c>
      <c r="AH75" s="261"/>
      <c r="AI75" s="261"/>
      <c r="AJ75" s="261">
        <f>7971+2486</f>
        <v>10457</v>
      </c>
      <c r="AK75" s="261">
        <v>4526</v>
      </c>
      <c r="AL75" s="261"/>
      <c r="AM75" s="261"/>
      <c r="AN75" s="261"/>
      <c r="AO75" s="261"/>
      <c r="AP75" s="261"/>
      <c r="AQ75" s="261"/>
      <c r="AR75" s="261"/>
      <c r="AS75" s="261"/>
      <c r="AT75" s="261"/>
      <c r="AU75" s="261"/>
      <c r="AV75" s="261"/>
      <c r="AW75" s="261"/>
      <c r="AX75" s="261"/>
      <c r="AY75" s="261">
        <v>261472</v>
      </c>
      <c r="AZ75" s="261"/>
      <c r="BA75" s="261"/>
      <c r="BB75" s="261"/>
      <c r="BC75" s="261"/>
      <c r="BD75" s="261"/>
      <c r="BE75" s="261"/>
      <c r="BF75" s="261"/>
      <c r="BG75" s="261"/>
      <c r="BH75" s="261"/>
      <c r="BI75" s="261"/>
      <c r="BJ75" s="261"/>
      <c r="BK75" s="261"/>
      <c r="BL75" s="261"/>
      <c r="BM75" s="261"/>
      <c r="BN75" s="261">
        <v>81526</v>
      </c>
      <c r="BO75" s="261"/>
      <c r="BP75" s="261"/>
      <c r="BQ75" s="261"/>
      <c r="BR75" s="261">
        <v>48788</v>
      </c>
      <c r="BS75" s="261"/>
      <c r="BT75" s="261"/>
      <c r="BU75" s="261"/>
      <c r="BV75" s="261"/>
      <c r="BW75" s="261"/>
      <c r="BX75" s="261"/>
      <c r="BY75" s="261">
        <v>109908</v>
      </c>
      <c r="BZ75" s="261"/>
      <c r="CA75" s="261"/>
      <c r="CB75" s="261"/>
      <c r="CC75" s="261"/>
      <c r="CD75" s="261"/>
      <c r="CE75" s="28">
        <f t="shared" si="16"/>
        <v>2465088</v>
      </c>
    </row>
    <row r="76" spans="1:83" x14ac:dyDescent="0.25">
      <c r="A76" s="29" t="s">
        <v>272</v>
      </c>
      <c r="B76" s="30"/>
      <c r="C76" s="261"/>
      <c r="D76" s="261"/>
      <c r="E76" s="261"/>
      <c r="F76" s="261"/>
      <c r="G76" s="261"/>
      <c r="H76" s="261"/>
      <c r="I76" s="261"/>
      <c r="J76" s="261"/>
      <c r="K76" s="261"/>
      <c r="L76" s="261"/>
      <c r="M76" s="261"/>
      <c r="N76" s="261"/>
      <c r="O76" s="261"/>
      <c r="P76" s="261"/>
      <c r="Q76" s="261"/>
      <c r="R76" s="261"/>
      <c r="S76" s="261"/>
      <c r="T76" s="261"/>
      <c r="U76" s="261"/>
      <c r="V76" s="261"/>
      <c r="W76" s="261"/>
      <c r="X76" s="261"/>
      <c r="Y76" s="261"/>
      <c r="Z76" s="261"/>
      <c r="AA76" s="261"/>
      <c r="AB76" s="261"/>
      <c r="AC76" s="261"/>
      <c r="AD76" s="261"/>
      <c r="AE76" s="261"/>
      <c r="AF76" s="261"/>
      <c r="AG76" s="261"/>
      <c r="AH76" s="261"/>
      <c r="AI76" s="261"/>
      <c r="AJ76" s="261"/>
      <c r="AK76" s="261"/>
      <c r="AL76" s="261"/>
      <c r="AM76" s="261"/>
      <c r="AN76" s="261"/>
      <c r="AO76" s="261"/>
      <c r="AP76" s="261"/>
      <c r="AQ76" s="261"/>
      <c r="AR76" s="261"/>
      <c r="AS76" s="261"/>
      <c r="AT76" s="261"/>
      <c r="AU76" s="261"/>
      <c r="AV76" s="261"/>
      <c r="AW76" s="261"/>
      <c r="AX76" s="261"/>
      <c r="AY76" s="261"/>
      <c r="AZ76" s="261"/>
      <c r="BA76" s="261"/>
      <c r="BB76" s="261"/>
      <c r="BC76" s="261"/>
      <c r="BD76" s="261"/>
      <c r="BE76" s="261"/>
      <c r="BF76" s="261"/>
      <c r="BG76" s="261"/>
      <c r="BH76" s="261">
        <v>2216409</v>
      </c>
      <c r="BI76" s="261"/>
      <c r="BJ76" s="261"/>
      <c r="BK76" s="261"/>
      <c r="BL76" s="261"/>
      <c r="BM76" s="261"/>
      <c r="BN76" s="261"/>
      <c r="BO76" s="261"/>
      <c r="BP76" s="261"/>
      <c r="BQ76" s="261"/>
      <c r="BR76" s="261"/>
      <c r="BS76" s="261"/>
      <c r="BT76" s="261"/>
      <c r="BU76" s="261"/>
      <c r="BV76" s="261"/>
      <c r="BW76" s="261"/>
      <c r="BX76" s="261"/>
      <c r="BY76" s="261"/>
      <c r="BZ76" s="261"/>
      <c r="CA76" s="261"/>
      <c r="CB76" s="261"/>
      <c r="CC76" s="261"/>
      <c r="CD76" s="261"/>
      <c r="CE76" s="28">
        <f t="shared" si="16"/>
        <v>2216409</v>
      </c>
    </row>
    <row r="77" spans="1:83" x14ac:dyDescent="0.25">
      <c r="A77" s="29" t="s">
        <v>273</v>
      </c>
      <c r="B77" s="30"/>
      <c r="C77" s="261"/>
      <c r="D77" s="261"/>
      <c r="E77" s="261"/>
      <c r="F77" s="261"/>
      <c r="G77" s="261"/>
      <c r="H77" s="261"/>
      <c r="I77" s="261"/>
      <c r="J77" s="261"/>
      <c r="K77" s="261"/>
      <c r="L77" s="261"/>
      <c r="M77" s="261"/>
      <c r="N77" s="261"/>
      <c r="O77" s="261"/>
      <c r="P77" s="261"/>
      <c r="Q77" s="261"/>
      <c r="R77" s="261"/>
      <c r="S77" s="261"/>
      <c r="T77" s="261"/>
      <c r="U77" s="261"/>
      <c r="V77" s="261"/>
      <c r="W77" s="261"/>
      <c r="X77" s="261"/>
      <c r="Y77" s="261"/>
      <c r="Z77" s="261"/>
      <c r="AA77" s="261"/>
      <c r="AB77" s="261"/>
      <c r="AC77" s="261"/>
      <c r="AD77" s="261"/>
      <c r="AE77" s="261"/>
      <c r="AF77" s="261"/>
      <c r="AG77" s="261"/>
      <c r="AH77" s="261"/>
      <c r="AI77" s="261"/>
      <c r="AJ77" s="261"/>
      <c r="AK77" s="261"/>
      <c r="AL77" s="261"/>
      <c r="AM77" s="261"/>
      <c r="AN77" s="261"/>
      <c r="AO77" s="261"/>
      <c r="AP77" s="261"/>
      <c r="AQ77" s="261"/>
      <c r="AR77" s="261"/>
      <c r="AS77" s="261"/>
      <c r="AT77" s="261"/>
      <c r="AU77" s="261"/>
      <c r="AV77" s="261"/>
      <c r="AW77" s="261"/>
      <c r="AX77" s="261"/>
      <c r="AY77" s="261"/>
      <c r="AZ77" s="261"/>
      <c r="BA77" s="261"/>
      <c r="BB77" s="261"/>
      <c r="BC77" s="261"/>
      <c r="BD77" s="261"/>
      <c r="BE77" s="261"/>
      <c r="BF77" s="261"/>
      <c r="BG77" s="261"/>
      <c r="BH77" s="261"/>
      <c r="BI77" s="261"/>
      <c r="BJ77" s="261"/>
      <c r="BK77" s="261"/>
      <c r="BL77" s="261"/>
      <c r="BM77" s="261"/>
      <c r="BN77" s="261"/>
      <c r="BO77" s="261"/>
      <c r="BP77" s="261"/>
      <c r="BQ77" s="261"/>
      <c r="BR77" s="261"/>
      <c r="BS77" s="261"/>
      <c r="BT77" s="261"/>
      <c r="BU77" s="261"/>
      <c r="BV77" s="261"/>
      <c r="BW77" s="261"/>
      <c r="BX77" s="261"/>
      <c r="BY77" s="261"/>
      <c r="BZ77" s="261"/>
      <c r="CA77" s="261"/>
      <c r="CB77" s="261"/>
      <c r="CC77" s="261"/>
      <c r="CD77" s="261">
        <v>485880</v>
      </c>
      <c r="CE77" s="28">
        <f t="shared" si="16"/>
        <v>485880</v>
      </c>
    </row>
    <row r="78" spans="1:83" x14ac:dyDescent="0.25">
      <c r="A78" s="29" t="s">
        <v>274</v>
      </c>
      <c r="B78" s="30"/>
      <c r="C78" s="261"/>
      <c r="D78" s="261"/>
      <c r="E78" s="261"/>
      <c r="F78" s="261"/>
      <c r="G78" s="261"/>
      <c r="H78" s="261"/>
      <c r="I78" s="261"/>
      <c r="J78" s="261"/>
      <c r="K78" s="261"/>
      <c r="L78" s="261"/>
      <c r="M78" s="261"/>
      <c r="N78" s="261"/>
      <c r="O78" s="261"/>
      <c r="P78" s="261"/>
      <c r="Q78" s="261"/>
      <c r="R78" s="261"/>
      <c r="S78" s="261"/>
      <c r="T78" s="261"/>
      <c r="U78" s="261"/>
      <c r="V78" s="261"/>
      <c r="W78" s="261"/>
      <c r="X78" s="261"/>
      <c r="Y78" s="261"/>
      <c r="Z78" s="261"/>
      <c r="AA78" s="261"/>
      <c r="AB78" s="261"/>
      <c r="AC78" s="261"/>
      <c r="AD78" s="261"/>
      <c r="AE78" s="261"/>
      <c r="AF78" s="261"/>
      <c r="AG78" s="261"/>
      <c r="AH78" s="261"/>
      <c r="AI78" s="261"/>
      <c r="AJ78" s="261"/>
      <c r="AK78" s="261"/>
      <c r="AL78" s="261"/>
      <c r="AM78" s="261"/>
      <c r="AN78" s="261"/>
      <c r="AO78" s="261"/>
      <c r="AP78" s="261"/>
      <c r="AQ78" s="261"/>
      <c r="AR78" s="261"/>
      <c r="AS78" s="261"/>
      <c r="AT78" s="261"/>
      <c r="AU78" s="261"/>
      <c r="AV78" s="261"/>
      <c r="AW78" s="261"/>
      <c r="AX78" s="261"/>
      <c r="AY78" s="261"/>
      <c r="AZ78" s="261"/>
      <c r="BA78" s="261">
        <v>136230</v>
      </c>
      <c r="BB78" s="261"/>
      <c r="BC78" s="261"/>
      <c r="BD78" s="261"/>
      <c r="BE78" s="261"/>
      <c r="BF78" s="261"/>
      <c r="BG78" s="261"/>
      <c r="BH78" s="261"/>
      <c r="BI78" s="261"/>
      <c r="BJ78" s="261"/>
      <c r="BK78" s="261"/>
      <c r="BL78" s="261"/>
      <c r="BM78" s="261"/>
      <c r="BN78" s="261"/>
      <c r="BO78" s="261"/>
      <c r="BP78" s="261"/>
      <c r="BQ78" s="261"/>
      <c r="BR78" s="261"/>
      <c r="BS78" s="261"/>
      <c r="BT78" s="261"/>
      <c r="BU78" s="261"/>
      <c r="BV78" s="261"/>
      <c r="BW78" s="261"/>
      <c r="BX78" s="261"/>
      <c r="BY78" s="261"/>
      <c r="BZ78" s="261"/>
      <c r="CA78" s="261"/>
      <c r="CB78" s="261"/>
      <c r="CC78" s="261"/>
      <c r="CD78" s="261"/>
      <c r="CE78" s="28">
        <f t="shared" si="16"/>
        <v>136230</v>
      </c>
    </row>
    <row r="79" spans="1:83" x14ac:dyDescent="0.25">
      <c r="A79" s="29" t="s">
        <v>275</v>
      </c>
      <c r="B79" s="30"/>
      <c r="C79" s="261"/>
      <c r="D79" s="261"/>
      <c r="E79" s="261"/>
      <c r="F79" s="261"/>
      <c r="G79" s="261"/>
      <c r="H79" s="261"/>
      <c r="I79" s="261"/>
      <c r="J79" s="261"/>
      <c r="K79" s="261"/>
      <c r="L79" s="261"/>
      <c r="M79" s="261"/>
      <c r="N79" s="261"/>
      <c r="O79" s="261"/>
      <c r="P79" s="261"/>
      <c r="Q79" s="261"/>
      <c r="R79" s="261"/>
      <c r="S79" s="261"/>
      <c r="T79" s="261"/>
      <c r="U79" s="261"/>
      <c r="V79" s="261"/>
      <c r="W79" s="261"/>
      <c r="X79" s="261"/>
      <c r="Y79" s="261"/>
      <c r="Z79" s="261"/>
      <c r="AA79" s="261"/>
      <c r="AB79" s="261"/>
      <c r="AC79" s="261"/>
      <c r="AD79" s="261"/>
      <c r="AE79" s="261"/>
      <c r="AF79" s="261"/>
      <c r="AG79" s="261"/>
      <c r="AH79" s="261"/>
      <c r="AI79" s="261"/>
      <c r="AJ79" s="261"/>
      <c r="AK79" s="261"/>
      <c r="AL79" s="261"/>
      <c r="AM79" s="261"/>
      <c r="AN79" s="261"/>
      <c r="AO79" s="261"/>
      <c r="AP79" s="261"/>
      <c r="AQ79" s="261"/>
      <c r="AR79" s="261"/>
      <c r="AS79" s="261"/>
      <c r="AT79" s="261"/>
      <c r="AU79" s="261"/>
      <c r="AV79" s="261"/>
      <c r="AW79" s="261"/>
      <c r="AX79" s="261"/>
      <c r="AY79" s="261"/>
      <c r="AZ79" s="261"/>
      <c r="BA79" s="261"/>
      <c r="BB79" s="261"/>
      <c r="BC79" s="261"/>
      <c r="BD79" s="261"/>
      <c r="BE79" s="261"/>
      <c r="BF79" s="261"/>
      <c r="BG79" s="261"/>
      <c r="BH79" s="261"/>
      <c r="BI79" s="261">
        <v>9645</v>
      </c>
      <c r="BJ79" s="261"/>
      <c r="BK79" s="261"/>
      <c r="BL79" s="261"/>
      <c r="BM79" s="261">
        <v>49043</v>
      </c>
      <c r="BN79" s="261">
        <v>29873</v>
      </c>
      <c r="BO79" s="261"/>
      <c r="BP79" s="261"/>
      <c r="BQ79" s="261"/>
      <c r="BR79" s="261">
        <v>27445</v>
      </c>
      <c r="BS79" s="261"/>
      <c r="BT79" s="261"/>
      <c r="BU79" s="261"/>
      <c r="BV79" s="261"/>
      <c r="BW79" s="261"/>
      <c r="BX79" s="261"/>
      <c r="BY79" s="261"/>
      <c r="BZ79" s="261"/>
      <c r="CA79" s="261"/>
      <c r="CB79" s="261"/>
      <c r="CC79" s="261"/>
      <c r="CD79" s="261"/>
      <c r="CE79" s="28">
        <f t="shared" si="16"/>
        <v>116006</v>
      </c>
    </row>
    <row r="80" spans="1:83" x14ac:dyDescent="0.25">
      <c r="A80" s="29" t="s">
        <v>276</v>
      </c>
      <c r="B80" s="166"/>
      <c r="C80" s="261"/>
      <c r="D80" s="261"/>
      <c r="E80" s="261"/>
      <c r="F80" s="261"/>
      <c r="G80" s="261"/>
      <c r="H80" s="261"/>
      <c r="I80" s="261"/>
      <c r="J80" s="261"/>
      <c r="K80" s="261"/>
      <c r="L80" s="261"/>
      <c r="M80" s="261"/>
      <c r="N80" s="261"/>
      <c r="O80" s="261"/>
      <c r="P80" s="261"/>
      <c r="Q80" s="261"/>
      <c r="R80" s="261"/>
      <c r="S80" s="261"/>
      <c r="T80" s="261"/>
      <c r="U80" s="261">
        <v>447462</v>
      </c>
      <c r="V80" s="261"/>
      <c r="W80" s="261"/>
      <c r="X80" s="261"/>
      <c r="Y80" s="261"/>
      <c r="Z80" s="261"/>
      <c r="AA80" s="261"/>
      <c r="AB80" s="261"/>
      <c r="AC80" s="261"/>
      <c r="AD80" s="261"/>
      <c r="AE80" s="261"/>
      <c r="AF80" s="261"/>
      <c r="AG80" s="261"/>
      <c r="AH80" s="261"/>
      <c r="AI80" s="261"/>
      <c r="AJ80" s="261"/>
      <c r="AK80" s="261"/>
      <c r="AL80" s="261"/>
      <c r="AM80" s="261"/>
      <c r="AN80" s="261"/>
      <c r="AO80" s="261"/>
      <c r="AP80" s="261"/>
      <c r="AQ80" s="261"/>
      <c r="AR80" s="261"/>
      <c r="AS80" s="261"/>
      <c r="AT80" s="261"/>
      <c r="AU80" s="261"/>
      <c r="AV80" s="261"/>
      <c r="AW80" s="261"/>
      <c r="AX80" s="261"/>
      <c r="AY80" s="261"/>
      <c r="AZ80" s="261"/>
      <c r="BA80" s="261"/>
      <c r="BB80" s="261"/>
      <c r="BC80" s="261"/>
      <c r="BD80" s="261"/>
      <c r="BE80" s="261"/>
      <c r="BF80" s="261"/>
      <c r="BG80" s="261"/>
      <c r="BH80" s="261"/>
      <c r="BI80" s="261"/>
      <c r="BJ80" s="261"/>
      <c r="BK80" s="261"/>
      <c r="BL80" s="261"/>
      <c r="BM80" s="261"/>
      <c r="BN80" s="261"/>
      <c r="BO80" s="261"/>
      <c r="BP80" s="261"/>
      <c r="BQ80" s="261"/>
      <c r="BR80" s="261"/>
      <c r="BS80" s="261"/>
      <c r="BT80" s="261"/>
      <c r="BU80" s="261"/>
      <c r="BV80" s="261"/>
      <c r="BW80" s="261"/>
      <c r="BX80" s="261"/>
      <c r="BY80" s="261"/>
      <c r="BZ80" s="261"/>
      <c r="CA80" s="261"/>
      <c r="CB80" s="261"/>
      <c r="CC80" s="261"/>
      <c r="CD80" s="261"/>
      <c r="CE80" s="28">
        <f t="shared" si="16"/>
        <v>447462</v>
      </c>
    </row>
    <row r="81" spans="1:84" x14ac:dyDescent="0.25">
      <c r="A81" s="29" t="s">
        <v>277</v>
      </c>
      <c r="B81" s="30"/>
      <c r="C81" s="261"/>
      <c r="D81" s="261"/>
      <c r="E81" s="261">
        <v>6890</v>
      </c>
      <c r="F81" s="261"/>
      <c r="G81" s="261"/>
      <c r="H81" s="261"/>
      <c r="I81" s="261"/>
      <c r="J81" s="261"/>
      <c r="K81" s="261"/>
      <c r="L81" s="261"/>
      <c r="M81" s="261"/>
      <c r="N81" s="261"/>
      <c r="O81" s="261"/>
      <c r="P81" s="261">
        <v>79751</v>
      </c>
      <c r="Q81" s="261"/>
      <c r="R81" s="261"/>
      <c r="S81" s="261"/>
      <c r="T81" s="261"/>
      <c r="U81" s="261">
        <v>45303</v>
      </c>
      <c r="V81" s="261"/>
      <c r="W81" s="261"/>
      <c r="X81" s="261"/>
      <c r="Y81" s="261">
        <v>551515</v>
      </c>
      <c r="Z81" s="261"/>
      <c r="AA81" s="261"/>
      <c r="AB81" s="261"/>
      <c r="AC81" s="261">
        <v>1295</v>
      </c>
      <c r="AD81" s="261"/>
      <c r="AE81" s="261">
        <v>568</v>
      </c>
      <c r="AF81" s="261"/>
      <c r="AG81" s="261"/>
      <c r="AH81" s="261"/>
      <c r="AI81" s="261"/>
      <c r="AJ81" s="261">
        <v>4889</v>
      </c>
      <c r="AK81" s="261"/>
      <c r="AL81" s="261"/>
      <c r="AM81" s="261"/>
      <c r="AN81" s="261"/>
      <c r="AO81" s="261"/>
      <c r="AP81" s="261"/>
      <c r="AQ81" s="261"/>
      <c r="AR81" s="261"/>
      <c r="AS81" s="261"/>
      <c r="AT81" s="261"/>
      <c r="AU81" s="261"/>
      <c r="AV81" s="261">
        <v>20474</v>
      </c>
      <c r="AW81" s="261"/>
      <c r="AX81" s="261"/>
      <c r="AY81" s="261">
        <v>12739</v>
      </c>
      <c r="AZ81" s="261"/>
      <c r="BA81" s="261"/>
      <c r="BB81" s="261"/>
      <c r="BC81" s="261"/>
      <c r="BD81" s="261"/>
      <c r="BE81" s="261">
        <v>334000</v>
      </c>
      <c r="BF81" s="261">
        <v>2213</v>
      </c>
      <c r="BG81" s="261"/>
      <c r="BH81" s="261">
        <v>30686</v>
      </c>
      <c r="BI81" s="261"/>
      <c r="BJ81" s="261"/>
      <c r="BK81" s="261"/>
      <c r="BL81" s="261"/>
      <c r="BM81" s="261"/>
      <c r="BN81" s="261">
        <v>58393</v>
      </c>
      <c r="BO81" s="261"/>
      <c r="BP81" s="261"/>
      <c r="BQ81" s="261"/>
      <c r="BR81" s="261"/>
      <c r="BS81" s="261"/>
      <c r="BT81" s="261"/>
      <c r="BU81" s="261"/>
      <c r="BV81" s="261"/>
      <c r="BW81" s="261"/>
      <c r="BX81" s="261"/>
      <c r="BY81" s="261"/>
      <c r="BZ81" s="261"/>
      <c r="CA81" s="261"/>
      <c r="CB81" s="261"/>
      <c r="CC81" s="261"/>
      <c r="CD81" s="261"/>
      <c r="CE81" s="28">
        <f t="shared" si="16"/>
        <v>1148716</v>
      </c>
    </row>
    <row r="82" spans="1:84" x14ac:dyDescent="0.25">
      <c r="A82" s="29" t="s">
        <v>278</v>
      </c>
      <c r="B82" s="16"/>
      <c r="C82" s="261"/>
      <c r="D82" s="261"/>
      <c r="E82" s="261"/>
      <c r="F82" s="261"/>
      <c r="G82" s="261"/>
      <c r="H82" s="261"/>
      <c r="I82" s="261"/>
      <c r="J82" s="261"/>
      <c r="K82" s="261"/>
      <c r="L82" s="261"/>
      <c r="M82" s="261"/>
      <c r="N82" s="261"/>
      <c r="O82" s="261"/>
      <c r="P82" s="261"/>
      <c r="Q82" s="261"/>
      <c r="R82" s="261"/>
      <c r="S82" s="261"/>
      <c r="T82" s="261"/>
      <c r="U82" s="261"/>
      <c r="V82" s="261"/>
      <c r="W82" s="261"/>
      <c r="X82" s="261"/>
      <c r="Y82" s="261"/>
      <c r="Z82" s="261"/>
      <c r="AA82" s="261"/>
      <c r="AB82" s="261"/>
      <c r="AC82" s="261"/>
      <c r="AD82" s="261"/>
      <c r="AE82" s="261"/>
      <c r="AF82" s="261"/>
      <c r="AG82" s="261"/>
      <c r="AH82" s="261"/>
      <c r="AI82" s="261"/>
      <c r="AJ82" s="261"/>
      <c r="AK82" s="261"/>
      <c r="AL82" s="261"/>
      <c r="AM82" s="261"/>
      <c r="AN82" s="261"/>
      <c r="AO82" s="261"/>
      <c r="AP82" s="261"/>
      <c r="AQ82" s="261"/>
      <c r="AR82" s="261"/>
      <c r="AS82" s="261"/>
      <c r="AT82" s="261"/>
      <c r="AU82" s="261"/>
      <c r="AV82" s="261"/>
      <c r="AW82" s="261"/>
      <c r="AX82" s="261"/>
      <c r="AY82" s="261"/>
      <c r="AZ82" s="261"/>
      <c r="BA82" s="261"/>
      <c r="BB82" s="261"/>
      <c r="BC82" s="261"/>
      <c r="BD82" s="261"/>
      <c r="BE82" s="261"/>
      <c r="BF82" s="261"/>
      <c r="BG82" s="261"/>
      <c r="BH82" s="261"/>
      <c r="BI82" s="261"/>
      <c r="BJ82" s="261"/>
      <c r="BK82" s="261"/>
      <c r="BL82" s="261"/>
      <c r="BM82" s="261"/>
      <c r="BN82" s="261"/>
      <c r="BO82" s="261"/>
      <c r="BP82" s="261"/>
      <c r="BQ82" s="261"/>
      <c r="BR82" s="261"/>
      <c r="BS82" s="261"/>
      <c r="BT82" s="261"/>
      <c r="BU82" s="261"/>
      <c r="BV82" s="261"/>
      <c r="BW82" s="261"/>
      <c r="BX82" s="261"/>
      <c r="BY82" s="261"/>
      <c r="BZ82" s="261"/>
      <c r="CA82" s="261"/>
      <c r="CB82" s="261"/>
      <c r="CC82" s="261"/>
      <c r="CD82" s="261"/>
      <c r="CE82" s="28">
        <f t="shared" si="16"/>
        <v>0</v>
      </c>
    </row>
    <row r="83" spans="1:84" x14ac:dyDescent="0.25">
      <c r="A83" s="29" t="s">
        <v>279</v>
      </c>
      <c r="B83" s="16"/>
      <c r="C83" s="261"/>
      <c r="D83" s="261"/>
      <c r="E83" s="261"/>
      <c r="F83" s="261"/>
      <c r="G83" s="261"/>
      <c r="H83" s="261"/>
      <c r="I83" s="261"/>
      <c r="J83" s="261"/>
      <c r="K83" s="261"/>
      <c r="L83" s="261"/>
      <c r="M83" s="261"/>
      <c r="N83" s="261"/>
      <c r="O83" s="261"/>
      <c r="P83" s="261"/>
      <c r="Q83" s="261"/>
      <c r="R83" s="261"/>
      <c r="S83" s="261"/>
      <c r="T83" s="261"/>
      <c r="U83" s="261"/>
      <c r="V83" s="261"/>
      <c r="W83" s="261"/>
      <c r="X83" s="261"/>
      <c r="Y83" s="261"/>
      <c r="Z83" s="261"/>
      <c r="AA83" s="261"/>
      <c r="AB83" s="261"/>
      <c r="AC83" s="261"/>
      <c r="AD83" s="261"/>
      <c r="AE83" s="261"/>
      <c r="AF83" s="261"/>
      <c r="AG83" s="261"/>
      <c r="AH83" s="261"/>
      <c r="AI83" s="261"/>
      <c r="AJ83" s="261"/>
      <c r="AK83" s="261"/>
      <c r="AL83" s="261"/>
      <c r="AM83" s="261"/>
      <c r="AN83" s="261"/>
      <c r="AO83" s="261"/>
      <c r="AP83" s="261"/>
      <c r="AQ83" s="261"/>
      <c r="AR83" s="261"/>
      <c r="AS83" s="261"/>
      <c r="AT83" s="261"/>
      <c r="AU83" s="261"/>
      <c r="AV83" s="261"/>
      <c r="AW83" s="261"/>
      <c r="AX83" s="261"/>
      <c r="AY83" s="261"/>
      <c r="AZ83" s="261"/>
      <c r="BA83" s="261"/>
      <c r="BB83" s="261"/>
      <c r="BC83" s="261"/>
      <c r="BD83" s="261"/>
      <c r="BE83" s="261"/>
      <c r="BF83" s="261"/>
      <c r="BG83" s="261"/>
      <c r="BH83" s="261"/>
      <c r="BI83" s="261"/>
      <c r="BJ83" s="261"/>
      <c r="BK83" s="261"/>
      <c r="BL83" s="261"/>
      <c r="BM83" s="261"/>
      <c r="BN83" s="261"/>
      <c r="BO83" s="261"/>
      <c r="BP83" s="261"/>
      <c r="BQ83" s="261"/>
      <c r="BR83" s="261"/>
      <c r="BS83" s="261"/>
      <c r="BT83" s="261"/>
      <c r="BU83" s="261"/>
      <c r="BV83" s="261"/>
      <c r="BW83" s="261"/>
      <c r="BX83" s="261"/>
      <c r="BY83" s="261"/>
      <c r="BZ83" s="261"/>
      <c r="CA83" s="261"/>
      <c r="CB83" s="261"/>
      <c r="CC83" s="261"/>
      <c r="CD83" s="261">
        <v>35000</v>
      </c>
      <c r="CE83" s="28">
        <f t="shared" si="16"/>
        <v>35000</v>
      </c>
    </row>
    <row r="84" spans="1:84" x14ac:dyDescent="0.25">
      <c r="A84" s="29" t="s">
        <v>280</v>
      </c>
      <c r="B84" s="16"/>
      <c r="C84" s="261"/>
      <c r="D84" s="261"/>
      <c r="E84" s="261"/>
      <c r="F84" s="261"/>
      <c r="G84" s="261"/>
      <c r="H84" s="261"/>
      <c r="I84" s="261"/>
      <c r="J84" s="261"/>
      <c r="K84" s="261"/>
      <c r="L84" s="261"/>
      <c r="M84" s="261"/>
      <c r="N84" s="261"/>
      <c r="O84" s="261"/>
      <c r="P84" s="261"/>
      <c r="Q84" s="261"/>
      <c r="R84" s="261"/>
      <c r="S84" s="261"/>
      <c r="T84" s="261"/>
      <c r="U84" s="261"/>
      <c r="V84" s="261"/>
      <c r="W84" s="261"/>
      <c r="X84" s="261"/>
      <c r="Y84" s="261"/>
      <c r="Z84" s="261"/>
      <c r="AA84" s="261"/>
      <c r="AB84" s="261"/>
      <c r="AC84" s="261"/>
      <c r="AD84" s="261"/>
      <c r="AE84" s="261"/>
      <c r="AF84" s="261"/>
      <c r="AG84" s="261"/>
      <c r="AH84" s="261"/>
      <c r="AI84" s="261"/>
      <c r="AJ84" s="261"/>
      <c r="AK84" s="261"/>
      <c r="AL84" s="261"/>
      <c r="AM84" s="261"/>
      <c r="AN84" s="261"/>
      <c r="AO84" s="261"/>
      <c r="AP84" s="261"/>
      <c r="AQ84" s="261"/>
      <c r="AR84" s="261"/>
      <c r="AS84" s="261"/>
      <c r="AT84" s="261"/>
      <c r="AU84" s="261"/>
      <c r="AV84" s="261"/>
      <c r="AW84" s="261"/>
      <c r="AX84" s="261"/>
      <c r="AY84" s="261"/>
      <c r="AZ84" s="261"/>
      <c r="BA84" s="261"/>
      <c r="BB84" s="261"/>
      <c r="BC84" s="261"/>
      <c r="BD84" s="261"/>
      <c r="BE84" s="261">
        <v>4265</v>
      </c>
      <c r="BF84" s="261"/>
      <c r="BG84" s="261"/>
      <c r="BH84" s="261"/>
      <c r="BI84" s="261">
        <v>20970</v>
      </c>
      <c r="BJ84" s="261"/>
      <c r="BK84" s="261"/>
      <c r="BL84" s="261"/>
      <c r="BM84" s="261"/>
      <c r="BN84" s="261"/>
      <c r="BO84" s="261"/>
      <c r="BP84" s="261"/>
      <c r="BQ84" s="261"/>
      <c r="BR84" s="261"/>
      <c r="BS84" s="261"/>
      <c r="BT84" s="261"/>
      <c r="BU84" s="261"/>
      <c r="BV84" s="261"/>
      <c r="BW84" s="261"/>
      <c r="BX84" s="261"/>
      <c r="BY84" s="261"/>
      <c r="BZ84" s="261"/>
      <c r="CA84" s="261">
        <v>162290</v>
      </c>
      <c r="CB84" s="261"/>
      <c r="CC84" s="261"/>
      <c r="CD84" s="261"/>
      <c r="CE84" s="28">
        <f t="shared" si="16"/>
        <v>187525</v>
      </c>
    </row>
    <row r="85" spans="1:84" x14ac:dyDescent="0.25">
      <c r="A85" s="29" t="s">
        <v>281</v>
      </c>
      <c r="B85" s="16"/>
      <c r="C85" s="261"/>
      <c r="D85" s="261"/>
      <c r="E85" s="261"/>
      <c r="F85" s="261"/>
      <c r="G85" s="261"/>
      <c r="H85" s="261"/>
      <c r="I85" s="261"/>
      <c r="J85" s="261"/>
      <c r="K85" s="261"/>
      <c r="L85" s="261"/>
      <c r="M85" s="261"/>
      <c r="N85" s="261"/>
      <c r="O85" s="261"/>
      <c r="P85" s="261"/>
      <c r="Q85" s="261"/>
      <c r="R85" s="261"/>
      <c r="S85" s="261"/>
      <c r="T85" s="261"/>
      <c r="U85" s="261"/>
      <c r="V85" s="261"/>
      <c r="W85" s="261"/>
      <c r="X85" s="261"/>
      <c r="Y85" s="261"/>
      <c r="Z85" s="261"/>
      <c r="AA85" s="261"/>
      <c r="AB85" s="261"/>
      <c r="AC85" s="261"/>
      <c r="AD85" s="261"/>
      <c r="AE85" s="261"/>
      <c r="AF85" s="261"/>
      <c r="AG85" s="261"/>
      <c r="AH85" s="261"/>
      <c r="AI85" s="261"/>
      <c r="AJ85" s="261"/>
      <c r="AK85" s="261"/>
      <c r="AL85" s="261"/>
      <c r="AM85" s="261"/>
      <c r="AN85" s="261"/>
      <c r="AO85" s="261"/>
      <c r="AP85" s="261"/>
      <c r="AQ85" s="261"/>
      <c r="AR85" s="261"/>
      <c r="AS85" s="261"/>
      <c r="AT85" s="261"/>
      <c r="AU85" s="261"/>
      <c r="AV85" s="261"/>
      <c r="AW85" s="261"/>
      <c r="AX85" s="261"/>
      <c r="AY85" s="261"/>
      <c r="AZ85" s="261"/>
      <c r="BA85" s="261"/>
      <c r="BB85" s="261"/>
      <c r="BC85" s="261"/>
      <c r="BD85" s="261"/>
      <c r="BE85" s="261"/>
      <c r="BF85" s="261"/>
      <c r="BG85" s="261"/>
      <c r="BH85" s="261"/>
      <c r="BI85" s="261"/>
      <c r="BJ85" s="261"/>
      <c r="BK85" s="261"/>
      <c r="BL85" s="261"/>
      <c r="BM85" s="261"/>
      <c r="BN85" s="261"/>
      <c r="BO85" s="261"/>
      <c r="BP85" s="261"/>
      <c r="BQ85" s="261"/>
      <c r="BR85" s="261"/>
      <c r="BS85" s="261"/>
      <c r="BT85" s="261"/>
      <c r="BU85" s="261"/>
      <c r="BV85" s="261"/>
      <c r="BW85" s="261"/>
      <c r="BX85" s="261"/>
      <c r="BY85" s="261"/>
      <c r="BZ85" s="261"/>
      <c r="CA85" s="261"/>
      <c r="CB85" s="261"/>
      <c r="CC85" s="261"/>
      <c r="CD85" s="261">
        <v>390448</v>
      </c>
      <c r="CE85" s="28">
        <f t="shared" si="16"/>
        <v>390448</v>
      </c>
    </row>
    <row r="86" spans="1:84" x14ac:dyDescent="0.25">
      <c r="A86" s="29" t="s">
        <v>282</v>
      </c>
      <c r="B86" s="16"/>
      <c r="C86" s="261"/>
      <c r="D86" s="261"/>
      <c r="E86" s="261"/>
      <c r="F86" s="261"/>
      <c r="G86" s="261"/>
      <c r="H86" s="261"/>
      <c r="I86" s="261"/>
      <c r="J86" s="261"/>
      <c r="K86" s="261"/>
      <c r="L86" s="261"/>
      <c r="M86" s="261"/>
      <c r="N86" s="261"/>
      <c r="O86" s="261"/>
      <c r="P86" s="261"/>
      <c r="Q86" s="261"/>
      <c r="R86" s="261"/>
      <c r="S86" s="261"/>
      <c r="T86" s="261"/>
      <c r="U86" s="261"/>
      <c r="V86" s="261"/>
      <c r="W86" s="261"/>
      <c r="X86" s="261"/>
      <c r="Y86" s="261"/>
      <c r="Z86" s="261"/>
      <c r="AA86" s="261"/>
      <c r="AB86" s="261"/>
      <c r="AC86" s="261"/>
      <c r="AD86" s="261"/>
      <c r="AE86" s="261"/>
      <c r="AF86" s="261"/>
      <c r="AG86" s="261"/>
      <c r="AH86" s="261"/>
      <c r="AI86" s="261"/>
      <c r="AJ86" s="261"/>
      <c r="AK86" s="261"/>
      <c r="AL86" s="261"/>
      <c r="AM86" s="261"/>
      <c r="AN86" s="261"/>
      <c r="AO86" s="261"/>
      <c r="AP86" s="261"/>
      <c r="AQ86" s="261"/>
      <c r="AR86" s="261"/>
      <c r="AS86" s="261"/>
      <c r="AT86" s="261"/>
      <c r="AU86" s="261"/>
      <c r="AV86" s="261"/>
      <c r="AW86" s="261"/>
      <c r="AX86" s="261"/>
      <c r="AY86" s="261"/>
      <c r="AZ86" s="261"/>
      <c r="BA86" s="261"/>
      <c r="BB86" s="261"/>
      <c r="BC86" s="261"/>
      <c r="BD86" s="261"/>
      <c r="BE86" s="261"/>
      <c r="BF86" s="261"/>
      <c r="BG86" s="261"/>
      <c r="BH86" s="261"/>
      <c r="BI86" s="261"/>
      <c r="BJ86" s="261"/>
      <c r="BK86" s="261"/>
      <c r="BL86" s="261"/>
      <c r="BM86" s="261"/>
      <c r="BN86" s="261"/>
      <c r="BO86" s="261"/>
      <c r="BP86" s="261"/>
      <c r="BQ86" s="261"/>
      <c r="BR86" s="261"/>
      <c r="BS86" s="261"/>
      <c r="BT86" s="261"/>
      <c r="BU86" s="261"/>
      <c r="BV86" s="261"/>
      <c r="BW86" s="261"/>
      <c r="BX86" s="261"/>
      <c r="BY86" s="261"/>
      <c r="BZ86" s="261"/>
      <c r="CA86" s="261"/>
      <c r="CB86" s="261"/>
      <c r="CC86" s="261"/>
      <c r="CD86" s="261"/>
      <c r="CE86" s="28">
        <f t="shared" si="16"/>
        <v>0</v>
      </c>
    </row>
    <row r="87" spans="1:84" x14ac:dyDescent="0.25">
      <c r="A87" s="29" t="s">
        <v>283</v>
      </c>
      <c r="B87" s="16"/>
      <c r="C87" s="252"/>
      <c r="D87" s="252"/>
      <c r="E87" s="254">
        <v>10369</v>
      </c>
      <c r="F87" s="254"/>
      <c r="G87" s="252"/>
      <c r="H87" s="252"/>
      <c r="I87" s="254"/>
      <c r="J87" s="254"/>
      <c r="K87" s="254"/>
      <c r="L87" s="254"/>
      <c r="M87" s="252"/>
      <c r="N87" s="252"/>
      <c r="O87" s="252"/>
      <c r="P87" s="254">
        <v>1250</v>
      </c>
      <c r="Q87" s="254"/>
      <c r="R87" s="255">
        <v>304</v>
      </c>
      <c r="S87" s="254"/>
      <c r="T87" s="252"/>
      <c r="U87" s="254">
        <v>1890</v>
      </c>
      <c r="V87" s="254"/>
      <c r="W87" s="252"/>
      <c r="X87" s="254"/>
      <c r="Y87" s="254">
        <v>4410</v>
      </c>
      <c r="Z87" s="254"/>
      <c r="AA87" s="254"/>
      <c r="AB87" s="254">
        <v>32</v>
      </c>
      <c r="AC87" s="254">
        <v>567</v>
      </c>
      <c r="AD87" s="254"/>
      <c r="AE87" s="254">
        <v>3341</v>
      </c>
      <c r="AF87" s="254"/>
      <c r="AG87" s="254">
        <v>3911</v>
      </c>
      <c r="AH87" s="254"/>
      <c r="AI87" s="254">
        <v>10178</v>
      </c>
      <c r="AJ87" s="254">
        <v>17151</v>
      </c>
      <c r="AK87" s="254">
        <v>1088</v>
      </c>
      <c r="AL87" s="254">
        <v>44</v>
      </c>
      <c r="AM87" s="254"/>
      <c r="AN87" s="254"/>
      <c r="AO87" s="252"/>
      <c r="AP87" s="254"/>
      <c r="AQ87" s="252"/>
      <c r="AR87" s="252"/>
      <c r="AS87" s="252"/>
      <c r="AT87" s="252"/>
      <c r="AU87" s="254"/>
      <c r="AV87" s="254">
        <v>75</v>
      </c>
      <c r="AW87" s="254"/>
      <c r="AX87" s="254"/>
      <c r="AY87" s="254">
        <v>-13423</v>
      </c>
      <c r="AZ87" s="254"/>
      <c r="BA87" s="254"/>
      <c r="BB87" s="254">
        <v>163</v>
      </c>
      <c r="BC87" s="254"/>
      <c r="BD87" s="254">
        <v>1332</v>
      </c>
      <c r="BE87" s="254">
        <v>4608</v>
      </c>
      <c r="BF87" s="254">
        <v>1735</v>
      </c>
      <c r="BG87" s="254"/>
      <c r="BH87" s="255">
        <v>13488</v>
      </c>
      <c r="BI87" s="254">
        <v>34357</v>
      </c>
      <c r="BJ87" s="254"/>
      <c r="BK87" s="254"/>
      <c r="BL87" s="254">
        <v>150</v>
      </c>
      <c r="BM87" s="254">
        <v>60518</v>
      </c>
      <c r="BN87" s="254">
        <v>111744</v>
      </c>
      <c r="BO87" s="254"/>
      <c r="BP87" s="254">
        <v>41878</v>
      </c>
      <c r="BQ87" s="254"/>
      <c r="BR87" s="254">
        <v>198454</v>
      </c>
      <c r="BS87" s="254"/>
      <c r="BT87" s="254"/>
      <c r="BU87" s="254"/>
      <c r="BV87" s="254">
        <v>236</v>
      </c>
      <c r="BW87" s="254"/>
      <c r="BX87" s="254">
        <v>1961</v>
      </c>
      <c r="BY87" s="254">
        <v>312</v>
      </c>
      <c r="BZ87" s="254"/>
      <c r="CA87" s="254"/>
      <c r="CB87" s="254"/>
      <c r="CC87" s="254">
        <v>406</v>
      </c>
      <c r="CD87" s="261">
        <v>0</v>
      </c>
      <c r="CE87" s="28">
        <f t="shared" si="16"/>
        <v>512529</v>
      </c>
    </row>
    <row r="88" spans="1:84" x14ac:dyDescent="0.25">
      <c r="A88" s="35" t="s">
        <v>284</v>
      </c>
      <c r="B88" s="16"/>
      <c r="C88" s="252"/>
      <c r="D88" s="252"/>
      <c r="E88" s="252"/>
      <c r="F88" s="252"/>
      <c r="G88" s="252"/>
      <c r="H88" s="252"/>
      <c r="I88" s="252"/>
      <c r="J88" s="252"/>
      <c r="K88" s="252"/>
      <c r="L88" s="252"/>
      <c r="M88" s="252"/>
      <c r="N88" s="252"/>
      <c r="O88" s="252"/>
      <c r="P88" s="252"/>
      <c r="Q88" s="252"/>
      <c r="R88" s="252"/>
      <c r="S88" s="252"/>
      <c r="T88" s="252"/>
      <c r="U88" s="252"/>
      <c r="V88" s="252"/>
      <c r="W88" s="252"/>
      <c r="X88" s="252"/>
      <c r="Y88" s="252"/>
      <c r="Z88" s="252"/>
      <c r="AA88" s="252"/>
      <c r="AB88" s="252">
        <v>3731394</v>
      </c>
      <c r="AC88" s="252"/>
      <c r="AD88" s="252"/>
      <c r="AE88" s="252">
        <v>29167</v>
      </c>
      <c r="AF88" s="252"/>
      <c r="AG88" s="252"/>
      <c r="AH88" s="252"/>
      <c r="AI88" s="252"/>
      <c r="AJ88" s="252"/>
      <c r="AK88" s="252"/>
      <c r="AL88" s="252">
        <v>5349</v>
      </c>
      <c r="AM88" s="252"/>
      <c r="AN88" s="252"/>
      <c r="AO88" s="252"/>
      <c r="AP88" s="252"/>
      <c r="AQ88" s="252"/>
      <c r="AR88" s="252"/>
      <c r="AS88" s="252"/>
      <c r="AT88" s="252"/>
      <c r="AU88" s="252"/>
      <c r="AV88" s="252"/>
      <c r="AW88" s="252"/>
      <c r="AX88" s="252"/>
      <c r="AY88" s="252">
        <v>212537</v>
      </c>
      <c r="AZ88" s="252"/>
      <c r="BA88" s="252"/>
      <c r="BB88" s="252"/>
      <c r="BC88" s="252"/>
      <c r="BD88" s="252">
        <v>21050</v>
      </c>
      <c r="BE88" s="252"/>
      <c r="BF88" s="252"/>
      <c r="BG88" s="252"/>
      <c r="BH88" s="252"/>
      <c r="BI88" s="252"/>
      <c r="BJ88" s="252"/>
      <c r="BK88" s="252"/>
      <c r="BL88" s="252"/>
      <c r="BM88" s="252"/>
      <c r="BN88" s="252"/>
      <c r="BO88" s="252"/>
      <c r="BP88" s="252"/>
      <c r="BQ88" s="252"/>
      <c r="BR88" s="252"/>
      <c r="BS88" s="252"/>
      <c r="BT88" s="252"/>
      <c r="BU88" s="252"/>
      <c r="BV88" s="252">
        <v>2666</v>
      </c>
      <c r="BW88" s="252"/>
      <c r="BX88" s="252"/>
      <c r="BY88" s="252"/>
      <c r="BZ88" s="252"/>
      <c r="CA88" s="252"/>
      <c r="CB88" s="252"/>
      <c r="CC88" s="252"/>
      <c r="CD88" s="261">
        <v>1508640</v>
      </c>
      <c r="CE88" s="28">
        <f t="shared" si="16"/>
        <v>5510803</v>
      </c>
    </row>
    <row r="89" spans="1:84" x14ac:dyDescent="0.25">
      <c r="A89" s="35" t="s">
        <v>285</v>
      </c>
      <c r="B89" s="28"/>
      <c r="C89" s="28">
        <f t="shared" ref="C89:AH89" si="17">SUM(C65:C73)-C88</f>
        <v>0</v>
      </c>
      <c r="D89" s="28">
        <f t="shared" si="17"/>
        <v>2150</v>
      </c>
      <c r="E89" s="28">
        <f t="shared" si="17"/>
        <v>4273819</v>
      </c>
      <c r="F89" s="28">
        <f t="shared" si="17"/>
        <v>0</v>
      </c>
      <c r="G89" s="28">
        <f t="shared" si="17"/>
        <v>0</v>
      </c>
      <c r="H89" s="28">
        <f t="shared" si="17"/>
        <v>0</v>
      </c>
      <c r="I89" s="28">
        <f t="shared" si="17"/>
        <v>0</v>
      </c>
      <c r="J89" s="28">
        <f t="shared" si="17"/>
        <v>3304</v>
      </c>
      <c r="K89" s="28">
        <f t="shared" si="17"/>
        <v>0</v>
      </c>
      <c r="L89" s="28">
        <f t="shared" si="17"/>
        <v>59843</v>
      </c>
      <c r="M89" s="28">
        <f t="shared" si="17"/>
        <v>0</v>
      </c>
      <c r="N89" s="28">
        <f t="shared" si="17"/>
        <v>0</v>
      </c>
      <c r="O89" s="28">
        <f t="shared" si="17"/>
        <v>1003587</v>
      </c>
      <c r="P89" s="28">
        <f t="shared" si="17"/>
        <v>3222998</v>
      </c>
      <c r="Q89" s="28">
        <f t="shared" si="17"/>
        <v>84594</v>
      </c>
      <c r="R89" s="28">
        <f t="shared" si="17"/>
        <v>1032529</v>
      </c>
      <c r="S89" s="28">
        <f t="shared" si="17"/>
        <v>0</v>
      </c>
      <c r="T89" s="28">
        <f t="shared" si="17"/>
        <v>0</v>
      </c>
      <c r="U89" s="28">
        <f t="shared" si="17"/>
        <v>2535257</v>
      </c>
      <c r="V89" s="28">
        <f t="shared" si="17"/>
        <v>0</v>
      </c>
      <c r="W89" s="28">
        <f t="shared" si="17"/>
        <v>0</v>
      </c>
      <c r="X89" s="28">
        <f t="shared" si="17"/>
        <v>0</v>
      </c>
      <c r="Y89" s="28">
        <f t="shared" si="17"/>
        <v>2368406</v>
      </c>
      <c r="Z89" s="28">
        <f t="shared" si="17"/>
        <v>0</v>
      </c>
      <c r="AA89" s="28">
        <f t="shared" si="17"/>
        <v>0</v>
      </c>
      <c r="AB89" s="28">
        <f t="shared" si="17"/>
        <v>184445</v>
      </c>
      <c r="AC89" s="28">
        <f t="shared" si="17"/>
        <v>1025900</v>
      </c>
      <c r="AD89" s="28">
        <f t="shared" si="17"/>
        <v>0</v>
      </c>
      <c r="AE89" s="28">
        <f t="shared" si="17"/>
        <v>1734797</v>
      </c>
      <c r="AF89" s="28">
        <f t="shared" si="17"/>
        <v>0</v>
      </c>
      <c r="AG89" s="28">
        <f t="shared" si="17"/>
        <v>3561574</v>
      </c>
      <c r="AH89" s="28">
        <f t="shared" si="17"/>
        <v>0</v>
      </c>
      <c r="AI89" s="28">
        <f t="shared" ref="AI89:BN89" si="18">SUM(AI65:AI73)-AI88</f>
        <v>1446622</v>
      </c>
      <c r="AJ89" s="28">
        <f t="shared" si="18"/>
        <v>10809359</v>
      </c>
      <c r="AK89" s="28">
        <f t="shared" si="18"/>
        <v>270117</v>
      </c>
      <c r="AL89" s="28">
        <f t="shared" si="18"/>
        <v>146587</v>
      </c>
      <c r="AM89" s="28">
        <f t="shared" si="18"/>
        <v>0</v>
      </c>
      <c r="AN89" s="28">
        <f t="shared" si="18"/>
        <v>0</v>
      </c>
      <c r="AO89" s="28">
        <f t="shared" si="18"/>
        <v>0</v>
      </c>
      <c r="AP89" s="28">
        <f t="shared" si="18"/>
        <v>0</v>
      </c>
      <c r="AQ89" s="28">
        <f t="shared" si="18"/>
        <v>0</v>
      </c>
      <c r="AR89" s="28">
        <f t="shared" si="18"/>
        <v>0</v>
      </c>
      <c r="AS89" s="28">
        <f t="shared" si="18"/>
        <v>0</v>
      </c>
      <c r="AT89" s="28">
        <f t="shared" si="18"/>
        <v>0</v>
      </c>
      <c r="AU89" s="28">
        <f t="shared" si="18"/>
        <v>0</v>
      </c>
      <c r="AV89" s="28">
        <f t="shared" si="18"/>
        <v>323012</v>
      </c>
      <c r="AW89" s="28">
        <f t="shared" si="18"/>
        <v>0</v>
      </c>
      <c r="AX89" s="28">
        <f t="shared" si="18"/>
        <v>0</v>
      </c>
      <c r="AY89" s="28">
        <f t="shared" si="18"/>
        <v>1018606</v>
      </c>
      <c r="AZ89" s="28">
        <f t="shared" si="18"/>
        <v>0</v>
      </c>
      <c r="BA89" s="28">
        <f t="shared" si="18"/>
        <v>136230</v>
      </c>
      <c r="BB89" s="28">
        <f t="shared" si="18"/>
        <v>350176</v>
      </c>
      <c r="BC89" s="28">
        <f t="shared" si="18"/>
        <v>0</v>
      </c>
      <c r="BD89" s="28">
        <f t="shared" si="18"/>
        <v>427785</v>
      </c>
      <c r="BE89" s="28">
        <f t="shared" si="18"/>
        <v>3499202</v>
      </c>
      <c r="BF89" s="28">
        <f t="shared" si="18"/>
        <v>679017</v>
      </c>
      <c r="BG89" s="28">
        <f t="shared" si="18"/>
        <v>0</v>
      </c>
      <c r="BH89" s="28">
        <f t="shared" si="18"/>
        <v>3022049</v>
      </c>
      <c r="BI89" s="28">
        <f t="shared" si="18"/>
        <v>65010</v>
      </c>
      <c r="BJ89" s="28">
        <f t="shared" si="18"/>
        <v>0</v>
      </c>
      <c r="BK89" s="28">
        <f t="shared" si="18"/>
        <v>0</v>
      </c>
      <c r="BL89" s="28">
        <f t="shared" si="18"/>
        <v>1312611</v>
      </c>
      <c r="BM89" s="28">
        <f t="shared" si="18"/>
        <v>400692</v>
      </c>
      <c r="BN89" s="28">
        <f t="shared" si="18"/>
        <v>1716114</v>
      </c>
      <c r="BO89" s="28">
        <f t="shared" ref="BO89:CD89" si="19">SUM(BO65:BO73)-BO88</f>
        <v>2614</v>
      </c>
      <c r="BP89" s="28">
        <f t="shared" si="19"/>
        <v>99885</v>
      </c>
      <c r="BQ89" s="28">
        <f t="shared" si="19"/>
        <v>0</v>
      </c>
      <c r="BR89" s="28">
        <f t="shared" si="19"/>
        <v>666411</v>
      </c>
      <c r="BS89" s="28">
        <f t="shared" si="19"/>
        <v>0</v>
      </c>
      <c r="BT89" s="28">
        <f t="shared" si="19"/>
        <v>0</v>
      </c>
      <c r="BU89" s="28">
        <f t="shared" si="19"/>
        <v>0</v>
      </c>
      <c r="BV89" s="28">
        <f t="shared" si="19"/>
        <v>1050336</v>
      </c>
      <c r="BW89" s="28">
        <f t="shared" si="19"/>
        <v>0</v>
      </c>
      <c r="BX89" s="28">
        <f t="shared" si="19"/>
        <v>45538</v>
      </c>
      <c r="BY89" s="28">
        <f t="shared" si="19"/>
        <v>949535</v>
      </c>
      <c r="BZ89" s="28">
        <f t="shared" si="19"/>
        <v>0</v>
      </c>
      <c r="CA89" s="28">
        <f t="shared" si="19"/>
        <v>292787</v>
      </c>
      <c r="CB89" s="28">
        <f t="shared" si="19"/>
        <v>0</v>
      </c>
      <c r="CC89" s="28">
        <f t="shared" si="19"/>
        <v>472068</v>
      </c>
      <c r="CD89" s="28">
        <f t="shared" si="19"/>
        <v>-597312</v>
      </c>
      <c r="CE89" s="28">
        <f t="shared" si="16"/>
        <v>49698254</v>
      </c>
    </row>
    <row r="90" spans="1:84" x14ac:dyDescent="0.25">
      <c r="A90" s="35" t="s">
        <v>286</v>
      </c>
      <c r="B90" s="28"/>
      <c r="C90" s="25" t="s">
        <v>248</v>
      </c>
      <c r="D90" s="25" t="s">
        <v>248</v>
      </c>
      <c r="E90" s="25" t="s">
        <v>248</v>
      </c>
      <c r="F90" s="25" t="s">
        <v>248</v>
      </c>
      <c r="G90" s="25" t="s">
        <v>248</v>
      </c>
      <c r="H90" s="25" t="s">
        <v>248</v>
      </c>
      <c r="I90" s="25" t="s">
        <v>248</v>
      </c>
      <c r="J90" s="25" t="s">
        <v>248</v>
      </c>
      <c r="K90" s="32" t="s">
        <v>248</v>
      </c>
      <c r="L90" s="25" t="s">
        <v>248</v>
      </c>
      <c r="M90" s="25" t="s">
        <v>248</v>
      </c>
      <c r="N90" s="25" t="s">
        <v>248</v>
      </c>
      <c r="O90" s="25" t="s">
        <v>248</v>
      </c>
      <c r="P90" s="25" t="s">
        <v>248</v>
      </c>
      <c r="Q90" s="25" t="s">
        <v>248</v>
      </c>
      <c r="R90" s="25" t="s">
        <v>248</v>
      </c>
      <c r="S90" s="25" t="s">
        <v>248</v>
      </c>
      <c r="T90" s="25" t="s">
        <v>248</v>
      </c>
      <c r="U90" s="25" t="s">
        <v>248</v>
      </c>
      <c r="V90" s="25" t="s">
        <v>248</v>
      </c>
      <c r="W90" s="25" t="s">
        <v>248</v>
      </c>
      <c r="X90" s="25" t="s">
        <v>248</v>
      </c>
      <c r="Y90" s="25" t="s">
        <v>248</v>
      </c>
      <c r="Z90" s="25" t="s">
        <v>248</v>
      </c>
      <c r="AA90" s="25" t="s">
        <v>248</v>
      </c>
      <c r="AB90" s="25" t="s">
        <v>248</v>
      </c>
      <c r="AC90" s="25" t="s">
        <v>248</v>
      </c>
      <c r="AD90" s="25" t="s">
        <v>248</v>
      </c>
      <c r="AE90" s="25" t="s">
        <v>248</v>
      </c>
      <c r="AF90" s="25" t="s">
        <v>248</v>
      </c>
      <c r="AG90" s="25" t="s">
        <v>248</v>
      </c>
      <c r="AH90" s="25" t="s">
        <v>248</v>
      </c>
      <c r="AI90" s="25" t="s">
        <v>248</v>
      </c>
      <c r="AJ90" s="25" t="s">
        <v>248</v>
      </c>
      <c r="AK90" s="25" t="s">
        <v>248</v>
      </c>
      <c r="AL90" s="25" t="s">
        <v>248</v>
      </c>
      <c r="AM90" s="25" t="s">
        <v>248</v>
      </c>
      <c r="AN90" s="25" t="s">
        <v>248</v>
      </c>
      <c r="AO90" s="25" t="s">
        <v>248</v>
      </c>
      <c r="AP90" s="25" t="s">
        <v>248</v>
      </c>
      <c r="AQ90" s="25" t="s">
        <v>248</v>
      </c>
      <c r="AR90" s="25" t="s">
        <v>248</v>
      </c>
      <c r="AS90" s="25" t="s">
        <v>248</v>
      </c>
      <c r="AT90" s="25" t="s">
        <v>248</v>
      </c>
      <c r="AU90" s="25" t="s">
        <v>248</v>
      </c>
      <c r="AV90" s="25" t="s">
        <v>248</v>
      </c>
      <c r="AW90" s="25" t="s">
        <v>248</v>
      </c>
      <c r="AX90" s="25" t="s">
        <v>248</v>
      </c>
      <c r="AY90" s="25" t="s">
        <v>248</v>
      </c>
      <c r="AZ90" s="25" t="s">
        <v>248</v>
      </c>
      <c r="BA90" s="25" t="s">
        <v>248</v>
      </c>
      <c r="BB90" s="25" t="s">
        <v>248</v>
      </c>
      <c r="BC90" s="25" t="s">
        <v>248</v>
      </c>
      <c r="BD90" s="25" t="s">
        <v>248</v>
      </c>
      <c r="BE90" s="25" t="s">
        <v>248</v>
      </c>
      <c r="BF90" s="25" t="s">
        <v>248</v>
      </c>
      <c r="BG90" s="25" t="s">
        <v>248</v>
      </c>
      <c r="BH90" s="25" t="s">
        <v>248</v>
      </c>
      <c r="BI90" s="25" t="s">
        <v>248</v>
      </c>
      <c r="BJ90" s="25" t="s">
        <v>248</v>
      </c>
      <c r="BK90" s="25" t="s">
        <v>248</v>
      </c>
      <c r="BL90" s="25" t="s">
        <v>248</v>
      </c>
      <c r="BM90" s="25" t="s">
        <v>248</v>
      </c>
      <c r="BN90" s="25" t="s">
        <v>248</v>
      </c>
      <c r="BO90" s="25" t="s">
        <v>248</v>
      </c>
      <c r="BP90" s="25" t="s">
        <v>248</v>
      </c>
      <c r="BQ90" s="25" t="s">
        <v>248</v>
      </c>
      <c r="BR90" s="25" t="s">
        <v>248</v>
      </c>
      <c r="BS90" s="25" t="s">
        <v>248</v>
      </c>
      <c r="BT90" s="25" t="s">
        <v>248</v>
      </c>
      <c r="BU90" s="25" t="s">
        <v>248</v>
      </c>
      <c r="BV90" s="25" t="s">
        <v>248</v>
      </c>
      <c r="BW90" s="25" t="s">
        <v>248</v>
      </c>
      <c r="BX90" s="25" t="s">
        <v>248</v>
      </c>
      <c r="BY90" s="25" t="s">
        <v>248</v>
      </c>
      <c r="BZ90" s="25" t="s">
        <v>248</v>
      </c>
      <c r="CA90" s="25" t="s">
        <v>248</v>
      </c>
      <c r="CB90" s="25" t="s">
        <v>248</v>
      </c>
      <c r="CC90" s="25" t="s">
        <v>248</v>
      </c>
      <c r="CD90" s="25" t="s">
        <v>248</v>
      </c>
      <c r="CE90" s="261">
        <v>1000688</v>
      </c>
    </row>
    <row r="91" spans="1:84" x14ac:dyDescent="0.25">
      <c r="A91" s="35" t="s">
        <v>287</v>
      </c>
      <c r="B91" s="16"/>
      <c r="C91" s="252"/>
      <c r="D91" s="252"/>
      <c r="E91" s="252">
        <v>3634767</v>
      </c>
      <c r="F91" s="252"/>
      <c r="G91" s="252"/>
      <c r="H91" s="252"/>
      <c r="I91" s="252"/>
      <c r="J91" s="252">
        <v>119922</v>
      </c>
      <c r="K91" s="252"/>
      <c r="L91" s="252">
        <v>568926</v>
      </c>
      <c r="M91" s="252"/>
      <c r="N91" s="252"/>
      <c r="O91" s="252">
        <v>281106</v>
      </c>
      <c r="P91" s="252">
        <v>3594134</v>
      </c>
      <c r="Q91" s="252">
        <v>318198</v>
      </c>
      <c r="R91" s="252">
        <v>619488</v>
      </c>
      <c r="S91" s="252"/>
      <c r="T91" s="252"/>
      <c r="U91" s="252">
        <v>674656</v>
      </c>
      <c r="V91" s="252">
        <v>17539</v>
      </c>
      <c r="W91" s="252"/>
      <c r="X91" s="252"/>
      <c r="Y91" s="252">
        <v>512334</v>
      </c>
      <c r="Z91" s="252"/>
      <c r="AA91" s="252"/>
      <c r="AB91" s="252">
        <v>615817</v>
      </c>
      <c r="AC91" s="252">
        <v>117259</v>
      </c>
      <c r="AD91" s="252"/>
      <c r="AE91" s="252">
        <v>327561</v>
      </c>
      <c r="AF91" s="252"/>
      <c r="AG91" s="252">
        <v>220448</v>
      </c>
      <c r="AH91" s="252"/>
      <c r="AI91" s="252">
        <v>30025</v>
      </c>
      <c r="AJ91" s="252">
        <v>1236921</v>
      </c>
      <c r="AK91" s="252">
        <v>130989</v>
      </c>
      <c r="AL91" s="252">
        <v>56383</v>
      </c>
      <c r="AM91" s="252"/>
      <c r="AN91" s="252"/>
      <c r="AO91" s="252"/>
      <c r="AP91" s="252"/>
      <c r="AQ91" s="252"/>
      <c r="AR91" s="252"/>
      <c r="AS91" s="252"/>
      <c r="AT91" s="252"/>
      <c r="AU91" s="252"/>
      <c r="AV91" s="252">
        <v>22904</v>
      </c>
      <c r="AW91" s="25" t="s">
        <v>248</v>
      </c>
      <c r="AX91" s="25" t="s">
        <v>248</v>
      </c>
      <c r="AY91" s="25" t="s">
        <v>248</v>
      </c>
      <c r="AZ91" s="25" t="s">
        <v>248</v>
      </c>
      <c r="BA91" s="25" t="s">
        <v>248</v>
      </c>
      <c r="BB91" s="25" t="s">
        <v>248</v>
      </c>
      <c r="BC91" s="25" t="s">
        <v>248</v>
      </c>
      <c r="BD91" s="25" t="s">
        <v>248</v>
      </c>
      <c r="BE91" s="25" t="s">
        <v>248</v>
      </c>
      <c r="BF91" s="25" t="s">
        <v>248</v>
      </c>
      <c r="BG91" s="25" t="s">
        <v>248</v>
      </c>
      <c r="BH91" s="25" t="s">
        <v>248</v>
      </c>
      <c r="BI91" s="25" t="s">
        <v>248</v>
      </c>
      <c r="BJ91" s="25" t="s">
        <v>248</v>
      </c>
      <c r="BK91" s="25" t="s">
        <v>248</v>
      </c>
      <c r="BL91" s="25" t="s">
        <v>248</v>
      </c>
      <c r="BM91" s="25" t="s">
        <v>248</v>
      </c>
      <c r="BN91" s="25" t="s">
        <v>248</v>
      </c>
      <c r="BO91" s="25" t="s">
        <v>248</v>
      </c>
      <c r="BP91" s="25" t="s">
        <v>248</v>
      </c>
      <c r="BQ91" s="25" t="s">
        <v>248</v>
      </c>
      <c r="BR91" s="25" t="s">
        <v>248</v>
      </c>
      <c r="BS91" s="25" t="s">
        <v>248</v>
      </c>
      <c r="BT91" s="25" t="s">
        <v>248</v>
      </c>
      <c r="BU91" s="25" t="s">
        <v>248</v>
      </c>
      <c r="BV91" s="25" t="s">
        <v>248</v>
      </c>
      <c r="BW91" s="25" t="s">
        <v>248</v>
      </c>
      <c r="BX91" s="25" t="s">
        <v>248</v>
      </c>
      <c r="BY91" s="25" t="s">
        <v>248</v>
      </c>
      <c r="BZ91" s="25" t="s">
        <v>248</v>
      </c>
      <c r="CA91" s="25" t="s">
        <v>248</v>
      </c>
      <c r="CB91" s="25" t="s">
        <v>248</v>
      </c>
      <c r="CC91" s="25" t="s">
        <v>248</v>
      </c>
      <c r="CD91" s="25" t="s">
        <v>248</v>
      </c>
      <c r="CE91" s="28">
        <f t="shared" ref="CE91:CE98" si="20">SUM(C91:CD91)</f>
        <v>13099377</v>
      </c>
    </row>
    <row r="92" spans="1:84" x14ac:dyDescent="0.25">
      <c r="A92" s="35" t="s">
        <v>288</v>
      </c>
      <c r="B92" s="16"/>
      <c r="C92" s="252"/>
      <c r="D92" s="252"/>
      <c r="E92" s="252">
        <v>3021754</v>
      </c>
      <c r="F92" s="252"/>
      <c r="G92" s="252"/>
      <c r="H92" s="252"/>
      <c r="I92" s="252"/>
      <c r="J92" s="252">
        <v>174</v>
      </c>
      <c r="K92" s="252"/>
      <c r="L92" s="252"/>
      <c r="M92" s="252"/>
      <c r="N92" s="252"/>
      <c r="O92" s="252">
        <v>396834</v>
      </c>
      <c r="P92" s="252">
        <v>9751525</v>
      </c>
      <c r="Q92" s="252">
        <v>1867973</v>
      </c>
      <c r="R92" s="252">
        <v>2812128</v>
      </c>
      <c r="S92" s="252"/>
      <c r="T92" s="252"/>
      <c r="U92" s="252">
        <v>6550280</v>
      </c>
      <c r="V92" s="252">
        <v>198835</v>
      </c>
      <c r="W92" s="252"/>
      <c r="X92" s="252"/>
      <c r="Y92" s="252">
        <v>10678144</v>
      </c>
      <c r="Z92" s="252"/>
      <c r="AA92" s="252"/>
      <c r="AB92" s="252">
        <v>3674874</v>
      </c>
      <c r="AC92" s="252">
        <v>195621</v>
      </c>
      <c r="AD92" s="252"/>
      <c r="AE92" s="252">
        <v>2459064</v>
      </c>
      <c r="AF92" s="252"/>
      <c r="AG92" s="252">
        <v>7150814</v>
      </c>
      <c r="AH92" s="252"/>
      <c r="AI92" s="252">
        <v>930860</v>
      </c>
      <c r="AJ92" s="252">
        <v>9991506</v>
      </c>
      <c r="AK92" s="252">
        <v>280604</v>
      </c>
      <c r="AL92" s="252">
        <v>100119</v>
      </c>
      <c r="AM92" s="252"/>
      <c r="AN92" s="252"/>
      <c r="AO92" s="252"/>
      <c r="AP92" s="252"/>
      <c r="AQ92" s="252"/>
      <c r="AR92" s="252"/>
      <c r="AS92" s="252"/>
      <c r="AT92" s="252"/>
      <c r="AU92" s="252"/>
      <c r="AV92" s="252">
        <v>4982253</v>
      </c>
      <c r="AW92" s="25" t="s">
        <v>248</v>
      </c>
      <c r="AX92" s="25" t="s">
        <v>248</v>
      </c>
      <c r="AY92" s="25" t="s">
        <v>248</v>
      </c>
      <c r="AZ92" s="25" t="s">
        <v>248</v>
      </c>
      <c r="BA92" s="25" t="s">
        <v>248</v>
      </c>
      <c r="BB92" s="25" t="s">
        <v>248</v>
      </c>
      <c r="BC92" s="25" t="s">
        <v>248</v>
      </c>
      <c r="BD92" s="25" t="s">
        <v>248</v>
      </c>
      <c r="BE92" s="25" t="s">
        <v>248</v>
      </c>
      <c r="BF92" s="25" t="s">
        <v>248</v>
      </c>
      <c r="BG92" s="25" t="s">
        <v>248</v>
      </c>
      <c r="BH92" s="25" t="s">
        <v>248</v>
      </c>
      <c r="BI92" s="25" t="s">
        <v>248</v>
      </c>
      <c r="BJ92" s="25" t="s">
        <v>248</v>
      </c>
      <c r="BK92" s="25" t="s">
        <v>248</v>
      </c>
      <c r="BL92" s="25" t="s">
        <v>248</v>
      </c>
      <c r="BM92" s="25" t="s">
        <v>248</v>
      </c>
      <c r="BN92" s="25" t="s">
        <v>248</v>
      </c>
      <c r="BO92" s="25" t="s">
        <v>248</v>
      </c>
      <c r="BP92" s="25" t="s">
        <v>248</v>
      </c>
      <c r="BQ92" s="25" t="s">
        <v>248</v>
      </c>
      <c r="BR92" s="25" t="s">
        <v>248</v>
      </c>
      <c r="BS92" s="25" t="s">
        <v>248</v>
      </c>
      <c r="BT92" s="25" t="s">
        <v>248</v>
      </c>
      <c r="BU92" s="25" t="s">
        <v>248</v>
      </c>
      <c r="BV92" s="25" t="s">
        <v>248</v>
      </c>
      <c r="BW92" s="25" t="s">
        <v>248</v>
      </c>
      <c r="BX92" s="25" t="s">
        <v>248</v>
      </c>
      <c r="BY92" s="25" t="s">
        <v>248</v>
      </c>
      <c r="BZ92" s="25" t="s">
        <v>248</v>
      </c>
      <c r="CA92" s="25" t="s">
        <v>248</v>
      </c>
      <c r="CB92" s="25" t="s">
        <v>248</v>
      </c>
      <c r="CC92" s="25" t="s">
        <v>248</v>
      </c>
      <c r="CD92" s="25" t="s">
        <v>248</v>
      </c>
      <c r="CE92" s="28">
        <f t="shared" si="20"/>
        <v>65043362</v>
      </c>
    </row>
    <row r="93" spans="1:84" x14ac:dyDescent="0.25">
      <c r="A93" s="22" t="s">
        <v>289</v>
      </c>
      <c r="B93" s="16"/>
      <c r="C93" s="28">
        <f t="shared" ref="C93:AV93" si="21">C91+C92</f>
        <v>0</v>
      </c>
      <c r="D93" s="28">
        <f t="shared" si="21"/>
        <v>0</v>
      </c>
      <c r="E93" s="28">
        <f t="shared" si="21"/>
        <v>6656521</v>
      </c>
      <c r="F93" s="28">
        <f t="shared" si="21"/>
        <v>0</v>
      </c>
      <c r="G93" s="28">
        <f t="shared" si="21"/>
        <v>0</v>
      </c>
      <c r="H93" s="28">
        <f t="shared" si="21"/>
        <v>0</v>
      </c>
      <c r="I93" s="28">
        <f t="shared" si="21"/>
        <v>0</v>
      </c>
      <c r="J93" s="28">
        <f t="shared" si="21"/>
        <v>120096</v>
      </c>
      <c r="K93" s="28">
        <f t="shared" si="21"/>
        <v>0</v>
      </c>
      <c r="L93" s="28">
        <f t="shared" si="21"/>
        <v>568926</v>
      </c>
      <c r="M93" s="28">
        <f t="shared" si="21"/>
        <v>0</v>
      </c>
      <c r="N93" s="28">
        <f t="shared" si="21"/>
        <v>0</v>
      </c>
      <c r="O93" s="28">
        <f t="shared" si="21"/>
        <v>677940</v>
      </c>
      <c r="P93" s="28">
        <f t="shared" si="21"/>
        <v>13345659</v>
      </c>
      <c r="Q93" s="28">
        <f t="shared" si="21"/>
        <v>2186171</v>
      </c>
      <c r="R93" s="28">
        <f t="shared" si="21"/>
        <v>3431616</v>
      </c>
      <c r="S93" s="28">
        <f t="shared" si="21"/>
        <v>0</v>
      </c>
      <c r="T93" s="28">
        <f t="shared" si="21"/>
        <v>0</v>
      </c>
      <c r="U93" s="28">
        <f t="shared" si="21"/>
        <v>7224936</v>
      </c>
      <c r="V93" s="28">
        <f t="shared" si="21"/>
        <v>216374</v>
      </c>
      <c r="W93" s="28">
        <f t="shared" si="21"/>
        <v>0</v>
      </c>
      <c r="X93" s="28">
        <f t="shared" si="21"/>
        <v>0</v>
      </c>
      <c r="Y93" s="28">
        <f t="shared" si="21"/>
        <v>11190478</v>
      </c>
      <c r="Z93" s="28">
        <f t="shared" si="21"/>
        <v>0</v>
      </c>
      <c r="AA93" s="28">
        <f t="shared" si="21"/>
        <v>0</v>
      </c>
      <c r="AB93" s="28">
        <f t="shared" si="21"/>
        <v>4290691</v>
      </c>
      <c r="AC93" s="28">
        <f t="shared" si="21"/>
        <v>312880</v>
      </c>
      <c r="AD93" s="28">
        <f t="shared" si="21"/>
        <v>0</v>
      </c>
      <c r="AE93" s="28">
        <f t="shared" si="21"/>
        <v>2786625</v>
      </c>
      <c r="AF93" s="28">
        <f t="shared" si="21"/>
        <v>0</v>
      </c>
      <c r="AG93" s="28">
        <f t="shared" si="21"/>
        <v>7371262</v>
      </c>
      <c r="AH93" s="28">
        <f t="shared" si="21"/>
        <v>0</v>
      </c>
      <c r="AI93" s="28">
        <f t="shared" si="21"/>
        <v>960885</v>
      </c>
      <c r="AJ93" s="28">
        <f t="shared" si="21"/>
        <v>11228427</v>
      </c>
      <c r="AK93" s="28">
        <f t="shared" si="21"/>
        <v>411593</v>
      </c>
      <c r="AL93" s="28">
        <f t="shared" si="21"/>
        <v>156502</v>
      </c>
      <c r="AM93" s="28">
        <f t="shared" si="21"/>
        <v>0</v>
      </c>
      <c r="AN93" s="28">
        <f t="shared" si="21"/>
        <v>0</v>
      </c>
      <c r="AO93" s="28">
        <f t="shared" si="21"/>
        <v>0</v>
      </c>
      <c r="AP93" s="28">
        <f t="shared" si="21"/>
        <v>0</v>
      </c>
      <c r="AQ93" s="28">
        <f t="shared" si="21"/>
        <v>0</v>
      </c>
      <c r="AR93" s="28">
        <f t="shared" si="21"/>
        <v>0</v>
      </c>
      <c r="AS93" s="28">
        <f t="shared" si="21"/>
        <v>0</v>
      </c>
      <c r="AT93" s="28">
        <f t="shared" si="21"/>
        <v>0</v>
      </c>
      <c r="AU93" s="28">
        <f t="shared" si="21"/>
        <v>0</v>
      </c>
      <c r="AV93" s="28">
        <f t="shared" si="21"/>
        <v>5005157</v>
      </c>
      <c r="AW93" s="25" t="s">
        <v>248</v>
      </c>
      <c r="AX93" s="25" t="s">
        <v>248</v>
      </c>
      <c r="AY93" s="25" t="s">
        <v>248</v>
      </c>
      <c r="AZ93" s="25" t="s">
        <v>248</v>
      </c>
      <c r="BA93" s="25" t="s">
        <v>248</v>
      </c>
      <c r="BB93" s="25" t="s">
        <v>248</v>
      </c>
      <c r="BC93" s="25" t="s">
        <v>248</v>
      </c>
      <c r="BD93" s="25" t="s">
        <v>248</v>
      </c>
      <c r="BE93" s="25" t="s">
        <v>248</v>
      </c>
      <c r="BF93" s="25" t="s">
        <v>248</v>
      </c>
      <c r="BG93" s="25" t="s">
        <v>248</v>
      </c>
      <c r="BH93" s="25" t="s">
        <v>248</v>
      </c>
      <c r="BI93" s="25" t="s">
        <v>248</v>
      </c>
      <c r="BJ93" s="25" t="s">
        <v>248</v>
      </c>
      <c r="BK93" s="25" t="s">
        <v>248</v>
      </c>
      <c r="BL93" s="25" t="s">
        <v>248</v>
      </c>
      <c r="BM93" s="25" t="s">
        <v>248</v>
      </c>
      <c r="BN93" s="25" t="s">
        <v>248</v>
      </c>
      <c r="BO93" s="25" t="s">
        <v>248</v>
      </c>
      <c r="BP93" s="25" t="s">
        <v>248</v>
      </c>
      <c r="BQ93" s="25" t="s">
        <v>248</v>
      </c>
      <c r="BR93" s="25" t="s">
        <v>248</v>
      </c>
      <c r="BS93" s="25" t="s">
        <v>248</v>
      </c>
      <c r="BT93" s="25" t="s">
        <v>248</v>
      </c>
      <c r="BU93" s="25" t="s">
        <v>248</v>
      </c>
      <c r="BV93" s="25" t="s">
        <v>248</v>
      </c>
      <c r="BW93" s="25" t="s">
        <v>248</v>
      </c>
      <c r="BX93" s="25" t="s">
        <v>248</v>
      </c>
      <c r="BY93" s="25" t="s">
        <v>248</v>
      </c>
      <c r="BZ93" s="25" t="s">
        <v>248</v>
      </c>
      <c r="CA93" s="25" t="s">
        <v>248</v>
      </c>
      <c r="CB93" s="25" t="s">
        <v>248</v>
      </c>
      <c r="CC93" s="25" t="s">
        <v>248</v>
      </c>
      <c r="CD93" s="25" t="s">
        <v>248</v>
      </c>
      <c r="CE93" s="28">
        <f t="shared" si="20"/>
        <v>78142739</v>
      </c>
    </row>
    <row r="94" spans="1:84" x14ac:dyDescent="0.25">
      <c r="A94" s="35" t="s">
        <v>290</v>
      </c>
      <c r="B94" s="28"/>
      <c r="C94" s="252">
        <v>0</v>
      </c>
      <c r="D94" s="252">
        <v>95</v>
      </c>
      <c r="E94" s="252">
        <v>6512</v>
      </c>
      <c r="F94" s="252">
        <v>0</v>
      </c>
      <c r="G94" s="252">
        <v>0</v>
      </c>
      <c r="H94" s="252">
        <v>0</v>
      </c>
      <c r="I94" s="252">
        <v>0</v>
      </c>
      <c r="J94" s="252">
        <v>146</v>
      </c>
      <c r="K94" s="252">
        <v>0</v>
      </c>
      <c r="L94" s="252">
        <v>2644</v>
      </c>
      <c r="M94" s="252">
        <v>0</v>
      </c>
      <c r="N94" s="252">
        <v>0</v>
      </c>
      <c r="O94" s="252">
        <v>1045</v>
      </c>
      <c r="P94" s="252">
        <v>6528</v>
      </c>
      <c r="Q94" s="252">
        <v>3730</v>
      </c>
      <c r="R94" s="252">
        <v>234</v>
      </c>
      <c r="S94" s="252">
        <v>0</v>
      </c>
      <c r="T94" s="252">
        <v>0</v>
      </c>
      <c r="U94" s="252">
        <v>3041</v>
      </c>
      <c r="V94" s="252">
        <v>0</v>
      </c>
      <c r="W94" s="252">
        <v>0</v>
      </c>
      <c r="X94" s="252">
        <v>0</v>
      </c>
      <c r="Y94" s="252">
        <v>2360</v>
      </c>
      <c r="Z94" s="252">
        <v>0</v>
      </c>
      <c r="AA94" s="252">
        <v>0</v>
      </c>
      <c r="AB94" s="252">
        <v>768</v>
      </c>
      <c r="AC94" s="252">
        <v>1194</v>
      </c>
      <c r="AD94" s="252">
        <v>0</v>
      </c>
      <c r="AE94" s="252">
        <v>6281</v>
      </c>
      <c r="AF94" s="252">
        <v>0</v>
      </c>
      <c r="AG94" s="252">
        <v>2054</v>
      </c>
      <c r="AH94" s="252">
        <v>0</v>
      </c>
      <c r="AI94" s="252">
        <v>0</v>
      </c>
      <c r="AJ94" s="252">
        <v>9095</v>
      </c>
      <c r="AK94" s="252">
        <v>4485</v>
      </c>
      <c r="AL94" s="252">
        <v>1796</v>
      </c>
      <c r="AM94" s="252">
        <v>0</v>
      </c>
      <c r="AN94" s="252">
        <v>0</v>
      </c>
      <c r="AO94" s="252">
        <v>0</v>
      </c>
      <c r="AP94" s="252">
        <v>0</v>
      </c>
      <c r="AQ94" s="252">
        <v>0</v>
      </c>
      <c r="AR94" s="252">
        <v>0</v>
      </c>
      <c r="AS94" s="252">
        <v>0</v>
      </c>
      <c r="AT94" s="252">
        <v>0</v>
      </c>
      <c r="AU94" s="252">
        <v>0</v>
      </c>
      <c r="AV94" s="252">
        <v>0</v>
      </c>
      <c r="AW94" s="252">
        <v>0</v>
      </c>
      <c r="AX94" s="252">
        <v>0</v>
      </c>
      <c r="AY94" s="252">
        <v>2693</v>
      </c>
      <c r="AZ94" s="252">
        <v>0</v>
      </c>
      <c r="BA94" s="252">
        <v>0</v>
      </c>
      <c r="BB94" s="252">
        <v>90</v>
      </c>
      <c r="BC94" s="252">
        <v>0</v>
      </c>
      <c r="BD94" s="252">
        <v>1648</v>
      </c>
      <c r="BE94" s="252">
        <v>69043</v>
      </c>
      <c r="BF94" s="252">
        <v>2118</v>
      </c>
      <c r="BG94" s="252">
        <v>0</v>
      </c>
      <c r="BH94" s="252">
        <v>0</v>
      </c>
      <c r="BI94" s="252">
        <v>0</v>
      </c>
      <c r="BJ94" s="252">
        <v>0</v>
      </c>
      <c r="BK94" s="252">
        <v>0</v>
      </c>
      <c r="BL94" s="252">
        <v>1532</v>
      </c>
      <c r="BM94" s="252">
        <v>585</v>
      </c>
      <c r="BN94" s="252">
        <v>1673</v>
      </c>
      <c r="BO94" s="252">
        <v>0</v>
      </c>
      <c r="BP94" s="252">
        <v>0</v>
      </c>
      <c r="BQ94" s="252">
        <v>0</v>
      </c>
      <c r="BR94" s="252">
        <v>360</v>
      </c>
      <c r="BS94" s="252">
        <v>0</v>
      </c>
      <c r="BT94" s="252">
        <v>0</v>
      </c>
      <c r="BU94" s="252">
        <v>0</v>
      </c>
      <c r="BV94" s="252">
        <v>1615</v>
      </c>
      <c r="BW94" s="252">
        <v>0</v>
      </c>
      <c r="BX94" s="252">
        <v>0</v>
      </c>
      <c r="BY94" s="252">
        <v>0</v>
      </c>
      <c r="BZ94" s="252">
        <v>0</v>
      </c>
      <c r="CA94" s="252">
        <v>265</v>
      </c>
      <c r="CB94" s="252">
        <v>0</v>
      </c>
      <c r="CC94" s="252"/>
      <c r="CD94" s="189" t="s">
        <v>248</v>
      </c>
      <c r="CE94" s="28">
        <f t="shared" si="20"/>
        <v>133630</v>
      </c>
      <c r="CF94" s="28">
        <f>BE63-CE94</f>
        <v>0</v>
      </c>
    </row>
    <row r="95" spans="1:84" x14ac:dyDescent="0.25">
      <c r="A95" s="22" t="s">
        <v>291</v>
      </c>
      <c r="B95" s="16"/>
      <c r="C95" s="252"/>
      <c r="D95" s="252"/>
      <c r="E95" s="252">
        <v>100</v>
      </c>
      <c r="F95" s="252"/>
      <c r="G95" s="252"/>
      <c r="H95" s="252"/>
      <c r="I95" s="252"/>
      <c r="J95" s="252"/>
      <c r="K95" s="252"/>
      <c r="L95" s="252"/>
      <c r="M95" s="252"/>
      <c r="N95" s="252"/>
      <c r="O95" s="252"/>
      <c r="P95" s="252"/>
      <c r="Q95" s="252"/>
      <c r="R95" s="252"/>
      <c r="S95" s="252"/>
      <c r="T95" s="252"/>
      <c r="U95" s="252"/>
      <c r="V95" s="252"/>
      <c r="W95" s="252"/>
      <c r="X95" s="252"/>
      <c r="Y95" s="252"/>
      <c r="Z95" s="252"/>
      <c r="AA95" s="252"/>
      <c r="AB95" s="252"/>
      <c r="AC95" s="252"/>
      <c r="AD95" s="252"/>
      <c r="AE95" s="252"/>
      <c r="AF95" s="252"/>
      <c r="AG95" s="252"/>
      <c r="AH95" s="252"/>
      <c r="AI95" s="252"/>
      <c r="AJ95" s="252"/>
      <c r="AK95" s="252"/>
      <c r="AL95" s="252"/>
      <c r="AM95" s="252"/>
      <c r="AN95" s="252"/>
      <c r="AO95" s="252"/>
      <c r="AP95" s="252"/>
      <c r="AQ95" s="252"/>
      <c r="AR95" s="252"/>
      <c r="AS95" s="252"/>
      <c r="AT95" s="252"/>
      <c r="AU95" s="252"/>
      <c r="AV95" s="252"/>
      <c r="AW95" s="252"/>
      <c r="AX95" s="234" t="s">
        <v>248</v>
      </c>
      <c r="AY95" s="234" t="s">
        <v>248</v>
      </c>
      <c r="AZ95" s="252">
        <f>AZ63</f>
        <v>0</v>
      </c>
      <c r="BA95" s="252"/>
      <c r="BB95" s="252"/>
      <c r="BC95" s="252"/>
      <c r="BD95" s="25" t="s">
        <v>248</v>
      </c>
      <c r="BE95" s="25" t="s">
        <v>248</v>
      </c>
      <c r="BF95" s="252"/>
      <c r="BG95" s="25" t="s">
        <v>248</v>
      </c>
      <c r="BH95" s="252"/>
      <c r="BI95" s="252"/>
      <c r="BJ95" s="25" t="s">
        <v>248</v>
      </c>
      <c r="BK95" s="252"/>
      <c r="BL95" s="252"/>
      <c r="BM95" s="252"/>
      <c r="BN95" s="25" t="s">
        <v>248</v>
      </c>
      <c r="BO95" s="25" t="s">
        <v>248</v>
      </c>
      <c r="BP95" s="25" t="s">
        <v>248</v>
      </c>
      <c r="BQ95" s="25" t="s">
        <v>248</v>
      </c>
      <c r="BR95" s="252"/>
      <c r="BS95" s="252"/>
      <c r="BT95" s="252"/>
      <c r="BU95" s="252"/>
      <c r="BV95" s="252"/>
      <c r="BW95" s="252"/>
      <c r="BX95" s="252"/>
      <c r="BY95" s="252"/>
      <c r="BZ95" s="252"/>
      <c r="CA95" s="252"/>
      <c r="CB95" s="252"/>
      <c r="CC95" s="25" t="s">
        <v>248</v>
      </c>
      <c r="CD95" s="25" t="s">
        <v>248</v>
      </c>
      <c r="CE95" s="28">
        <f t="shared" si="20"/>
        <v>100</v>
      </c>
      <c r="CF95" s="28">
        <f>AY63-CE95</f>
        <v>-100</v>
      </c>
    </row>
    <row r="96" spans="1:84" x14ac:dyDescent="0.25">
      <c r="A96" s="22" t="s">
        <v>292</v>
      </c>
      <c r="B96" s="16"/>
      <c r="C96" s="252"/>
      <c r="D96" s="252">
        <v>19</v>
      </c>
      <c r="E96" s="252">
        <v>1285</v>
      </c>
      <c r="F96" s="252"/>
      <c r="G96" s="252"/>
      <c r="H96" s="252"/>
      <c r="I96" s="252"/>
      <c r="J96" s="252">
        <v>29</v>
      </c>
      <c r="K96" s="252"/>
      <c r="L96" s="252">
        <v>522</v>
      </c>
      <c r="M96" s="252"/>
      <c r="N96" s="252"/>
      <c r="O96" s="252">
        <v>206</v>
      </c>
      <c r="P96" s="252">
        <v>1288</v>
      </c>
      <c r="Q96" s="252">
        <v>736</v>
      </c>
      <c r="R96" s="252">
        <v>46</v>
      </c>
      <c r="S96" s="252"/>
      <c r="T96" s="252"/>
      <c r="U96" s="252">
        <v>600</v>
      </c>
      <c r="V96" s="252"/>
      <c r="W96" s="252"/>
      <c r="X96" s="252"/>
      <c r="Y96" s="252">
        <v>466</v>
      </c>
      <c r="Z96" s="252"/>
      <c r="AA96" s="252"/>
      <c r="AB96" s="252">
        <v>152</v>
      </c>
      <c r="AC96" s="252">
        <v>236</v>
      </c>
      <c r="AD96" s="252"/>
      <c r="AE96" s="252">
        <v>1239</v>
      </c>
      <c r="AF96" s="252"/>
      <c r="AG96" s="252">
        <v>405</v>
      </c>
      <c r="AH96" s="252"/>
      <c r="AI96" s="252"/>
      <c r="AJ96" s="252">
        <v>1794</v>
      </c>
      <c r="AK96" s="252">
        <v>885</v>
      </c>
      <c r="AL96" s="252">
        <v>354</v>
      </c>
      <c r="AM96" s="252"/>
      <c r="AN96" s="252"/>
      <c r="AO96" s="252"/>
      <c r="AP96" s="252"/>
      <c r="AQ96" s="252"/>
      <c r="AR96" s="252"/>
      <c r="AS96" s="252"/>
      <c r="AT96" s="252"/>
      <c r="AU96" s="252"/>
      <c r="AV96" s="252"/>
      <c r="AW96" s="252"/>
      <c r="AX96" s="234" t="s">
        <v>248</v>
      </c>
      <c r="AY96" s="234" t="s">
        <v>248</v>
      </c>
      <c r="AZ96" s="25" t="s">
        <v>248</v>
      </c>
      <c r="BA96" s="252"/>
      <c r="BB96" s="252">
        <v>18</v>
      </c>
      <c r="BC96" s="252"/>
      <c r="BD96" s="25" t="s">
        <v>248</v>
      </c>
      <c r="BE96" s="25" t="s">
        <v>248</v>
      </c>
      <c r="BF96" s="25" t="s">
        <v>248</v>
      </c>
      <c r="BG96" s="25" t="s">
        <v>248</v>
      </c>
      <c r="BH96" s="252"/>
      <c r="BI96" s="252"/>
      <c r="BJ96" s="25" t="s">
        <v>248</v>
      </c>
      <c r="BK96" s="252"/>
      <c r="BL96" s="252">
        <v>302</v>
      </c>
      <c r="BM96" s="252">
        <v>115</v>
      </c>
      <c r="BN96" s="25" t="s">
        <v>248</v>
      </c>
      <c r="BO96" s="25" t="s">
        <v>248</v>
      </c>
      <c r="BP96" s="25" t="s">
        <v>248</v>
      </c>
      <c r="BQ96" s="25" t="s">
        <v>248</v>
      </c>
      <c r="BR96" s="25" t="s">
        <v>248</v>
      </c>
      <c r="BS96" s="252"/>
      <c r="BT96" s="252"/>
      <c r="BU96" s="252"/>
      <c r="BV96" s="252">
        <v>319</v>
      </c>
      <c r="BW96" s="252"/>
      <c r="BX96" s="252"/>
      <c r="BY96" s="252"/>
      <c r="BZ96" s="252"/>
      <c r="CA96" s="252">
        <v>52</v>
      </c>
      <c r="CB96" s="252"/>
      <c r="CC96" s="25" t="s">
        <v>248</v>
      </c>
      <c r="CD96" s="25" t="s">
        <v>248</v>
      </c>
      <c r="CE96" s="28">
        <f t="shared" si="20"/>
        <v>11068</v>
      </c>
      <c r="CF96" s="16"/>
    </row>
    <row r="97" spans="1:84" x14ac:dyDescent="0.25">
      <c r="A97" s="22" t="s">
        <v>293</v>
      </c>
      <c r="B97" s="16"/>
      <c r="C97" s="252"/>
      <c r="D97" s="252"/>
      <c r="E97" s="252">
        <v>100</v>
      </c>
      <c r="F97" s="252"/>
      <c r="G97" s="252"/>
      <c r="H97" s="252"/>
      <c r="I97" s="252"/>
      <c r="J97" s="252"/>
      <c r="K97" s="252"/>
      <c r="L97" s="252"/>
      <c r="M97" s="252"/>
      <c r="N97" s="252"/>
      <c r="O97" s="252"/>
      <c r="P97" s="252"/>
      <c r="Q97" s="252"/>
      <c r="R97" s="252"/>
      <c r="S97" s="252"/>
      <c r="T97" s="252"/>
      <c r="U97" s="252"/>
      <c r="V97" s="252"/>
      <c r="W97" s="252"/>
      <c r="X97" s="252"/>
      <c r="Y97" s="252"/>
      <c r="Z97" s="252"/>
      <c r="AA97" s="252"/>
      <c r="AB97" s="252"/>
      <c r="AC97" s="252"/>
      <c r="AD97" s="252"/>
      <c r="AE97" s="252"/>
      <c r="AF97" s="252"/>
      <c r="AG97" s="252"/>
      <c r="AH97" s="252"/>
      <c r="AI97" s="252"/>
      <c r="AJ97" s="252"/>
      <c r="AK97" s="252"/>
      <c r="AL97" s="252"/>
      <c r="AM97" s="252"/>
      <c r="AN97" s="252"/>
      <c r="AO97" s="252"/>
      <c r="AP97" s="252"/>
      <c r="AQ97" s="252"/>
      <c r="AR97" s="252"/>
      <c r="AS97" s="252"/>
      <c r="AT97" s="252"/>
      <c r="AU97" s="252"/>
      <c r="AV97" s="252"/>
      <c r="AW97" s="252"/>
      <c r="AX97" s="234" t="s">
        <v>248</v>
      </c>
      <c r="AY97" s="234" t="s">
        <v>248</v>
      </c>
      <c r="AZ97" s="25" t="s">
        <v>248</v>
      </c>
      <c r="BA97" s="25" t="s">
        <v>248</v>
      </c>
      <c r="BB97" s="252"/>
      <c r="BC97" s="252"/>
      <c r="BD97" s="25" t="s">
        <v>248</v>
      </c>
      <c r="BE97" s="25" t="s">
        <v>248</v>
      </c>
      <c r="BF97" s="25" t="s">
        <v>248</v>
      </c>
      <c r="BG97" s="25" t="s">
        <v>248</v>
      </c>
      <c r="BH97" s="252"/>
      <c r="BI97" s="252"/>
      <c r="BJ97" s="25" t="s">
        <v>248</v>
      </c>
      <c r="BK97" s="252"/>
      <c r="BL97" s="252"/>
      <c r="BM97" s="252"/>
      <c r="BN97" s="25" t="s">
        <v>248</v>
      </c>
      <c r="BO97" s="25" t="s">
        <v>248</v>
      </c>
      <c r="BP97" s="25" t="s">
        <v>248</v>
      </c>
      <c r="BQ97" s="25" t="s">
        <v>248</v>
      </c>
      <c r="BR97" s="25" t="s">
        <v>248</v>
      </c>
      <c r="BS97" s="252"/>
      <c r="BT97" s="252"/>
      <c r="BU97" s="252"/>
      <c r="BV97" s="252"/>
      <c r="BW97" s="252"/>
      <c r="BX97" s="252"/>
      <c r="BY97" s="252"/>
      <c r="BZ97" s="252"/>
      <c r="CA97" s="252"/>
      <c r="CB97" s="252"/>
      <c r="CC97" s="25" t="s">
        <v>248</v>
      </c>
      <c r="CD97" s="25" t="s">
        <v>248</v>
      </c>
      <c r="CE97" s="28">
        <f t="shared" si="20"/>
        <v>100</v>
      </c>
      <c r="CF97" s="28">
        <f>BA63</f>
        <v>0</v>
      </c>
    </row>
    <row r="98" spans="1:84" x14ac:dyDescent="0.25">
      <c r="A98" s="22" t="s">
        <v>294</v>
      </c>
      <c r="B98" s="16"/>
      <c r="C98" s="256"/>
      <c r="D98" s="256"/>
      <c r="E98" s="256">
        <v>35.9</v>
      </c>
      <c r="F98" s="256"/>
      <c r="G98" s="256"/>
      <c r="H98" s="256"/>
      <c r="I98" s="256"/>
      <c r="J98" s="256"/>
      <c r="K98" s="256"/>
      <c r="L98" s="256"/>
      <c r="M98" s="256"/>
      <c r="N98" s="256"/>
      <c r="O98" s="256">
        <v>10.6</v>
      </c>
      <c r="P98" s="253">
        <v>12.3</v>
      </c>
      <c r="Q98" s="253"/>
      <c r="R98" s="253"/>
      <c r="S98" s="257"/>
      <c r="T98" s="257"/>
      <c r="U98" s="258"/>
      <c r="V98" s="253"/>
      <c r="W98" s="253"/>
      <c r="X98" s="253"/>
      <c r="Y98" s="253"/>
      <c r="Z98" s="253"/>
      <c r="AA98" s="253"/>
      <c r="AB98" s="257"/>
      <c r="AC98" s="253"/>
      <c r="AD98" s="253"/>
      <c r="AE98" s="253"/>
      <c r="AF98" s="253"/>
      <c r="AG98" s="253">
        <v>23.3</v>
      </c>
      <c r="AH98" s="253"/>
      <c r="AI98" s="253">
        <v>13.9</v>
      </c>
      <c r="AJ98" s="253"/>
      <c r="AK98" s="253"/>
      <c r="AL98" s="253"/>
      <c r="AM98" s="253"/>
      <c r="AN98" s="253"/>
      <c r="AO98" s="253"/>
      <c r="AP98" s="253"/>
      <c r="AQ98" s="253"/>
      <c r="AR98" s="253"/>
      <c r="AS98" s="253"/>
      <c r="AT98" s="253"/>
      <c r="AU98" s="253"/>
      <c r="AV98" s="257">
        <v>1.3</v>
      </c>
      <c r="AW98" s="234" t="s">
        <v>248</v>
      </c>
      <c r="AX98" s="234" t="s">
        <v>248</v>
      </c>
      <c r="AY98" s="234" t="s">
        <v>248</v>
      </c>
      <c r="AZ98" s="25" t="s">
        <v>248</v>
      </c>
      <c r="BA98" s="25" t="s">
        <v>248</v>
      </c>
      <c r="BB98" s="25" t="s">
        <v>248</v>
      </c>
      <c r="BC98" s="25" t="s">
        <v>248</v>
      </c>
      <c r="BD98" s="25" t="s">
        <v>248</v>
      </c>
      <c r="BE98" s="25" t="s">
        <v>248</v>
      </c>
      <c r="BF98" s="25" t="s">
        <v>248</v>
      </c>
      <c r="BG98" s="25" t="s">
        <v>248</v>
      </c>
      <c r="BH98" s="25" t="s">
        <v>248</v>
      </c>
      <c r="BI98" s="25" t="s">
        <v>248</v>
      </c>
      <c r="BJ98" s="25" t="s">
        <v>248</v>
      </c>
      <c r="BK98" s="25" t="s">
        <v>248</v>
      </c>
      <c r="BL98" s="25" t="s">
        <v>248</v>
      </c>
      <c r="BM98" s="25" t="s">
        <v>248</v>
      </c>
      <c r="BN98" s="25" t="s">
        <v>248</v>
      </c>
      <c r="BO98" s="25" t="s">
        <v>248</v>
      </c>
      <c r="BP98" s="25" t="s">
        <v>248</v>
      </c>
      <c r="BQ98" s="25" t="s">
        <v>248</v>
      </c>
      <c r="BR98" s="25" t="s">
        <v>248</v>
      </c>
      <c r="BS98" s="25" t="s">
        <v>248</v>
      </c>
      <c r="BT98" s="25" t="s">
        <v>248</v>
      </c>
      <c r="BU98" s="235"/>
      <c r="BV98" s="235"/>
      <c r="BW98" s="235"/>
      <c r="BX98" s="235"/>
      <c r="BY98" s="235"/>
      <c r="BZ98" s="235"/>
      <c r="CA98" s="235"/>
      <c r="CB98" s="235"/>
      <c r="CC98" s="25" t="s">
        <v>248</v>
      </c>
      <c r="CD98" s="25" t="s">
        <v>248</v>
      </c>
      <c r="CE98" s="191">
        <f t="shared" si="20"/>
        <v>97.3</v>
      </c>
      <c r="CF98" s="33"/>
    </row>
    <row r="99" spans="1:84" x14ac:dyDescent="0.25">
      <c r="A99" s="34" t="s">
        <v>295</v>
      </c>
      <c r="B99" s="34"/>
      <c r="C99" s="34"/>
      <c r="D99" s="34"/>
      <c r="E99" s="34"/>
    </row>
    <row r="100" spans="1:84" x14ac:dyDescent="0.25">
      <c r="A100" s="35" t="s">
        <v>296</v>
      </c>
      <c r="B100" s="36"/>
      <c r="C100" s="262" t="s">
        <v>1366</v>
      </c>
      <c r="D100" s="263" t="s">
        <v>5</v>
      </c>
      <c r="E100" s="264" t="s">
        <v>5</v>
      </c>
      <c r="F100" s="12"/>
    </row>
    <row r="101" spans="1:84" x14ac:dyDescent="0.25">
      <c r="A101" s="28" t="s">
        <v>297</v>
      </c>
      <c r="B101" s="36" t="s">
        <v>298</v>
      </c>
      <c r="C101" s="265">
        <v>153</v>
      </c>
      <c r="D101" s="263" t="s">
        <v>5</v>
      </c>
      <c r="E101" s="264" t="s">
        <v>5</v>
      </c>
      <c r="F101" s="12"/>
    </row>
    <row r="102" spans="1:84" x14ac:dyDescent="0.25">
      <c r="A102" s="28" t="s">
        <v>299</v>
      </c>
      <c r="B102" s="36" t="s">
        <v>298</v>
      </c>
      <c r="C102" s="266" t="s">
        <v>1364</v>
      </c>
      <c r="D102" s="263" t="s">
        <v>5</v>
      </c>
      <c r="E102" s="264" t="s">
        <v>5</v>
      </c>
      <c r="F102" s="12"/>
    </row>
    <row r="103" spans="1:84" x14ac:dyDescent="0.25">
      <c r="A103" s="28" t="s">
        <v>300</v>
      </c>
      <c r="B103" s="36" t="s">
        <v>298</v>
      </c>
      <c r="C103" s="267" t="s">
        <v>1367</v>
      </c>
      <c r="D103" s="263" t="s">
        <v>5</v>
      </c>
      <c r="E103" s="264" t="s">
        <v>5</v>
      </c>
      <c r="F103" s="12"/>
    </row>
    <row r="104" spans="1:84" x14ac:dyDescent="0.25">
      <c r="A104" s="28" t="s">
        <v>301</v>
      </c>
      <c r="B104" s="36" t="s">
        <v>298</v>
      </c>
      <c r="C104" s="266" t="s">
        <v>1354</v>
      </c>
      <c r="D104" s="263" t="s">
        <v>5</v>
      </c>
      <c r="E104" s="264" t="s">
        <v>5</v>
      </c>
      <c r="F104" s="12"/>
    </row>
    <row r="105" spans="1:84" x14ac:dyDescent="0.25">
      <c r="A105" s="28" t="s">
        <v>302</v>
      </c>
      <c r="B105" s="36" t="s">
        <v>298</v>
      </c>
      <c r="C105" s="267" t="s">
        <v>1368</v>
      </c>
      <c r="D105" s="263" t="s">
        <v>5</v>
      </c>
      <c r="E105" s="264" t="s">
        <v>5</v>
      </c>
      <c r="F105" s="12"/>
    </row>
    <row r="106" spans="1:84" x14ac:dyDescent="0.25">
      <c r="A106" s="28" t="s">
        <v>303</v>
      </c>
      <c r="B106" s="36" t="s">
        <v>298</v>
      </c>
      <c r="C106" s="268">
        <v>99111</v>
      </c>
      <c r="D106" s="263" t="s">
        <v>5</v>
      </c>
      <c r="E106" s="264" t="s">
        <v>5</v>
      </c>
      <c r="F106" s="12"/>
    </row>
    <row r="107" spans="1:84" x14ac:dyDescent="0.25">
      <c r="A107" s="28" t="s">
        <v>304</v>
      </c>
      <c r="B107" s="36" t="s">
        <v>298</v>
      </c>
      <c r="C107" s="266" t="s">
        <v>1365</v>
      </c>
      <c r="D107" s="263" t="s">
        <v>5</v>
      </c>
      <c r="E107" s="264" t="s">
        <v>5</v>
      </c>
      <c r="F107" s="12"/>
    </row>
    <row r="108" spans="1:84" x14ac:dyDescent="0.25">
      <c r="A108" s="28" t="s">
        <v>305</v>
      </c>
      <c r="B108" s="36" t="s">
        <v>298</v>
      </c>
      <c r="C108" s="269" t="s">
        <v>1357</v>
      </c>
      <c r="D108" s="263" t="s">
        <v>5</v>
      </c>
      <c r="E108" s="264" t="s">
        <v>5</v>
      </c>
      <c r="F108" s="12"/>
    </row>
    <row r="109" spans="1:84" x14ac:dyDescent="0.25">
      <c r="A109" s="28" t="s">
        <v>306</v>
      </c>
      <c r="B109" s="36" t="s">
        <v>298</v>
      </c>
      <c r="C109" s="269" t="s">
        <v>1358</v>
      </c>
      <c r="D109" s="263" t="s">
        <v>5</v>
      </c>
      <c r="E109" s="264" t="s">
        <v>5</v>
      </c>
      <c r="F109" s="12"/>
    </row>
    <row r="110" spans="1:84" x14ac:dyDescent="0.25">
      <c r="A110" s="28" t="s">
        <v>307</v>
      </c>
      <c r="B110" s="36" t="s">
        <v>298</v>
      </c>
      <c r="C110" s="266" t="s">
        <v>1359</v>
      </c>
      <c r="D110" s="263" t="s">
        <v>5</v>
      </c>
      <c r="E110" s="264" t="s">
        <v>5</v>
      </c>
      <c r="F110" s="12"/>
    </row>
    <row r="111" spans="1:84" x14ac:dyDescent="0.25">
      <c r="A111" s="28" t="s">
        <v>308</v>
      </c>
      <c r="B111" s="36" t="s">
        <v>298</v>
      </c>
      <c r="C111" s="270">
        <f>509-397-3435</f>
        <v>-3323</v>
      </c>
      <c r="D111" s="263" t="s">
        <v>5</v>
      </c>
      <c r="E111" s="264" t="s">
        <v>5</v>
      </c>
      <c r="F111" s="12"/>
    </row>
    <row r="112" spans="1:84" x14ac:dyDescent="0.25">
      <c r="A112" s="28" t="s">
        <v>309</v>
      </c>
      <c r="B112" s="36" t="s">
        <v>298</v>
      </c>
      <c r="C112" s="270"/>
      <c r="D112" s="263" t="s">
        <v>5</v>
      </c>
      <c r="E112" s="264" t="s">
        <v>5</v>
      </c>
      <c r="F112" s="12"/>
    </row>
    <row r="113" spans="1:6" x14ac:dyDescent="0.25">
      <c r="A113" s="40" t="s">
        <v>310</v>
      </c>
      <c r="B113" s="36" t="s">
        <v>298</v>
      </c>
      <c r="C113" s="266" t="s">
        <v>1358</v>
      </c>
      <c r="D113" s="263" t="s">
        <v>5</v>
      </c>
      <c r="E113" s="264" t="s">
        <v>5</v>
      </c>
      <c r="F113" s="12"/>
    </row>
    <row r="114" spans="1:6" x14ac:dyDescent="0.25">
      <c r="A114" s="40" t="s">
        <v>311</v>
      </c>
      <c r="B114" s="36" t="s">
        <v>298</v>
      </c>
      <c r="C114" s="266" t="s">
        <v>1375</v>
      </c>
      <c r="D114" s="263" t="s">
        <v>5</v>
      </c>
      <c r="E114" s="264" t="s">
        <v>5</v>
      </c>
      <c r="F114" s="12"/>
    </row>
    <row r="115" spans="1:6" x14ac:dyDescent="0.25">
      <c r="A115" s="34" t="s">
        <v>312</v>
      </c>
      <c r="B115" s="34"/>
      <c r="C115" s="34"/>
      <c r="D115" s="34"/>
      <c r="E115" s="34"/>
    </row>
    <row r="116" spans="1:6" x14ac:dyDescent="0.25">
      <c r="A116" s="41" t="s">
        <v>313</v>
      </c>
      <c r="B116" s="41"/>
      <c r="C116" s="41"/>
      <c r="D116" s="41"/>
      <c r="E116" s="41"/>
    </row>
    <row r="117" spans="1:6" x14ac:dyDescent="0.25">
      <c r="A117" s="16" t="s">
        <v>302</v>
      </c>
      <c r="B117" s="42" t="s">
        <v>298</v>
      </c>
      <c r="C117" s="271"/>
      <c r="D117" s="16"/>
      <c r="E117" s="16"/>
    </row>
    <row r="118" spans="1:6" x14ac:dyDescent="0.25">
      <c r="A118" s="16" t="s">
        <v>304</v>
      </c>
      <c r="B118" s="42" t="s">
        <v>298</v>
      </c>
      <c r="C118" s="271"/>
      <c r="D118" s="16"/>
      <c r="E118" s="16"/>
    </row>
    <row r="119" spans="1:6" x14ac:dyDescent="0.25">
      <c r="A119" s="16" t="s">
        <v>314</v>
      </c>
      <c r="B119" s="42" t="s">
        <v>298</v>
      </c>
      <c r="C119" s="271">
        <v>1</v>
      </c>
      <c r="D119" s="16"/>
      <c r="E119" s="16"/>
    </row>
    <row r="120" spans="1:6" x14ac:dyDescent="0.25">
      <c r="A120" s="41" t="s">
        <v>315</v>
      </c>
      <c r="B120" s="41"/>
      <c r="C120" s="41"/>
      <c r="D120" s="41"/>
      <c r="E120" s="41"/>
    </row>
    <row r="121" spans="1:6" x14ac:dyDescent="0.25">
      <c r="A121" s="16" t="s">
        <v>316</v>
      </c>
      <c r="B121" s="42" t="s">
        <v>298</v>
      </c>
      <c r="C121" s="271"/>
      <c r="D121" s="16"/>
      <c r="E121" s="16"/>
    </row>
    <row r="122" spans="1:6" x14ac:dyDescent="0.25">
      <c r="A122" s="16" t="s">
        <v>159</v>
      </c>
      <c r="B122" s="42" t="s">
        <v>298</v>
      </c>
      <c r="C122" s="272">
        <v>1</v>
      </c>
      <c r="D122" s="16"/>
      <c r="E122" s="16"/>
    </row>
    <row r="123" spans="1:6" x14ac:dyDescent="0.25">
      <c r="A123" s="41" t="s">
        <v>317</v>
      </c>
      <c r="B123" s="41"/>
      <c r="C123" s="41"/>
      <c r="D123" s="41"/>
      <c r="E123" s="41"/>
    </row>
    <row r="124" spans="1:6" x14ac:dyDescent="0.25">
      <c r="A124" s="16" t="s">
        <v>318</v>
      </c>
      <c r="B124" s="42" t="s">
        <v>298</v>
      </c>
      <c r="C124" s="271"/>
      <c r="D124" s="16"/>
      <c r="E124" s="16"/>
    </row>
    <row r="125" spans="1:6" x14ac:dyDescent="0.25">
      <c r="A125" s="16" t="s">
        <v>319</v>
      </c>
      <c r="B125" s="42" t="s">
        <v>298</v>
      </c>
      <c r="C125" s="271"/>
      <c r="D125" s="16"/>
      <c r="E125" s="16"/>
    </row>
    <row r="126" spans="1:6" x14ac:dyDescent="0.25">
      <c r="A126" s="16" t="s">
        <v>320</v>
      </c>
      <c r="B126" s="42" t="s">
        <v>298</v>
      </c>
      <c r="C126" s="271"/>
      <c r="D126" s="16"/>
      <c r="E126" s="16"/>
    </row>
    <row r="127" spans="1:6" x14ac:dyDescent="0.25">
      <c r="A127" s="16"/>
      <c r="B127" s="42"/>
      <c r="C127" s="44"/>
      <c r="D127" s="16"/>
      <c r="E127" s="16"/>
    </row>
    <row r="128" spans="1:6" x14ac:dyDescent="0.25">
      <c r="A128" s="45" t="s">
        <v>321</v>
      </c>
      <c r="B128" s="34"/>
      <c r="C128" s="34"/>
      <c r="D128" s="34"/>
      <c r="E128" s="34"/>
    </row>
    <row r="129" spans="1:5" x14ac:dyDescent="0.25">
      <c r="A129" s="16"/>
      <c r="B129" s="42"/>
      <c r="C129" s="44"/>
      <c r="D129" s="16"/>
      <c r="E129" s="16"/>
    </row>
    <row r="130" spans="1:5" x14ac:dyDescent="0.25">
      <c r="A130" s="22" t="s">
        <v>322</v>
      </c>
      <c r="B130" s="16"/>
      <c r="C130" s="17" t="s">
        <v>323</v>
      </c>
      <c r="D130" s="18" t="s">
        <v>242</v>
      </c>
      <c r="E130" s="16"/>
    </row>
    <row r="131" spans="1:5" x14ac:dyDescent="0.25">
      <c r="A131" s="16" t="s">
        <v>324</v>
      </c>
      <c r="B131" s="42" t="s">
        <v>298</v>
      </c>
      <c r="C131" s="273">
        <v>394</v>
      </c>
      <c r="D131" s="274">
        <v>1301</v>
      </c>
      <c r="E131" s="16"/>
    </row>
    <row r="132" spans="1:5" x14ac:dyDescent="0.25">
      <c r="A132" s="16" t="s">
        <v>325</v>
      </c>
      <c r="B132" s="42" t="s">
        <v>298</v>
      </c>
      <c r="C132" s="273">
        <v>76</v>
      </c>
      <c r="D132" s="274">
        <v>570</v>
      </c>
      <c r="E132" s="16"/>
    </row>
    <row r="133" spans="1:5" x14ac:dyDescent="0.25">
      <c r="A133" s="16" t="s">
        <v>326</v>
      </c>
      <c r="B133" s="42" t="s">
        <v>298</v>
      </c>
      <c r="C133" s="271"/>
      <c r="D133" s="274"/>
      <c r="E133" s="16"/>
    </row>
    <row r="134" spans="1:5" x14ac:dyDescent="0.25">
      <c r="A134" s="16" t="s">
        <v>327</v>
      </c>
      <c r="B134" s="42" t="s">
        <v>298</v>
      </c>
      <c r="C134" s="271">
        <v>43</v>
      </c>
      <c r="D134" s="274">
        <v>59</v>
      </c>
      <c r="E134" s="16"/>
    </row>
    <row r="135" spans="1:5" x14ac:dyDescent="0.25">
      <c r="A135" s="22" t="s">
        <v>328</v>
      </c>
      <c r="B135" s="16"/>
      <c r="C135" s="17" t="s">
        <v>194</v>
      </c>
      <c r="D135" s="16"/>
      <c r="E135" s="16"/>
    </row>
    <row r="136" spans="1:5" x14ac:dyDescent="0.25">
      <c r="A136" s="16" t="s">
        <v>329</v>
      </c>
      <c r="B136" s="42" t="s">
        <v>298</v>
      </c>
      <c r="C136" s="271"/>
      <c r="D136" s="16"/>
      <c r="E136" s="16"/>
    </row>
    <row r="137" spans="1:5" x14ac:dyDescent="0.25">
      <c r="A137" s="16" t="s">
        <v>330</v>
      </c>
      <c r="B137" s="42" t="s">
        <v>298</v>
      </c>
      <c r="C137" s="271"/>
      <c r="D137" s="16"/>
      <c r="E137" s="16"/>
    </row>
    <row r="138" spans="1:5" x14ac:dyDescent="0.25">
      <c r="A138" s="16" t="s">
        <v>331</v>
      </c>
      <c r="B138" s="42" t="s">
        <v>298</v>
      </c>
      <c r="C138" s="275">
        <v>20</v>
      </c>
      <c r="D138" s="16"/>
      <c r="E138" s="16"/>
    </row>
    <row r="139" spans="1:5" x14ac:dyDescent="0.25">
      <c r="A139" s="16" t="s">
        <v>332</v>
      </c>
      <c r="B139" s="42" t="s">
        <v>298</v>
      </c>
      <c r="C139" s="271"/>
      <c r="D139" s="16"/>
      <c r="E139" s="16"/>
    </row>
    <row r="140" spans="1:5" x14ac:dyDescent="0.25">
      <c r="A140" s="16" t="s">
        <v>333</v>
      </c>
      <c r="B140" s="42" t="s">
        <v>298</v>
      </c>
      <c r="C140" s="271"/>
      <c r="D140" s="16"/>
      <c r="E140" s="16"/>
    </row>
    <row r="141" spans="1:5" x14ac:dyDescent="0.25">
      <c r="A141" s="16" t="s">
        <v>334</v>
      </c>
      <c r="B141" s="42" t="s">
        <v>298</v>
      </c>
      <c r="C141" s="271"/>
      <c r="D141" s="16"/>
      <c r="E141" s="16"/>
    </row>
    <row r="142" spans="1:5" x14ac:dyDescent="0.25">
      <c r="A142" s="16" t="s">
        <v>123</v>
      </c>
      <c r="B142" s="42" t="s">
        <v>298</v>
      </c>
      <c r="C142" s="271"/>
      <c r="D142" s="16"/>
      <c r="E142" s="16"/>
    </row>
    <row r="143" spans="1:5" x14ac:dyDescent="0.25">
      <c r="A143" s="16" t="s">
        <v>335</v>
      </c>
      <c r="B143" s="42" t="s">
        <v>298</v>
      </c>
      <c r="C143" s="273"/>
      <c r="D143" s="16"/>
      <c r="E143" s="16"/>
    </row>
    <row r="144" spans="1:5" x14ac:dyDescent="0.25">
      <c r="A144" s="16" t="s">
        <v>336</v>
      </c>
      <c r="B144" s="42"/>
      <c r="C144" s="271">
        <v>5</v>
      </c>
      <c r="D144" s="16"/>
      <c r="E144" s="16"/>
    </row>
    <row r="145" spans="1:5" x14ac:dyDescent="0.25">
      <c r="A145" s="16" t="s">
        <v>326</v>
      </c>
      <c r="B145" s="42" t="s">
        <v>298</v>
      </c>
      <c r="C145" s="271"/>
      <c r="D145" s="16"/>
      <c r="E145" s="16"/>
    </row>
    <row r="146" spans="1:5" x14ac:dyDescent="0.25">
      <c r="A146" s="16" t="s">
        <v>337</v>
      </c>
      <c r="B146" s="42" t="s">
        <v>298</v>
      </c>
      <c r="C146" s="271"/>
      <c r="D146" s="16"/>
      <c r="E146" s="16"/>
    </row>
    <row r="147" spans="1:5" x14ac:dyDescent="0.25">
      <c r="A147" s="16" t="s">
        <v>338</v>
      </c>
      <c r="B147" s="16"/>
      <c r="C147" s="23"/>
      <c r="D147" s="16"/>
      <c r="E147" s="28">
        <f>SUM(C136:C146)</f>
        <v>25</v>
      </c>
    </row>
    <row r="148" spans="1:5" x14ac:dyDescent="0.25">
      <c r="A148" s="16" t="s">
        <v>339</v>
      </c>
      <c r="B148" s="42" t="s">
        <v>298</v>
      </c>
      <c r="C148" s="273">
        <v>25</v>
      </c>
      <c r="D148" s="16"/>
      <c r="E148" s="16"/>
    </row>
    <row r="149" spans="1:5" x14ac:dyDescent="0.25">
      <c r="A149" s="16" t="s">
        <v>340</v>
      </c>
      <c r="B149" s="42" t="s">
        <v>298</v>
      </c>
      <c r="C149" s="271"/>
      <c r="D149" s="16"/>
      <c r="E149" s="16"/>
    </row>
    <row r="150" spans="1:5" x14ac:dyDescent="0.25">
      <c r="A150" s="16"/>
      <c r="B150" s="16"/>
      <c r="C150" s="23"/>
      <c r="D150" s="16"/>
      <c r="E150" s="16"/>
    </row>
    <row r="151" spans="1:5" x14ac:dyDescent="0.25">
      <c r="A151" s="16" t="s">
        <v>341</v>
      </c>
      <c r="B151" s="42" t="s">
        <v>298</v>
      </c>
      <c r="C151" s="273"/>
      <c r="D151" s="16"/>
      <c r="E151" s="16"/>
    </row>
    <row r="152" spans="1:5" x14ac:dyDescent="0.25">
      <c r="A152" s="16"/>
      <c r="B152" s="16"/>
      <c r="C152" s="23"/>
      <c r="D152" s="16"/>
      <c r="E152" s="16"/>
    </row>
    <row r="153" spans="1:5" x14ac:dyDescent="0.25">
      <c r="A153" s="16"/>
      <c r="B153" s="16"/>
      <c r="C153" s="23"/>
      <c r="D153" s="16"/>
      <c r="E153" s="16"/>
    </row>
    <row r="154" spans="1:5" x14ac:dyDescent="0.25">
      <c r="A154" s="16"/>
      <c r="B154" s="16"/>
      <c r="C154" s="23"/>
      <c r="D154" s="16"/>
      <c r="E154" s="16"/>
    </row>
    <row r="155" spans="1:5" x14ac:dyDescent="0.25">
      <c r="A155" s="16"/>
      <c r="B155" s="16"/>
      <c r="C155" s="23"/>
      <c r="D155" s="16"/>
      <c r="E155" s="16"/>
    </row>
    <row r="156" spans="1:5" x14ac:dyDescent="0.25">
      <c r="A156" s="34" t="s">
        <v>342</v>
      </c>
      <c r="B156" s="45"/>
      <c r="C156" s="45"/>
      <c r="D156" s="45"/>
      <c r="E156" s="45"/>
    </row>
    <row r="157" spans="1:5" x14ac:dyDescent="0.25">
      <c r="A157" s="47" t="s">
        <v>343</v>
      </c>
      <c r="B157" s="48" t="s">
        <v>344</v>
      </c>
      <c r="C157" s="49" t="s">
        <v>345</v>
      </c>
      <c r="D157" s="48" t="s">
        <v>159</v>
      </c>
      <c r="E157" s="48" t="s">
        <v>230</v>
      </c>
    </row>
    <row r="158" spans="1:5" x14ac:dyDescent="0.25">
      <c r="A158" s="16" t="s">
        <v>323</v>
      </c>
      <c r="B158" s="274">
        <v>177</v>
      </c>
      <c r="C158" s="274">
        <v>12</v>
      </c>
      <c r="D158" s="274">
        <v>216</v>
      </c>
      <c r="E158" s="28">
        <f>SUM(B158:D158)</f>
        <v>405</v>
      </c>
    </row>
    <row r="159" spans="1:5" x14ac:dyDescent="0.25">
      <c r="A159" s="16" t="s">
        <v>242</v>
      </c>
      <c r="B159" s="274">
        <v>611</v>
      </c>
      <c r="C159" s="274">
        <v>213</v>
      </c>
      <c r="D159" s="274">
        <v>418</v>
      </c>
      <c r="E159" s="28">
        <f>SUM(B159:D159)</f>
        <v>1242</v>
      </c>
    </row>
    <row r="160" spans="1:5" x14ac:dyDescent="0.25">
      <c r="A160" s="16" t="s">
        <v>346</v>
      </c>
      <c r="B160" s="274"/>
      <c r="C160" s="274"/>
      <c r="D160" s="274"/>
      <c r="E160" s="28">
        <f>SUM(B160:D160)</f>
        <v>0</v>
      </c>
    </row>
    <row r="161" spans="1:6" x14ac:dyDescent="0.25">
      <c r="A161" s="16" t="s">
        <v>287</v>
      </c>
      <c r="B161" s="274">
        <v>1798493</v>
      </c>
      <c r="C161" s="274">
        <v>626971</v>
      </c>
      <c r="D161" s="274">
        <v>1230393</v>
      </c>
      <c r="E161" s="28">
        <f>SUM(B161:D161)</f>
        <v>3655857</v>
      </c>
      <c r="F161" s="14"/>
    </row>
    <row r="162" spans="1:6" x14ac:dyDescent="0.25">
      <c r="A162" s="16" t="s">
        <v>288</v>
      </c>
      <c r="B162" s="274"/>
      <c r="C162" s="274"/>
      <c r="D162" s="274"/>
      <c r="E162" s="28">
        <f>SUM(B162:D162)</f>
        <v>0</v>
      </c>
      <c r="F162" s="14"/>
    </row>
    <row r="163" spans="1:6" x14ac:dyDescent="0.25">
      <c r="A163" s="47" t="s">
        <v>347</v>
      </c>
      <c r="B163" s="48" t="s">
        <v>344</v>
      </c>
      <c r="C163" s="49" t="s">
        <v>345</v>
      </c>
      <c r="D163" s="48" t="s">
        <v>159</v>
      </c>
      <c r="E163" s="48" t="s">
        <v>230</v>
      </c>
    </row>
    <row r="164" spans="1:6" x14ac:dyDescent="0.25">
      <c r="A164" s="16" t="s">
        <v>323</v>
      </c>
      <c r="B164" s="251"/>
      <c r="C164" s="251"/>
      <c r="D164" s="251"/>
      <c r="E164" s="28">
        <f>SUM(B164:D164)</f>
        <v>0</v>
      </c>
    </row>
    <row r="165" spans="1:6" x14ac:dyDescent="0.25">
      <c r="A165" s="16" t="s">
        <v>242</v>
      </c>
      <c r="B165" s="251">
        <v>566</v>
      </c>
      <c r="C165" s="251">
        <v>4</v>
      </c>
      <c r="D165" s="251"/>
      <c r="E165" s="28">
        <f>SUM(B165:D165)</f>
        <v>570</v>
      </c>
    </row>
    <row r="166" spans="1:6" x14ac:dyDescent="0.25">
      <c r="A166" s="16" t="s">
        <v>346</v>
      </c>
      <c r="B166" s="274"/>
      <c r="C166" s="274"/>
      <c r="D166" s="274"/>
      <c r="E166" s="28">
        <f>SUM(B166:D166)</f>
        <v>0</v>
      </c>
    </row>
    <row r="167" spans="1:6" x14ac:dyDescent="0.25">
      <c r="A167" s="16" t="s">
        <v>287</v>
      </c>
      <c r="B167" s="251">
        <v>574049</v>
      </c>
      <c r="C167" s="251">
        <v>4057</v>
      </c>
      <c r="D167" s="251"/>
      <c r="E167" s="28">
        <f>SUM(B167:D167)</f>
        <v>578106</v>
      </c>
    </row>
    <row r="168" spans="1:6" x14ac:dyDescent="0.25">
      <c r="A168" s="16" t="s">
        <v>288</v>
      </c>
      <c r="B168" s="274"/>
      <c r="C168" s="274"/>
      <c r="D168" s="274"/>
      <c r="E168" s="28">
        <f>SUM(B168:D168)</f>
        <v>0</v>
      </c>
    </row>
    <row r="169" spans="1:6" x14ac:dyDescent="0.25">
      <c r="A169" s="47" t="s">
        <v>348</v>
      </c>
      <c r="B169" s="48" t="s">
        <v>344</v>
      </c>
      <c r="C169" s="49" t="s">
        <v>345</v>
      </c>
      <c r="D169" s="48" t="s">
        <v>159</v>
      </c>
      <c r="E169" s="48" t="s">
        <v>230</v>
      </c>
    </row>
    <row r="170" spans="1:6" x14ac:dyDescent="0.25">
      <c r="A170" s="16" t="s">
        <v>323</v>
      </c>
      <c r="B170" s="274"/>
      <c r="C170" s="274"/>
      <c r="D170" s="274"/>
      <c r="E170" s="28">
        <f>SUM(B170:D170)</f>
        <v>0</v>
      </c>
    </row>
    <row r="171" spans="1:6" x14ac:dyDescent="0.25">
      <c r="A171" s="16" t="s">
        <v>242</v>
      </c>
      <c r="B171" s="274"/>
      <c r="C171" s="274"/>
      <c r="D171" s="274"/>
      <c r="E171" s="28">
        <f>SUM(B171:D171)</f>
        <v>0</v>
      </c>
    </row>
    <row r="172" spans="1:6" x14ac:dyDescent="0.25">
      <c r="A172" s="16" t="s">
        <v>346</v>
      </c>
      <c r="B172" s="274"/>
      <c r="C172" s="274"/>
      <c r="D172" s="274"/>
      <c r="E172" s="28">
        <f>SUM(B172:D172)</f>
        <v>0</v>
      </c>
    </row>
    <row r="173" spans="1:6" x14ac:dyDescent="0.25">
      <c r="A173" s="16" t="s">
        <v>287</v>
      </c>
      <c r="B173" s="274"/>
      <c r="C173" s="274"/>
      <c r="D173" s="274"/>
      <c r="E173" s="28">
        <f>SUM(B173:D173)</f>
        <v>0</v>
      </c>
    </row>
    <row r="174" spans="1:6" x14ac:dyDescent="0.25">
      <c r="A174" s="16" t="s">
        <v>288</v>
      </c>
      <c r="B174" s="274"/>
      <c r="C174" s="274"/>
      <c r="D174" s="274"/>
      <c r="E174" s="28">
        <f>SUM(B174:D174)</f>
        <v>0</v>
      </c>
    </row>
    <row r="175" spans="1:6" x14ac:dyDescent="0.25">
      <c r="A175" s="21"/>
      <c r="B175" s="21"/>
      <c r="C175" s="50"/>
      <c r="D175" s="51"/>
      <c r="E175" s="16"/>
    </row>
    <row r="176" spans="1:6" x14ac:dyDescent="0.25">
      <c r="A176" s="47" t="s">
        <v>349</v>
      </c>
      <c r="B176" s="48" t="s">
        <v>350</v>
      </c>
      <c r="C176" s="49" t="s">
        <v>351</v>
      </c>
      <c r="D176" s="16"/>
      <c r="E176" s="16"/>
    </row>
    <row r="177" spans="1:5" x14ac:dyDescent="0.25">
      <c r="A177" s="21" t="s">
        <v>352</v>
      </c>
      <c r="B177" s="251">
        <v>4969727</v>
      </c>
      <c r="C177" s="251">
        <v>7314963</v>
      </c>
      <c r="D177" s="16"/>
      <c r="E177" s="16"/>
    </row>
    <row r="178" spans="1:5" x14ac:dyDescent="0.25">
      <c r="A178" s="21"/>
      <c r="B178" s="51"/>
      <c r="C178" s="50"/>
      <c r="D178" s="16"/>
      <c r="E178" s="16"/>
    </row>
    <row r="179" spans="1:5" x14ac:dyDescent="0.25">
      <c r="A179" s="21"/>
      <c r="B179" s="21"/>
      <c r="C179" s="50"/>
      <c r="D179" s="51"/>
      <c r="E179" s="16"/>
    </row>
    <row r="180" spans="1:5" x14ac:dyDescent="0.25">
      <c r="A180" s="21"/>
      <c r="B180" s="21"/>
      <c r="C180" s="50"/>
      <c r="D180" s="51"/>
      <c r="E180" s="16"/>
    </row>
    <row r="181" spans="1:5" x14ac:dyDescent="0.25">
      <c r="A181" s="21"/>
      <c r="B181" s="21"/>
      <c r="C181" s="50"/>
      <c r="D181" s="51"/>
      <c r="E181" s="16"/>
    </row>
    <row r="182" spans="1:5" x14ac:dyDescent="0.25">
      <c r="A182" s="21"/>
      <c r="B182" s="21"/>
      <c r="C182" s="50"/>
      <c r="D182" s="51"/>
      <c r="E182" s="16"/>
    </row>
    <row r="183" spans="1:5" x14ac:dyDescent="0.25">
      <c r="A183" s="45" t="s">
        <v>353</v>
      </c>
      <c r="B183" s="34"/>
      <c r="C183" s="34"/>
      <c r="D183" s="34"/>
      <c r="E183" s="34"/>
    </row>
    <row r="184" spans="1:5" x14ac:dyDescent="0.25">
      <c r="A184" s="41" t="s">
        <v>354</v>
      </c>
      <c r="B184" s="41"/>
      <c r="C184" s="41"/>
      <c r="D184" s="41"/>
      <c r="E184" s="41"/>
    </row>
    <row r="185" spans="1:5" x14ac:dyDescent="0.25">
      <c r="A185" s="16" t="s">
        <v>355</v>
      </c>
      <c r="B185" s="42" t="s">
        <v>298</v>
      </c>
      <c r="C185" s="271">
        <v>1569713</v>
      </c>
      <c r="D185" s="16"/>
      <c r="E185" s="16"/>
    </row>
    <row r="186" spans="1:5" x14ac:dyDescent="0.25">
      <c r="A186" s="16" t="s">
        <v>356</v>
      </c>
      <c r="B186" s="42" t="s">
        <v>298</v>
      </c>
      <c r="C186" s="271">
        <v>12164</v>
      </c>
      <c r="D186" s="16"/>
      <c r="E186" s="16"/>
    </row>
    <row r="187" spans="1:5" x14ac:dyDescent="0.25">
      <c r="A187" s="21" t="s">
        <v>357</v>
      </c>
      <c r="B187" s="42" t="s">
        <v>298</v>
      </c>
      <c r="C187" s="271">
        <v>265632</v>
      </c>
      <c r="D187" s="16"/>
      <c r="E187" s="16"/>
    </row>
    <row r="188" spans="1:5" x14ac:dyDescent="0.25">
      <c r="A188" s="16" t="s">
        <v>358</v>
      </c>
      <c r="B188" s="42" t="s">
        <v>298</v>
      </c>
      <c r="C188" s="271">
        <v>3007774</v>
      </c>
      <c r="D188" s="16"/>
      <c r="E188" s="16"/>
    </row>
    <row r="189" spans="1:5" x14ac:dyDescent="0.25">
      <c r="A189" s="16" t="s">
        <v>359</v>
      </c>
      <c r="B189" s="42" t="s">
        <v>298</v>
      </c>
      <c r="C189" s="271">
        <v>38639</v>
      </c>
      <c r="D189" s="16"/>
      <c r="E189" s="16"/>
    </row>
    <row r="190" spans="1:5" x14ac:dyDescent="0.25">
      <c r="A190" s="16" t="s">
        <v>360</v>
      </c>
      <c r="B190" s="42" t="s">
        <v>298</v>
      </c>
      <c r="C190" s="271">
        <v>942234</v>
      </c>
      <c r="D190" s="16"/>
      <c r="E190" s="16"/>
    </row>
    <row r="191" spans="1:5" x14ac:dyDescent="0.25">
      <c r="A191" s="16" t="s">
        <v>361</v>
      </c>
      <c r="B191" s="42" t="s">
        <v>298</v>
      </c>
      <c r="C191" s="271">
        <v>121654</v>
      </c>
      <c r="D191" s="16"/>
      <c r="E191" s="16"/>
    </row>
    <row r="192" spans="1:5" x14ac:dyDescent="0.25">
      <c r="A192" s="16" t="s">
        <v>361</v>
      </c>
      <c r="B192" s="42" t="s">
        <v>298</v>
      </c>
      <c r="C192" s="271"/>
      <c r="D192" s="16"/>
      <c r="E192" s="16"/>
    </row>
    <row r="193" spans="1:5" x14ac:dyDescent="0.25">
      <c r="A193" s="16" t="s">
        <v>230</v>
      </c>
      <c r="B193" s="16"/>
      <c r="C193" s="23"/>
      <c r="D193" s="28">
        <f>SUM(C185:C192)</f>
        <v>5957810</v>
      </c>
      <c r="E193" s="16"/>
    </row>
    <row r="194" spans="1:5" x14ac:dyDescent="0.25">
      <c r="A194" s="41" t="s">
        <v>362</v>
      </c>
      <c r="B194" s="41"/>
      <c r="C194" s="41"/>
      <c r="D194" s="41"/>
      <c r="E194" s="41"/>
    </row>
    <row r="195" spans="1:5" x14ac:dyDescent="0.25">
      <c r="A195" s="16" t="s">
        <v>363</v>
      </c>
      <c r="B195" s="42" t="s">
        <v>298</v>
      </c>
      <c r="C195" s="271"/>
      <c r="D195" s="16"/>
      <c r="E195" s="16"/>
    </row>
    <row r="196" spans="1:5" x14ac:dyDescent="0.25">
      <c r="A196" s="16" t="s">
        <v>364</v>
      </c>
      <c r="B196" s="42" t="s">
        <v>298</v>
      </c>
      <c r="C196" s="271">
        <v>132908</v>
      </c>
      <c r="D196" s="16"/>
      <c r="E196" s="16"/>
    </row>
    <row r="197" spans="1:5" x14ac:dyDescent="0.25">
      <c r="A197" s="16" t="s">
        <v>230</v>
      </c>
      <c r="B197" s="16"/>
      <c r="C197" s="23"/>
      <c r="D197" s="28">
        <f>SUM(C195:C196)</f>
        <v>132908</v>
      </c>
      <c r="E197" s="16"/>
    </row>
    <row r="198" spans="1:5" x14ac:dyDescent="0.25">
      <c r="A198" s="41" t="s">
        <v>365</v>
      </c>
      <c r="B198" s="41"/>
      <c r="C198" s="41"/>
      <c r="D198" s="41"/>
      <c r="E198" s="41"/>
    </row>
    <row r="199" spans="1:5" x14ac:dyDescent="0.25">
      <c r="A199" s="16" t="s">
        <v>366</v>
      </c>
      <c r="B199" s="42" t="s">
        <v>298</v>
      </c>
      <c r="C199" s="271">
        <v>476012</v>
      </c>
      <c r="D199" s="16"/>
      <c r="E199" s="16"/>
    </row>
    <row r="200" spans="1:5" x14ac:dyDescent="0.25">
      <c r="A200" s="16" t="s">
        <v>367</v>
      </c>
      <c r="B200" s="42" t="s">
        <v>298</v>
      </c>
      <c r="C200" s="271">
        <v>9868</v>
      </c>
      <c r="D200" s="16"/>
      <c r="E200" s="16"/>
    </row>
    <row r="201" spans="1:5" x14ac:dyDescent="0.25">
      <c r="A201" s="16" t="s">
        <v>230</v>
      </c>
      <c r="B201" s="16"/>
      <c r="C201" s="23"/>
      <c r="D201" s="28">
        <f>SUM(C199:C200)</f>
        <v>485880</v>
      </c>
      <c r="E201" s="16"/>
    </row>
    <row r="202" spans="1:5" x14ac:dyDescent="0.25">
      <c r="A202" s="41" t="s">
        <v>368</v>
      </c>
      <c r="B202" s="41"/>
      <c r="C202" s="41"/>
      <c r="D202" s="41"/>
      <c r="E202" s="41"/>
    </row>
    <row r="203" spans="1:5" x14ac:dyDescent="0.25">
      <c r="A203" s="16" t="s">
        <v>369</v>
      </c>
      <c r="B203" s="42" t="s">
        <v>298</v>
      </c>
      <c r="C203" s="271"/>
      <c r="D203" s="16"/>
      <c r="E203" s="16"/>
    </row>
    <row r="204" spans="1:5" x14ac:dyDescent="0.25">
      <c r="A204" s="16" t="s">
        <v>370</v>
      </c>
      <c r="B204" s="42" t="s">
        <v>298</v>
      </c>
      <c r="C204" s="271">
        <v>376729</v>
      </c>
      <c r="D204" s="16"/>
      <c r="E204" s="16"/>
    </row>
    <row r="205" spans="1:5" x14ac:dyDescent="0.25">
      <c r="A205" s="16" t="s">
        <v>159</v>
      </c>
      <c r="B205" s="42" t="s">
        <v>298</v>
      </c>
      <c r="C205" s="271">
        <v>13719</v>
      </c>
      <c r="D205" s="16"/>
      <c r="E205" s="16"/>
    </row>
    <row r="206" spans="1:5" x14ac:dyDescent="0.25">
      <c r="A206" s="16" t="s">
        <v>230</v>
      </c>
      <c r="B206" s="16"/>
      <c r="C206" s="23"/>
      <c r="D206" s="28">
        <f>SUM(C203:C205)</f>
        <v>390448</v>
      </c>
      <c r="E206" s="16"/>
    </row>
    <row r="207" spans="1:5" x14ac:dyDescent="0.25">
      <c r="A207" s="41" t="s">
        <v>371</v>
      </c>
      <c r="B207" s="41"/>
      <c r="C207" s="41"/>
      <c r="D207" s="41"/>
      <c r="E207" s="41"/>
    </row>
    <row r="208" spans="1:5" x14ac:dyDescent="0.25">
      <c r="A208" s="16" t="s">
        <v>372</v>
      </c>
      <c r="B208" s="42" t="s">
        <v>298</v>
      </c>
      <c r="C208" s="271"/>
      <c r="D208" s="16"/>
      <c r="E208" s="16"/>
    </row>
    <row r="209" spans="1:5" x14ac:dyDescent="0.25">
      <c r="A209" s="16" t="s">
        <v>373</v>
      </c>
      <c r="B209" s="42" t="s">
        <v>298</v>
      </c>
      <c r="C209" s="271">
        <v>237193</v>
      </c>
      <c r="D209" s="16"/>
      <c r="E209" s="16"/>
    </row>
    <row r="210" spans="1:5" x14ac:dyDescent="0.25">
      <c r="A210" s="16" t="s">
        <v>230</v>
      </c>
      <c r="B210" s="16"/>
      <c r="C210" s="23"/>
      <c r="D210" s="28">
        <f>SUM(C208:C209)</f>
        <v>237193</v>
      </c>
      <c r="E210" s="16"/>
    </row>
    <row r="211" spans="1:5" x14ac:dyDescent="0.25">
      <c r="A211" s="16"/>
      <c r="B211" s="16"/>
      <c r="C211" s="23"/>
      <c r="D211" s="16"/>
      <c r="E211" s="16"/>
    </row>
    <row r="212" spans="1:5" x14ac:dyDescent="0.25">
      <c r="A212" s="34" t="s">
        <v>374</v>
      </c>
      <c r="B212" s="34"/>
      <c r="C212" s="34"/>
      <c r="D212" s="34"/>
      <c r="E212" s="34"/>
    </row>
    <row r="213" spans="1:5" x14ac:dyDescent="0.25">
      <c r="A213" s="45" t="s">
        <v>375</v>
      </c>
      <c r="B213" s="34"/>
      <c r="C213" s="34"/>
      <c r="D213" s="34"/>
      <c r="E213" s="34"/>
    </row>
    <row r="214" spans="1:5" x14ac:dyDescent="0.25">
      <c r="A214" s="22"/>
      <c r="B214" s="18" t="s">
        <v>376</v>
      </c>
      <c r="C214" s="17" t="s">
        <v>377</v>
      </c>
      <c r="D214" s="18" t="s">
        <v>378</v>
      </c>
      <c r="E214" s="18" t="s">
        <v>379</v>
      </c>
    </row>
    <row r="215" spans="1:5" x14ac:dyDescent="0.25">
      <c r="A215" s="16" t="s">
        <v>380</v>
      </c>
      <c r="B215" s="271">
        <v>397262</v>
      </c>
      <c r="C215" s="271"/>
      <c r="D215" s="274"/>
      <c r="E215" s="28">
        <f t="shared" ref="E215:E223" si="22">SUM(B215:C215)-D215</f>
        <v>397262</v>
      </c>
    </row>
    <row r="216" spans="1:5" x14ac:dyDescent="0.25">
      <c r="A216" s="16" t="s">
        <v>381</v>
      </c>
      <c r="B216" s="271">
        <v>492259</v>
      </c>
      <c r="C216" s="271"/>
      <c r="D216" s="274"/>
      <c r="E216" s="28">
        <f t="shared" si="22"/>
        <v>492259</v>
      </c>
    </row>
    <row r="217" spans="1:5" x14ac:dyDescent="0.25">
      <c r="A217" s="16" t="s">
        <v>382</v>
      </c>
      <c r="B217" s="271">
        <v>38802500</v>
      </c>
      <c r="C217" s="271" t="s">
        <v>383</v>
      </c>
      <c r="D217" s="274"/>
      <c r="E217" s="28">
        <f t="shared" si="22"/>
        <v>38802500</v>
      </c>
    </row>
    <row r="218" spans="1:5" x14ac:dyDescent="0.25">
      <c r="A218" s="16" t="s">
        <v>384</v>
      </c>
      <c r="B218" s="271">
        <v>5279202</v>
      </c>
      <c r="C218" s="271">
        <v>80523</v>
      </c>
      <c r="D218" s="274"/>
      <c r="E218" s="28">
        <f t="shared" si="22"/>
        <v>5359725</v>
      </c>
    </row>
    <row r="219" spans="1:5" x14ac:dyDescent="0.25">
      <c r="A219" s="16" t="s">
        <v>385</v>
      </c>
      <c r="B219" s="271"/>
      <c r="C219" s="271"/>
      <c r="D219" s="274"/>
      <c r="E219" s="28">
        <f t="shared" si="22"/>
        <v>0</v>
      </c>
    </row>
    <row r="220" spans="1:5" x14ac:dyDescent="0.25">
      <c r="A220" s="16" t="s">
        <v>386</v>
      </c>
      <c r="B220" s="271">
        <v>11988126</v>
      </c>
      <c r="C220" s="271">
        <v>862577</v>
      </c>
      <c r="D220" s="274"/>
      <c r="E220" s="28">
        <f t="shared" si="22"/>
        <v>12850703</v>
      </c>
    </row>
    <row r="221" spans="1:5" x14ac:dyDescent="0.25">
      <c r="A221" s="16" t="s">
        <v>387</v>
      </c>
      <c r="B221" s="271"/>
      <c r="C221" s="271"/>
      <c r="D221" s="274"/>
      <c r="E221" s="28">
        <f t="shared" si="22"/>
        <v>0</v>
      </c>
    </row>
    <row r="222" spans="1:5" x14ac:dyDescent="0.25">
      <c r="A222" s="16" t="s">
        <v>388</v>
      </c>
      <c r="B222" s="271">
        <v>1537245</v>
      </c>
      <c r="C222" s="271">
        <v>5603178</v>
      </c>
      <c r="D222" s="274"/>
      <c r="E222" s="28">
        <f t="shared" si="22"/>
        <v>7140423</v>
      </c>
    </row>
    <row r="223" spans="1:5" x14ac:dyDescent="0.25">
      <c r="A223" s="16" t="s">
        <v>389</v>
      </c>
      <c r="B223" s="271">
        <v>132272</v>
      </c>
      <c r="C223" s="271">
        <v>2260774</v>
      </c>
      <c r="D223" s="274">
        <v>51774</v>
      </c>
      <c r="E223" s="28">
        <f t="shared" si="22"/>
        <v>2341272</v>
      </c>
    </row>
    <row r="224" spans="1:5" x14ac:dyDescent="0.25">
      <c r="A224" s="16" t="s">
        <v>230</v>
      </c>
      <c r="B224" s="28">
        <f>SUM(B215:B223)</f>
        <v>58628866</v>
      </c>
      <c r="C224" s="190">
        <f>SUM(C215:C223)</f>
        <v>8807052</v>
      </c>
      <c r="D224" s="28">
        <f>SUM(D215:D223)</f>
        <v>51774</v>
      </c>
      <c r="E224" s="28">
        <f>SUM(E215:E223)</f>
        <v>67384144</v>
      </c>
    </row>
    <row r="225" spans="1:6" x14ac:dyDescent="0.25">
      <c r="A225" s="16"/>
      <c r="B225" s="16"/>
      <c r="C225" s="23"/>
      <c r="D225" s="16"/>
      <c r="E225" s="16"/>
    </row>
    <row r="226" spans="1:6" x14ac:dyDescent="0.25">
      <c r="A226" s="45" t="s">
        <v>390</v>
      </c>
      <c r="B226" s="45"/>
      <c r="C226" s="45"/>
      <c r="D226" s="45"/>
      <c r="E226" s="45"/>
    </row>
    <row r="227" spans="1:6" x14ac:dyDescent="0.25">
      <c r="A227" s="22"/>
      <c r="B227" s="18" t="s">
        <v>376</v>
      </c>
      <c r="C227" s="17" t="s">
        <v>377</v>
      </c>
      <c r="D227" s="18" t="s">
        <v>378</v>
      </c>
      <c r="E227" s="18" t="s">
        <v>379</v>
      </c>
    </row>
    <row r="228" spans="1:6" x14ac:dyDescent="0.25">
      <c r="A228" s="16" t="s">
        <v>380</v>
      </c>
      <c r="B228" s="51"/>
      <c r="C228" s="50"/>
      <c r="D228" s="51"/>
      <c r="E228" s="16"/>
    </row>
    <row r="229" spans="1:6" x14ac:dyDescent="0.25">
      <c r="A229" s="16" t="s">
        <v>381</v>
      </c>
      <c r="B229" s="271">
        <v>453614</v>
      </c>
      <c r="C229" s="271">
        <v>11635</v>
      </c>
      <c r="D229" s="274"/>
      <c r="E229" s="28">
        <f t="shared" ref="E229:E236" si="23">SUM(B229:C229)-D229</f>
        <v>465249</v>
      </c>
    </row>
    <row r="230" spans="1:6" x14ac:dyDescent="0.25">
      <c r="A230" s="16" t="s">
        <v>382</v>
      </c>
      <c r="B230" s="271">
        <v>24325793</v>
      </c>
      <c r="C230" s="271">
        <v>1613203</v>
      </c>
      <c r="D230" s="274"/>
      <c r="E230" s="28">
        <f t="shared" si="23"/>
        <v>25938996</v>
      </c>
    </row>
    <row r="231" spans="1:6" x14ac:dyDescent="0.25">
      <c r="A231" s="16" t="s">
        <v>384</v>
      </c>
      <c r="B231" s="271">
        <v>3747336</v>
      </c>
      <c r="C231" s="271">
        <v>244698</v>
      </c>
      <c r="D231" s="274"/>
      <c r="E231" s="28">
        <f t="shared" si="23"/>
        <v>3992034</v>
      </c>
    </row>
    <row r="232" spans="1:6" x14ac:dyDescent="0.25">
      <c r="A232" s="16" t="s">
        <v>385</v>
      </c>
      <c r="B232" s="271"/>
      <c r="C232" s="271"/>
      <c r="D232" s="274"/>
      <c r="E232" s="28">
        <f t="shared" si="23"/>
        <v>0</v>
      </c>
    </row>
    <row r="233" spans="1:6" x14ac:dyDescent="0.25">
      <c r="A233" s="16" t="s">
        <v>386</v>
      </c>
      <c r="B233" s="271">
        <v>10003605</v>
      </c>
      <c r="C233" s="271">
        <v>566964</v>
      </c>
      <c r="D233" s="274"/>
      <c r="E233" s="28">
        <f t="shared" si="23"/>
        <v>10570569</v>
      </c>
    </row>
    <row r="234" spans="1:6" x14ac:dyDescent="0.25">
      <c r="A234" s="16" t="s">
        <v>387</v>
      </c>
      <c r="B234" s="271"/>
      <c r="C234" s="271"/>
      <c r="D234" s="274"/>
      <c r="E234" s="28">
        <f t="shared" si="23"/>
        <v>0</v>
      </c>
    </row>
    <row r="235" spans="1:6" x14ac:dyDescent="0.25">
      <c r="A235" s="16" t="s">
        <v>388</v>
      </c>
      <c r="B235" s="271">
        <v>271936</v>
      </c>
      <c r="C235" s="271">
        <v>587997</v>
      </c>
      <c r="D235" s="274"/>
      <c r="E235" s="28">
        <f t="shared" si="23"/>
        <v>859933</v>
      </c>
    </row>
    <row r="236" spans="1:6" x14ac:dyDescent="0.25">
      <c r="A236" s="16" t="s">
        <v>389</v>
      </c>
      <c r="B236" s="271"/>
      <c r="C236" s="271"/>
      <c r="D236" s="274"/>
      <c r="E236" s="28">
        <f t="shared" si="23"/>
        <v>0</v>
      </c>
    </row>
    <row r="237" spans="1:6" x14ac:dyDescent="0.25">
      <c r="A237" s="16" t="s">
        <v>230</v>
      </c>
      <c r="B237" s="28">
        <f>SUM(B228:B236)</f>
        <v>38802284</v>
      </c>
      <c r="C237" s="190">
        <f>SUM(C228:C236)</f>
        <v>3024497</v>
      </c>
      <c r="D237" s="28">
        <f>SUM(D228:D236)</f>
        <v>0</v>
      </c>
      <c r="E237" s="28">
        <f>SUM(E228:E236)</f>
        <v>41826781</v>
      </c>
    </row>
    <row r="238" spans="1:6" x14ac:dyDescent="0.25">
      <c r="A238" s="16"/>
      <c r="B238" s="16"/>
      <c r="C238" s="23"/>
      <c r="D238" s="16"/>
      <c r="E238" s="16"/>
      <c r="F238" s="11">
        <f>E224-E237</f>
        <v>25557363</v>
      </c>
    </row>
    <row r="239" spans="1:6" x14ac:dyDescent="0.25">
      <c r="A239" s="34" t="s">
        <v>391</v>
      </c>
      <c r="B239" s="34"/>
      <c r="C239" s="34"/>
      <c r="D239" s="34"/>
      <c r="E239" s="34"/>
    </row>
    <row r="240" spans="1:6" x14ac:dyDescent="0.25">
      <c r="A240" s="34"/>
      <c r="B240" s="345" t="s">
        <v>392</v>
      </c>
      <c r="C240" s="345"/>
      <c r="D240" s="34"/>
      <c r="E240" s="34"/>
    </row>
    <row r="241" spans="1:5" x14ac:dyDescent="0.25">
      <c r="A241" s="52" t="s">
        <v>392</v>
      </c>
      <c r="B241" s="34"/>
      <c r="C241" s="271">
        <v>783621.21</v>
      </c>
      <c r="D241" s="36">
        <f>C241</f>
        <v>783621.21</v>
      </c>
      <c r="E241" s="34"/>
    </row>
    <row r="242" spans="1:5" x14ac:dyDescent="0.25">
      <c r="A242" s="41" t="s">
        <v>393</v>
      </c>
      <c r="B242" s="41"/>
      <c r="C242" s="41"/>
      <c r="D242" s="41"/>
      <c r="E242" s="41"/>
    </row>
    <row r="243" spans="1:5" x14ac:dyDescent="0.25">
      <c r="A243" s="16" t="s">
        <v>394</v>
      </c>
      <c r="B243" s="42" t="s">
        <v>298</v>
      </c>
      <c r="C243" s="271">
        <v>11336079.67</v>
      </c>
      <c r="D243" s="16"/>
      <c r="E243" s="16"/>
    </row>
    <row r="244" spans="1:5" x14ac:dyDescent="0.25">
      <c r="A244" s="16" t="s">
        <v>395</v>
      </c>
      <c r="B244" s="42" t="s">
        <v>298</v>
      </c>
      <c r="C244" s="271">
        <v>6360049.54</v>
      </c>
      <c r="D244" s="16"/>
      <c r="E244" s="16"/>
    </row>
    <row r="245" spans="1:5" x14ac:dyDescent="0.25">
      <c r="A245" s="16" t="s">
        <v>396</v>
      </c>
      <c r="B245" s="42" t="s">
        <v>298</v>
      </c>
      <c r="C245" s="271"/>
      <c r="D245" s="16"/>
      <c r="E245" s="16"/>
    </row>
    <row r="246" spans="1:5" x14ac:dyDescent="0.25">
      <c r="A246" s="16" t="s">
        <v>397</v>
      </c>
      <c r="B246" s="42" t="s">
        <v>298</v>
      </c>
      <c r="C246" s="271"/>
      <c r="D246" s="16"/>
      <c r="E246" s="16"/>
    </row>
    <row r="247" spans="1:5" x14ac:dyDescent="0.25">
      <c r="A247" s="16" t="s">
        <v>398</v>
      </c>
      <c r="B247" s="42" t="s">
        <v>298</v>
      </c>
      <c r="C247" s="271">
        <v>6446101.6399999997</v>
      </c>
      <c r="D247" s="16"/>
      <c r="E247" s="16"/>
    </row>
    <row r="248" spans="1:5" x14ac:dyDescent="0.25">
      <c r="A248" s="16" t="s">
        <v>399</v>
      </c>
      <c r="B248" s="42" t="s">
        <v>298</v>
      </c>
      <c r="C248" s="271">
        <v>235543.69</v>
      </c>
      <c r="D248" s="16"/>
      <c r="E248" s="16"/>
    </row>
    <row r="249" spans="1:5" x14ac:dyDescent="0.25">
      <c r="A249" s="16" t="s">
        <v>400</v>
      </c>
      <c r="B249" s="16"/>
      <c r="C249" s="23"/>
      <c r="D249" s="28">
        <f>SUM(C243:C248)</f>
        <v>24377774.540000003</v>
      </c>
      <c r="E249" s="16"/>
    </row>
    <row r="250" spans="1:5" x14ac:dyDescent="0.25">
      <c r="A250" s="41" t="s">
        <v>401</v>
      </c>
      <c r="B250" s="41"/>
      <c r="C250" s="41"/>
      <c r="D250" s="41"/>
      <c r="E250" s="41"/>
    </row>
    <row r="251" spans="1:5" x14ac:dyDescent="0.25">
      <c r="A251" s="22" t="s">
        <v>402</v>
      </c>
      <c r="B251" s="42" t="s">
        <v>298</v>
      </c>
      <c r="C251" s="273">
        <v>133</v>
      </c>
      <c r="D251" s="16"/>
      <c r="E251" s="16"/>
    </row>
    <row r="252" spans="1:5" x14ac:dyDescent="0.25">
      <c r="A252" s="22"/>
      <c r="B252" s="42"/>
      <c r="C252" s="23"/>
      <c r="D252" s="16"/>
      <c r="E252" s="16"/>
    </row>
    <row r="253" spans="1:5" x14ac:dyDescent="0.25">
      <c r="A253" s="22" t="s">
        <v>403</v>
      </c>
      <c r="B253" s="42" t="s">
        <v>298</v>
      </c>
      <c r="C253" s="271">
        <v>89988.11</v>
      </c>
      <c r="D253" s="16"/>
      <c r="E253" s="16"/>
    </row>
    <row r="254" spans="1:5" x14ac:dyDescent="0.25">
      <c r="A254" s="22" t="s">
        <v>404</v>
      </c>
      <c r="B254" s="42" t="s">
        <v>298</v>
      </c>
      <c r="C254" s="271">
        <v>446824.99</v>
      </c>
      <c r="D254" s="16"/>
      <c r="E254" s="16"/>
    </row>
    <row r="255" spans="1:5" x14ac:dyDescent="0.25">
      <c r="A255" s="16"/>
      <c r="B255" s="16"/>
      <c r="C255" s="23"/>
      <c r="D255" s="16"/>
      <c r="E255" s="16"/>
    </row>
    <row r="256" spans="1:5" x14ac:dyDescent="0.25">
      <c r="A256" s="22" t="s">
        <v>405</v>
      </c>
      <c r="B256" s="16"/>
      <c r="C256" s="23"/>
      <c r="D256" s="28">
        <f>SUM(C253:C255)</f>
        <v>536813.1</v>
      </c>
      <c r="E256" s="16"/>
    </row>
    <row r="257" spans="1:5" x14ac:dyDescent="0.25">
      <c r="A257" s="41" t="s">
        <v>406</v>
      </c>
      <c r="B257" s="41"/>
      <c r="C257" s="41"/>
      <c r="D257" s="41"/>
      <c r="E257" s="41"/>
    </row>
    <row r="258" spans="1:5" x14ac:dyDescent="0.25">
      <c r="A258" s="16" t="s">
        <v>407</v>
      </c>
      <c r="B258" s="42" t="s">
        <v>298</v>
      </c>
      <c r="C258" s="271">
        <v>207166.22</v>
      </c>
      <c r="D258" s="16"/>
      <c r="E258" s="16"/>
    </row>
    <row r="259" spans="1:5" x14ac:dyDescent="0.25">
      <c r="A259" s="16" t="s">
        <v>406</v>
      </c>
      <c r="B259" s="42" t="s">
        <v>298</v>
      </c>
      <c r="C259" s="271"/>
      <c r="D259" s="16"/>
      <c r="E259" s="16"/>
    </row>
    <row r="260" spans="1:5" x14ac:dyDescent="0.25">
      <c r="A260" s="16" t="s">
        <v>408</v>
      </c>
      <c r="B260" s="16"/>
      <c r="C260" s="23"/>
      <c r="D260" s="28">
        <f>SUM(C258:C259)</f>
        <v>207166.22</v>
      </c>
      <c r="E260" s="16"/>
    </row>
    <row r="261" spans="1:5" x14ac:dyDescent="0.25">
      <c r="A261" s="16"/>
      <c r="B261" s="16"/>
      <c r="C261" s="23"/>
      <c r="D261" s="16"/>
      <c r="E261" s="16"/>
    </row>
    <row r="262" spans="1:5" x14ac:dyDescent="0.25">
      <c r="A262" s="16" t="s">
        <v>409</v>
      </c>
      <c r="B262" s="16"/>
      <c r="C262" s="23"/>
      <c r="D262" s="28">
        <f>D241+D249+D256+D260</f>
        <v>25905375.070000004</v>
      </c>
      <c r="E262" s="16"/>
    </row>
    <row r="263" spans="1:5" x14ac:dyDescent="0.25">
      <c r="A263" s="16"/>
      <c r="B263" s="16"/>
      <c r="C263" s="23"/>
      <c r="D263" s="16"/>
      <c r="E263" s="16"/>
    </row>
    <row r="264" spans="1:5" x14ac:dyDescent="0.25">
      <c r="A264" s="16"/>
      <c r="B264" s="16"/>
      <c r="C264" s="23"/>
      <c r="D264" s="16"/>
      <c r="E264" s="16"/>
    </row>
    <row r="265" spans="1:5" x14ac:dyDescent="0.25">
      <c r="A265" s="16"/>
      <c r="B265" s="16"/>
      <c r="C265" s="23"/>
      <c r="D265" s="16"/>
      <c r="E265" s="16"/>
    </row>
    <row r="266" spans="1:5" x14ac:dyDescent="0.25">
      <c r="A266" s="16"/>
      <c r="B266" s="16"/>
      <c r="C266" s="23"/>
      <c r="D266" s="16"/>
      <c r="E266" s="16"/>
    </row>
    <row r="267" spans="1:5" x14ac:dyDescent="0.25">
      <c r="A267" s="16"/>
      <c r="B267" s="16"/>
      <c r="C267" s="23"/>
      <c r="D267" s="16"/>
      <c r="E267" s="16"/>
    </row>
    <row r="268" spans="1:5" x14ac:dyDescent="0.25">
      <c r="A268" s="34" t="s">
        <v>410</v>
      </c>
      <c r="B268" s="34"/>
      <c r="C268" s="34"/>
      <c r="D268" s="34"/>
      <c r="E268" s="34"/>
    </row>
    <row r="269" spans="1:5" x14ac:dyDescent="0.25">
      <c r="A269" s="41" t="s">
        <v>411</v>
      </c>
      <c r="B269" s="41"/>
      <c r="C269" s="41"/>
      <c r="D269" s="41"/>
      <c r="E269" s="41"/>
    </row>
    <row r="270" spans="1:5" x14ac:dyDescent="0.25">
      <c r="A270" s="16" t="s">
        <v>412</v>
      </c>
      <c r="B270" s="42" t="s">
        <v>298</v>
      </c>
      <c r="C270" s="271">
        <v>24306962</v>
      </c>
      <c r="D270" s="16"/>
      <c r="E270" s="16"/>
    </row>
    <row r="271" spans="1:5" x14ac:dyDescent="0.25">
      <c r="A271" s="16" t="s">
        <v>413</v>
      </c>
      <c r="B271" s="42" t="s">
        <v>298</v>
      </c>
      <c r="C271" s="271">
        <v>0</v>
      </c>
      <c r="D271" s="16"/>
      <c r="E271" s="16"/>
    </row>
    <row r="272" spans="1:5" x14ac:dyDescent="0.25">
      <c r="A272" s="16" t="s">
        <v>414</v>
      </c>
      <c r="B272" s="42" t="s">
        <v>298</v>
      </c>
      <c r="C272" s="271">
        <v>15701097</v>
      </c>
      <c r="D272" s="16"/>
      <c r="E272" s="16"/>
    </row>
    <row r="273" spans="1:5" x14ac:dyDescent="0.25">
      <c r="A273" s="16" t="s">
        <v>415</v>
      </c>
      <c r="B273" s="42" t="s">
        <v>298</v>
      </c>
      <c r="C273" s="271">
        <v>6571701</v>
      </c>
      <c r="D273" s="16"/>
      <c r="E273" s="16"/>
    </row>
    <row r="274" spans="1:5" x14ac:dyDescent="0.25">
      <c r="A274" s="16" t="s">
        <v>416</v>
      </c>
      <c r="B274" s="42" t="s">
        <v>298</v>
      </c>
      <c r="C274" s="271">
        <v>2710975</v>
      </c>
      <c r="D274" s="16"/>
      <c r="E274" s="16"/>
    </row>
    <row r="275" spans="1:5" x14ac:dyDescent="0.25">
      <c r="A275" s="16" t="s">
        <v>417</v>
      </c>
      <c r="B275" s="42" t="s">
        <v>298</v>
      </c>
      <c r="C275" s="271">
        <v>161853</v>
      </c>
      <c r="D275" s="16"/>
      <c r="E275" s="16"/>
    </row>
    <row r="276" spans="1:5" x14ac:dyDescent="0.25">
      <c r="A276" s="16" t="s">
        <v>418</v>
      </c>
      <c r="B276" s="42" t="s">
        <v>298</v>
      </c>
      <c r="C276" s="271"/>
      <c r="D276" s="16"/>
      <c r="E276" s="16"/>
    </row>
    <row r="277" spans="1:5" x14ac:dyDescent="0.25">
      <c r="A277" s="16" t="s">
        <v>419</v>
      </c>
      <c r="B277" s="42" t="s">
        <v>298</v>
      </c>
      <c r="C277" s="271">
        <v>1146695</v>
      </c>
      <c r="D277" s="16"/>
      <c r="E277" s="16"/>
    </row>
    <row r="278" spans="1:5" x14ac:dyDescent="0.25">
      <c r="A278" s="16" t="s">
        <v>420</v>
      </c>
      <c r="B278" s="42" t="s">
        <v>298</v>
      </c>
      <c r="C278" s="271">
        <v>913219</v>
      </c>
      <c r="D278" s="16"/>
      <c r="E278" s="16"/>
    </row>
    <row r="279" spans="1:5" x14ac:dyDescent="0.25">
      <c r="A279" s="16" t="s">
        <v>421</v>
      </c>
      <c r="B279" s="42" t="s">
        <v>298</v>
      </c>
      <c r="C279" s="271"/>
      <c r="D279" s="16"/>
      <c r="E279" s="16"/>
    </row>
    <row r="280" spans="1:5" x14ac:dyDescent="0.25">
      <c r="A280" s="16" t="s">
        <v>422</v>
      </c>
      <c r="B280" s="16"/>
      <c r="C280" s="23"/>
      <c r="D280" s="28">
        <f>SUM(C270:C272)-C273+SUM(C274:C279)</f>
        <v>38369100</v>
      </c>
      <c r="E280" s="16"/>
    </row>
    <row r="281" spans="1:5" x14ac:dyDescent="0.25">
      <c r="A281" s="41" t="s">
        <v>423</v>
      </c>
      <c r="B281" s="41"/>
      <c r="C281" s="41"/>
      <c r="D281" s="41"/>
      <c r="E281" s="41"/>
    </row>
    <row r="282" spans="1:5" x14ac:dyDescent="0.25">
      <c r="A282" s="16" t="s">
        <v>412</v>
      </c>
      <c r="B282" s="42" t="s">
        <v>298</v>
      </c>
      <c r="C282" s="271"/>
      <c r="D282" s="16"/>
      <c r="E282" s="16"/>
    </row>
    <row r="283" spans="1:5" x14ac:dyDescent="0.25">
      <c r="A283" s="16" t="s">
        <v>413</v>
      </c>
      <c r="B283" s="42" t="s">
        <v>298</v>
      </c>
      <c r="C283" s="271"/>
      <c r="D283" s="16"/>
      <c r="E283" s="16"/>
    </row>
    <row r="284" spans="1:5" x14ac:dyDescent="0.25">
      <c r="A284" s="16" t="s">
        <v>424</v>
      </c>
      <c r="B284" s="42" t="s">
        <v>298</v>
      </c>
      <c r="C284" s="271"/>
      <c r="D284" s="16"/>
      <c r="E284" s="16"/>
    </row>
    <row r="285" spans="1:5" x14ac:dyDescent="0.25">
      <c r="A285" s="16" t="s">
        <v>425</v>
      </c>
      <c r="B285" s="16"/>
      <c r="C285" s="23"/>
      <c r="D285" s="28">
        <f>SUM(C282:C284)</f>
        <v>0</v>
      </c>
      <c r="E285" s="16"/>
    </row>
    <row r="286" spans="1:5" x14ac:dyDescent="0.25">
      <c r="A286" s="41" t="s">
        <v>426</v>
      </c>
      <c r="B286" s="41"/>
      <c r="C286" s="41"/>
      <c r="D286" s="41"/>
      <c r="E286" s="41"/>
    </row>
    <row r="287" spans="1:5" x14ac:dyDescent="0.25">
      <c r="A287" s="16" t="s">
        <v>380</v>
      </c>
      <c r="B287" s="42" t="s">
        <v>298</v>
      </c>
      <c r="C287" s="271">
        <v>397262</v>
      </c>
      <c r="D287" s="16"/>
      <c r="E287" s="16"/>
    </row>
    <row r="288" spans="1:5" x14ac:dyDescent="0.25">
      <c r="A288" s="16" t="s">
        <v>381</v>
      </c>
      <c r="B288" s="42" t="s">
        <v>298</v>
      </c>
      <c r="C288" s="271">
        <v>492259</v>
      </c>
      <c r="D288" s="16"/>
      <c r="E288" s="16"/>
    </row>
    <row r="289" spans="1:5" x14ac:dyDescent="0.25">
      <c r="A289" s="16" t="s">
        <v>382</v>
      </c>
      <c r="B289" s="42" t="s">
        <v>298</v>
      </c>
      <c r="C289" s="271">
        <v>38802500</v>
      </c>
      <c r="D289" s="16"/>
      <c r="E289" s="16"/>
    </row>
    <row r="290" spans="1:5" x14ac:dyDescent="0.25">
      <c r="A290" s="16" t="s">
        <v>427</v>
      </c>
      <c r="B290" s="42" t="s">
        <v>298</v>
      </c>
      <c r="C290" s="271">
        <v>5359725</v>
      </c>
      <c r="D290" s="16"/>
      <c r="E290" s="16"/>
    </row>
    <row r="291" spans="1:5" x14ac:dyDescent="0.25">
      <c r="A291" s="16" t="s">
        <v>428</v>
      </c>
      <c r="B291" s="42" t="s">
        <v>298</v>
      </c>
      <c r="C291" s="271">
        <v>0</v>
      </c>
      <c r="D291" s="16"/>
      <c r="E291" s="16"/>
    </row>
    <row r="292" spans="1:5" x14ac:dyDescent="0.25">
      <c r="A292" s="16" t="s">
        <v>429</v>
      </c>
      <c r="B292" s="42" t="s">
        <v>298</v>
      </c>
      <c r="C292" s="271">
        <v>12850703</v>
      </c>
      <c r="D292" s="16"/>
      <c r="E292" s="16"/>
    </row>
    <row r="293" spans="1:5" x14ac:dyDescent="0.25">
      <c r="A293" s="16" t="s">
        <v>388</v>
      </c>
      <c r="B293" s="42" t="s">
        <v>298</v>
      </c>
      <c r="C293" s="271">
        <v>7140423</v>
      </c>
      <c r="D293" s="16"/>
      <c r="E293" s="16"/>
    </row>
    <row r="294" spans="1:5" x14ac:dyDescent="0.25">
      <c r="A294" s="16" t="s">
        <v>389</v>
      </c>
      <c r="B294" s="42" t="s">
        <v>298</v>
      </c>
      <c r="C294" s="271">
        <v>2341272</v>
      </c>
      <c r="D294" s="16"/>
      <c r="E294" s="16"/>
    </row>
    <row r="295" spans="1:5" x14ac:dyDescent="0.25">
      <c r="A295" s="16" t="s">
        <v>430</v>
      </c>
      <c r="B295" s="16"/>
      <c r="C295" s="23"/>
      <c r="D295" s="28">
        <f>SUM(C287:C294)</f>
        <v>67384144</v>
      </c>
      <c r="E295" s="16"/>
    </row>
    <row r="296" spans="1:5" x14ac:dyDescent="0.25">
      <c r="A296" s="16" t="s">
        <v>431</v>
      </c>
      <c r="B296" s="42" t="s">
        <v>298</v>
      </c>
      <c r="C296" s="271">
        <v>41826781</v>
      </c>
      <c r="D296" s="16"/>
      <c r="E296" s="16"/>
    </row>
    <row r="297" spans="1:5" x14ac:dyDescent="0.25">
      <c r="A297" s="16" t="s">
        <v>432</v>
      </c>
      <c r="B297" s="16"/>
      <c r="C297" s="23"/>
      <c r="D297" s="28">
        <f>D295-C296</f>
        <v>25557363</v>
      </c>
      <c r="E297" s="16"/>
    </row>
    <row r="298" spans="1:5" x14ac:dyDescent="0.25">
      <c r="A298" s="41" t="s">
        <v>433</v>
      </c>
      <c r="B298" s="41"/>
      <c r="C298" s="41"/>
      <c r="D298" s="41"/>
      <c r="E298" s="41"/>
    </row>
    <row r="299" spans="1:5" x14ac:dyDescent="0.25">
      <c r="A299" s="16" t="s">
        <v>434</v>
      </c>
      <c r="B299" s="42" t="s">
        <v>298</v>
      </c>
      <c r="C299" s="271"/>
      <c r="D299" s="16"/>
      <c r="E299" s="16"/>
    </row>
    <row r="300" spans="1:5" x14ac:dyDescent="0.25">
      <c r="A300" s="16" t="s">
        <v>435</v>
      </c>
      <c r="B300" s="42" t="s">
        <v>298</v>
      </c>
      <c r="C300" s="271"/>
      <c r="D300" s="16"/>
      <c r="E300" s="16"/>
    </row>
    <row r="301" spans="1:5" x14ac:dyDescent="0.25">
      <c r="A301" s="16" t="s">
        <v>436</v>
      </c>
      <c r="B301" s="42" t="s">
        <v>298</v>
      </c>
      <c r="C301" s="271"/>
      <c r="D301" s="16"/>
      <c r="E301" s="16"/>
    </row>
    <row r="302" spans="1:5" x14ac:dyDescent="0.25">
      <c r="A302" s="16" t="s">
        <v>424</v>
      </c>
      <c r="B302" s="42" t="s">
        <v>298</v>
      </c>
      <c r="C302" s="271">
        <v>1211377</v>
      </c>
      <c r="D302" s="16"/>
      <c r="E302" s="16"/>
    </row>
    <row r="303" spans="1:5" x14ac:dyDescent="0.25">
      <c r="A303" s="16" t="s">
        <v>437</v>
      </c>
      <c r="B303" s="16"/>
      <c r="C303" s="23"/>
      <c r="D303" s="28">
        <f>C299-C300+C301+C302</f>
        <v>1211377</v>
      </c>
      <c r="E303" s="16"/>
    </row>
    <row r="304" spans="1:5" x14ac:dyDescent="0.25">
      <c r="A304" s="16"/>
      <c r="B304" s="16"/>
      <c r="C304" s="23"/>
      <c r="D304" s="16"/>
      <c r="E304" s="16"/>
    </row>
    <row r="305" spans="1:6" x14ac:dyDescent="0.25">
      <c r="A305" s="41" t="s">
        <v>438</v>
      </c>
      <c r="B305" s="41"/>
      <c r="C305" s="41"/>
      <c r="D305" s="41"/>
      <c r="E305" s="41"/>
    </row>
    <row r="306" spans="1:6" x14ac:dyDescent="0.25">
      <c r="A306" s="16" t="s">
        <v>439</v>
      </c>
      <c r="B306" s="42" t="s">
        <v>298</v>
      </c>
      <c r="C306" s="271"/>
      <c r="D306" s="16"/>
      <c r="E306" s="16"/>
    </row>
    <row r="307" spans="1:6" x14ac:dyDescent="0.25">
      <c r="A307" s="16" t="s">
        <v>440</v>
      </c>
      <c r="B307" s="42" t="s">
        <v>298</v>
      </c>
      <c r="C307" s="271"/>
      <c r="D307" s="16"/>
      <c r="E307" s="16"/>
    </row>
    <row r="308" spans="1:6" x14ac:dyDescent="0.25">
      <c r="A308" s="16" t="s">
        <v>441</v>
      </c>
      <c r="B308" s="42" t="s">
        <v>298</v>
      </c>
      <c r="C308" s="271"/>
      <c r="D308" s="16"/>
      <c r="E308" s="16"/>
    </row>
    <row r="309" spans="1:6" x14ac:dyDescent="0.25">
      <c r="A309" s="16" t="s">
        <v>442</v>
      </c>
      <c r="B309" s="42" t="s">
        <v>298</v>
      </c>
      <c r="C309" s="271"/>
      <c r="D309" s="16"/>
      <c r="E309" s="16"/>
    </row>
    <row r="310" spans="1:6" x14ac:dyDescent="0.25">
      <c r="A310" s="16" t="s">
        <v>443</v>
      </c>
      <c r="B310" s="16"/>
      <c r="C310" s="23"/>
      <c r="D310" s="28">
        <f>SUM(C306:C309)</f>
        <v>0</v>
      </c>
      <c r="E310" s="16"/>
    </row>
    <row r="311" spans="1:6" x14ac:dyDescent="0.25">
      <c r="A311" s="16"/>
      <c r="B311" s="16"/>
      <c r="C311" s="23"/>
      <c r="D311" s="16"/>
      <c r="E311" s="16"/>
    </row>
    <row r="312" spans="1:6" x14ac:dyDescent="0.25">
      <c r="A312" s="16" t="s">
        <v>444</v>
      </c>
      <c r="B312" s="16"/>
      <c r="C312" s="23"/>
      <c r="D312" s="28">
        <f>D280+D285+D297+D303+D310</f>
        <v>65137840</v>
      </c>
      <c r="E312" s="16"/>
    </row>
    <row r="313" spans="1:6" x14ac:dyDescent="0.25">
      <c r="A313" s="16"/>
      <c r="B313" s="16"/>
      <c r="C313" s="23"/>
      <c r="D313" s="16"/>
      <c r="E313" s="16"/>
      <c r="F313" s="11">
        <f>D312-F312</f>
        <v>65137840</v>
      </c>
    </row>
    <row r="314" spans="1:6" x14ac:dyDescent="0.25">
      <c r="A314" s="16"/>
      <c r="B314" s="16"/>
      <c r="C314" s="23"/>
      <c r="D314" s="16"/>
      <c r="E314" s="16"/>
    </row>
    <row r="315" spans="1:6" x14ac:dyDescent="0.25">
      <c r="A315" s="16"/>
      <c r="B315" s="16"/>
      <c r="C315" s="23"/>
      <c r="D315" s="16"/>
      <c r="E315" s="16"/>
    </row>
    <row r="316" spans="1:6" x14ac:dyDescent="0.25">
      <c r="A316" s="34" t="s">
        <v>445</v>
      </c>
      <c r="B316" s="34"/>
      <c r="C316" s="34"/>
      <c r="D316" s="34"/>
      <c r="E316" s="34"/>
    </row>
    <row r="317" spans="1:6" x14ac:dyDescent="0.25">
      <c r="A317" s="41" t="s">
        <v>446</v>
      </c>
      <c r="B317" s="41"/>
      <c r="C317" s="41"/>
      <c r="D317" s="41"/>
      <c r="E317" s="41"/>
    </row>
    <row r="318" spans="1:6" x14ac:dyDescent="0.25">
      <c r="A318" s="16" t="s">
        <v>447</v>
      </c>
      <c r="B318" s="42" t="s">
        <v>298</v>
      </c>
      <c r="C318" s="271">
        <v>0</v>
      </c>
      <c r="D318" s="16"/>
      <c r="E318" s="16"/>
    </row>
    <row r="319" spans="1:6" x14ac:dyDescent="0.25">
      <c r="A319" s="16" t="s">
        <v>448</v>
      </c>
      <c r="B319" s="42" t="s">
        <v>298</v>
      </c>
      <c r="C319" s="271">
        <v>2168452</v>
      </c>
      <c r="D319" s="16"/>
      <c r="E319" s="16"/>
    </row>
    <row r="320" spans="1:6" x14ac:dyDescent="0.25">
      <c r="A320" s="16" t="s">
        <v>449</v>
      </c>
      <c r="B320" s="42" t="s">
        <v>298</v>
      </c>
      <c r="C320" s="271">
        <v>2255080</v>
      </c>
      <c r="D320" s="16"/>
      <c r="E320" s="16"/>
    </row>
    <row r="321" spans="1:5" x14ac:dyDescent="0.25">
      <c r="A321" s="16" t="s">
        <v>450</v>
      </c>
      <c r="B321" s="42" t="s">
        <v>298</v>
      </c>
      <c r="C321" s="271">
        <v>1193752</v>
      </c>
      <c r="D321" s="16"/>
      <c r="E321" s="16"/>
    </row>
    <row r="322" spans="1:5" x14ac:dyDescent="0.25">
      <c r="A322" s="16" t="s">
        <v>451</v>
      </c>
      <c r="B322" s="42" t="s">
        <v>298</v>
      </c>
      <c r="C322" s="271" t="s">
        <v>383</v>
      </c>
      <c r="D322" s="16"/>
      <c r="E322" s="16"/>
    </row>
    <row r="323" spans="1:5" x14ac:dyDescent="0.25">
      <c r="A323" s="16" t="s">
        <v>452</v>
      </c>
      <c r="B323" s="42" t="s">
        <v>298</v>
      </c>
      <c r="C323" s="271" t="s">
        <v>383</v>
      </c>
      <c r="D323" s="16"/>
      <c r="E323" s="16"/>
    </row>
    <row r="324" spans="1:5" x14ac:dyDescent="0.25">
      <c r="A324" s="16" t="s">
        <v>453</v>
      </c>
      <c r="B324" s="42" t="s">
        <v>298</v>
      </c>
      <c r="C324" s="271"/>
      <c r="D324" s="16"/>
      <c r="E324" s="16"/>
    </row>
    <row r="325" spans="1:5" x14ac:dyDescent="0.25">
      <c r="A325" s="16" t="s">
        <v>454</v>
      </c>
      <c r="B325" s="42" t="s">
        <v>298</v>
      </c>
      <c r="C325" s="271"/>
      <c r="D325" s="16"/>
      <c r="E325" s="16"/>
    </row>
    <row r="326" spans="1:5" x14ac:dyDescent="0.25">
      <c r="A326" s="16" t="s">
        <v>455</v>
      </c>
      <c r="B326" s="42" t="s">
        <v>298</v>
      </c>
      <c r="C326" s="271">
        <v>9745</v>
      </c>
      <c r="D326" s="16"/>
      <c r="E326" s="16"/>
    </row>
    <row r="327" spans="1:5" x14ac:dyDescent="0.25">
      <c r="A327" s="16" t="s">
        <v>456</v>
      </c>
      <c r="B327" s="42" t="s">
        <v>298</v>
      </c>
      <c r="C327" s="271">
        <v>1612656</v>
      </c>
      <c r="D327" s="16"/>
      <c r="E327" s="16"/>
    </row>
    <row r="328" spans="1:5" x14ac:dyDescent="0.25">
      <c r="A328" s="16" t="s">
        <v>457</v>
      </c>
      <c r="B328" s="16"/>
      <c r="C328" s="23"/>
      <c r="D328" s="28">
        <f>SUM(C318:C327)</f>
        <v>7239685</v>
      </c>
      <c r="E328" s="16"/>
    </row>
    <row r="329" spans="1:5" x14ac:dyDescent="0.25">
      <c r="A329" s="41" t="s">
        <v>458</v>
      </c>
      <c r="B329" s="41"/>
      <c r="C329" s="41"/>
      <c r="D329" s="41"/>
      <c r="E329" s="41"/>
    </row>
    <row r="330" spans="1:5" x14ac:dyDescent="0.25">
      <c r="A330" s="16" t="s">
        <v>459</v>
      </c>
      <c r="B330" s="42" t="s">
        <v>298</v>
      </c>
      <c r="C330" s="271"/>
      <c r="D330" s="16"/>
      <c r="E330" s="16"/>
    </row>
    <row r="331" spans="1:5" x14ac:dyDescent="0.25">
      <c r="A331" s="16" t="s">
        <v>460</v>
      </c>
      <c r="B331" s="42" t="s">
        <v>298</v>
      </c>
      <c r="C331" s="271"/>
      <c r="D331" s="16"/>
      <c r="E331" s="16"/>
    </row>
    <row r="332" spans="1:5" x14ac:dyDescent="0.25">
      <c r="A332" s="16" t="s">
        <v>461</v>
      </c>
      <c r="B332" s="42" t="s">
        <v>298</v>
      </c>
      <c r="C332" s="271">
        <v>262385</v>
      </c>
      <c r="D332" s="16"/>
      <c r="E332" s="16"/>
    </row>
    <row r="333" spans="1:5" x14ac:dyDescent="0.25">
      <c r="A333" s="16" t="s">
        <v>462</v>
      </c>
      <c r="B333" s="16"/>
      <c r="C333" s="23"/>
      <c r="D333" s="28">
        <f>SUM(C330:C332)</f>
        <v>262385</v>
      </c>
      <c r="E333" s="16"/>
    </row>
    <row r="334" spans="1:5" x14ac:dyDescent="0.25">
      <c r="A334" s="41" t="s">
        <v>463</v>
      </c>
      <c r="B334" s="41"/>
      <c r="C334" s="41"/>
      <c r="D334" s="41"/>
      <c r="E334" s="41"/>
    </row>
    <row r="335" spans="1:5" x14ac:dyDescent="0.25">
      <c r="A335" s="16" t="s">
        <v>464</v>
      </c>
      <c r="B335" s="42" t="s">
        <v>298</v>
      </c>
      <c r="C335" s="271"/>
      <c r="D335" s="16"/>
      <c r="E335" s="16"/>
    </row>
    <row r="336" spans="1:5" x14ac:dyDescent="0.25">
      <c r="A336" s="16" t="s">
        <v>465</v>
      </c>
      <c r="B336" s="42" t="s">
        <v>298</v>
      </c>
      <c r="C336" s="271"/>
      <c r="D336" s="16"/>
      <c r="E336" s="16"/>
    </row>
    <row r="337" spans="1:5" x14ac:dyDescent="0.25">
      <c r="A337" s="16" t="s">
        <v>466</v>
      </c>
      <c r="B337" s="42" t="s">
        <v>298</v>
      </c>
      <c r="C337" s="271">
        <v>6062704</v>
      </c>
      <c r="D337" s="16"/>
      <c r="E337" s="16"/>
    </row>
    <row r="338" spans="1:5" x14ac:dyDescent="0.25">
      <c r="A338" s="22" t="s">
        <v>467</v>
      </c>
      <c r="B338" s="42" t="s">
        <v>298</v>
      </c>
      <c r="C338" s="271" t="s">
        <v>383</v>
      </c>
      <c r="D338" s="16"/>
      <c r="E338" s="16"/>
    </row>
    <row r="339" spans="1:5" x14ac:dyDescent="0.25">
      <c r="A339" s="16" t="s">
        <v>468</v>
      </c>
      <c r="B339" s="42" t="s">
        <v>298</v>
      </c>
      <c r="C339" s="271" t="s">
        <v>383</v>
      </c>
      <c r="D339" s="16"/>
      <c r="E339" s="16"/>
    </row>
    <row r="340" spans="1:5" x14ac:dyDescent="0.25">
      <c r="A340" s="22" t="s">
        <v>469</v>
      </c>
      <c r="B340" s="42" t="s">
        <v>298</v>
      </c>
      <c r="C340" s="271"/>
      <c r="D340" s="16"/>
      <c r="E340" s="16"/>
    </row>
    <row r="341" spans="1:5" x14ac:dyDescent="0.25">
      <c r="A341" s="22" t="s">
        <v>470</v>
      </c>
      <c r="B341" s="42" t="s">
        <v>298</v>
      </c>
      <c r="C341" s="277"/>
      <c r="D341" s="16"/>
      <c r="E341" s="16"/>
    </row>
    <row r="342" spans="1:5" x14ac:dyDescent="0.25">
      <c r="A342" s="16" t="s">
        <v>471</v>
      </c>
      <c r="B342" s="42" t="s">
        <v>298</v>
      </c>
      <c r="C342" s="271" t="s">
        <v>383</v>
      </c>
      <c r="D342" s="16"/>
      <c r="E342" s="16"/>
    </row>
    <row r="343" spans="1:5" x14ac:dyDescent="0.25">
      <c r="A343" s="16" t="s">
        <v>230</v>
      </c>
      <c r="B343" s="16"/>
      <c r="C343" s="23"/>
      <c r="D343" s="28">
        <f>SUM(C335:C342)</f>
        <v>6062704</v>
      </c>
      <c r="E343" s="16"/>
    </row>
    <row r="344" spans="1:5" x14ac:dyDescent="0.25">
      <c r="A344" s="16" t="s">
        <v>472</v>
      </c>
      <c r="B344" s="16"/>
      <c r="C344" s="23"/>
      <c r="D344" s="28">
        <f>C327</f>
        <v>1612656</v>
      </c>
      <c r="E344" s="16"/>
    </row>
    <row r="345" spans="1:5" x14ac:dyDescent="0.25">
      <c r="A345" s="16" t="s">
        <v>473</v>
      </c>
      <c r="B345" s="16"/>
      <c r="C345" s="23"/>
      <c r="D345" s="28">
        <f>D343-D344</f>
        <v>4450048</v>
      </c>
      <c r="E345" s="16"/>
    </row>
    <row r="346" spans="1:5" x14ac:dyDescent="0.25">
      <c r="A346" s="16"/>
      <c r="B346" s="16"/>
      <c r="C346" s="23"/>
      <c r="D346" s="16"/>
      <c r="E346" s="16"/>
    </row>
    <row r="347" spans="1:5" x14ac:dyDescent="0.25">
      <c r="A347" s="16" t="s">
        <v>474</v>
      </c>
      <c r="B347" s="42" t="s">
        <v>298</v>
      </c>
      <c r="C347" s="276">
        <v>53185722</v>
      </c>
      <c r="D347" s="16"/>
      <c r="E347" s="16"/>
    </row>
    <row r="348" spans="1:5" x14ac:dyDescent="0.25">
      <c r="A348" s="16"/>
      <c r="B348" s="42"/>
      <c r="C348" s="53"/>
      <c r="D348" s="16"/>
      <c r="E348" s="16"/>
    </row>
    <row r="349" spans="1:5" x14ac:dyDescent="0.25">
      <c r="A349" s="16" t="s">
        <v>475</v>
      </c>
      <c r="B349" s="42" t="s">
        <v>298</v>
      </c>
      <c r="C349" s="272"/>
      <c r="D349" s="16"/>
      <c r="E349" s="16"/>
    </row>
    <row r="350" spans="1:5" x14ac:dyDescent="0.25">
      <c r="A350" s="16" t="s">
        <v>476</v>
      </c>
      <c r="B350" s="42" t="s">
        <v>298</v>
      </c>
      <c r="C350" s="272"/>
      <c r="D350" s="16"/>
      <c r="E350" s="16"/>
    </row>
    <row r="351" spans="1:5" x14ac:dyDescent="0.25">
      <c r="A351" s="16" t="s">
        <v>477</v>
      </c>
      <c r="B351" s="42" t="s">
        <v>298</v>
      </c>
      <c r="C351" s="272"/>
      <c r="D351" s="16"/>
      <c r="E351" s="16"/>
    </row>
    <row r="352" spans="1:5" x14ac:dyDescent="0.25">
      <c r="A352" s="16" t="s">
        <v>478</v>
      </c>
      <c r="B352" s="42" t="s">
        <v>298</v>
      </c>
      <c r="C352" s="272"/>
      <c r="D352" s="16"/>
      <c r="E352" s="16"/>
    </row>
    <row r="353" spans="1:5" x14ac:dyDescent="0.25">
      <c r="A353" s="16" t="s">
        <v>479</v>
      </c>
      <c r="B353" s="42" t="s">
        <v>298</v>
      </c>
      <c r="C353" s="272"/>
      <c r="D353" s="16"/>
      <c r="E353" s="16"/>
    </row>
    <row r="354" spans="1:5" x14ac:dyDescent="0.25">
      <c r="A354" s="16" t="s">
        <v>480</v>
      </c>
      <c r="B354" s="16"/>
      <c r="C354" s="23"/>
      <c r="D354" s="28">
        <f>D328+D333+D345+C347+C351+C352</f>
        <v>65137840</v>
      </c>
      <c r="E354" s="16"/>
    </row>
    <row r="355" spans="1:5" x14ac:dyDescent="0.25">
      <c r="A355" s="16"/>
      <c r="B355" s="16"/>
      <c r="C355" s="23"/>
      <c r="D355" s="16"/>
      <c r="E355" s="16"/>
    </row>
    <row r="356" spans="1:5" x14ac:dyDescent="0.25">
      <c r="A356" s="16" t="s">
        <v>481</v>
      </c>
      <c r="B356" s="16"/>
      <c r="C356" s="23"/>
      <c r="D356" s="28">
        <f>D312</f>
        <v>65137840</v>
      </c>
      <c r="E356" s="16"/>
    </row>
    <row r="357" spans="1:5" x14ac:dyDescent="0.25">
      <c r="A357" s="16"/>
      <c r="B357" s="16"/>
      <c r="C357" s="23"/>
      <c r="D357" s="16"/>
      <c r="E357" s="16"/>
    </row>
    <row r="358" spans="1:5" x14ac:dyDescent="0.25">
      <c r="A358" s="16"/>
      <c r="B358" s="16"/>
      <c r="C358" s="23"/>
      <c r="D358" s="16"/>
      <c r="E358" s="16"/>
    </row>
    <row r="359" spans="1:5" x14ac:dyDescent="0.25">
      <c r="A359" s="16"/>
      <c r="B359" s="16"/>
      <c r="C359" s="23"/>
      <c r="D359" s="16"/>
      <c r="E359" s="16"/>
    </row>
    <row r="360" spans="1:5" x14ac:dyDescent="0.25">
      <c r="A360" s="34" t="s">
        <v>482</v>
      </c>
      <c r="B360" s="34"/>
      <c r="C360" s="34"/>
      <c r="D360" s="34"/>
      <c r="E360" s="34"/>
    </row>
    <row r="361" spans="1:5" x14ac:dyDescent="0.25">
      <c r="A361" s="41" t="s">
        <v>483</v>
      </c>
      <c r="B361" s="41"/>
      <c r="C361" s="41"/>
      <c r="D361" s="41"/>
      <c r="E361" s="41"/>
    </row>
    <row r="362" spans="1:5" x14ac:dyDescent="0.25">
      <c r="A362" s="16" t="s">
        <v>484</v>
      </c>
      <c r="B362" s="42" t="s">
        <v>298</v>
      </c>
      <c r="C362" s="271">
        <v>13099377</v>
      </c>
      <c r="D362" s="16"/>
      <c r="E362" s="16"/>
    </row>
    <row r="363" spans="1:5" x14ac:dyDescent="0.25">
      <c r="A363" s="16" t="s">
        <v>485</v>
      </c>
      <c r="B363" s="42" t="s">
        <v>298</v>
      </c>
      <c r="C363" s="271">
        <v>65043362</v>
      </c>
      <c r="D363" s="16"/>
      <c r="E363" s="16"/>
    </row>
    <row r="364" spans="1:5" x14ac:dyDescent="0.25">
      <c r="A364" s="16" t="s">
        <v>486</v>
      </c>
      <c r="B364" s="16"/>
      <c r="C364" s="23"/>
      <c r="D364" s="28">
        <f>SUM(C362:C363)</f>
        <v>78142739</v>
      </c>
      <c r="E364" s="16"/>
    </row>
    <row r="365" spans="1:5" x14ac:dyDescent="0.25">
      <c r="A365" s="41" t="s">
        <v>487</v>
      </c>
      <c r="B365" s="41"/>
      <c r="C365" s="41"/>
      <c r="D365" s="41"/>
      <c r="E365" s="41"/>
    </row>
    <row r="366" spans="1:5" x14ac:dyDescent="0.25">
      <c r="A366" s="16" t="s">
        <v>392</v>
      </c>
      <c r="B366" s="41"/>
      <c r="C366" s="271">
        <v>783621</v>
      </c>
      <c r="D366" s="16"/>
      <c r="E366" s="41"/>
    </row>
    <row r="367" spans="1:5" x14ac:dyDescent="0.25">
      <c r="A367" s="16" t="s">
        <v>488</v>
      </c>
      <c r="B367" s="42" t="s">
        <v>298</v>
      </c>
      <c r="C367" s="271">
        <v>24472005</v>
      </c>
      <c r="D367" s="16"/>
      <c r="E367" s="16"/>
    </row>
    <row r="368" spans="1:5" x14ac:dyDescent="0.25">
      <c r="A368" s="16" t="s">
        <v>489</v>
      </c>
      <c r="B368" s="42" t="s">
        <v>298</v>
      </c>
      <c r="C368" s="271">
        <v>536813</v>
      </c>
      <c r="D368" s="16"/>
      <c r="E368" s="16"/>
    </row>
    <row r="369" spans="1:6" x14ac:dyDescent="0.25">
      <c r="A369" s="16" t="s">
        <v>490</v>
      </c>
      <c r="B369" s="42" t="s">
        <v>298</v>
      </c>
      <c r="C369" s="271">
        <v>112937</v>
      </c>
      <c r="D369" s="16"/>
      <c r="E369" s="16"/>
    </row>
    <row r="370" spans="1:6" x14ac:dyDescent="0.25">
      <c r="A370" s="16" t="s">
        <v>409</v>
      </c>
      <c r="B370" s="16"/>
      <c r="C370" s="23"/>
      <c r="D370" s="28">
        <f>SUM(C366:C369)</f>
        <v>25905376</v>
      </c>
      <c r="E370" s="16"/>
    </row>
    <row r="371" spans="1:6" x14ac:dyDescent="0.25">
      <c r="A371" s="16" t="s">
        <v>491</v>
      </c>
      <c r="B371" s="16"/>
      <c r="C371" s="23"/>
      <c r="D371" s="28">
        <f>D364-D370</f>
        <v>52237363</v>
      </c>
      <c r="E371" s="16"/>
    </row>
    <row r="372" spans="1:6" x14ac:dyDescent="0.25">
      <c r="A372" s="54" t="s">
        <v>492</v>
      </c>
      <c r="B372" s="41"/>
      <c r="C372" s="41"/>
      <c r="D372" s="41"/>
      <c r="E372" s="41"/>
    </row>
    <row r="373" spans="1:6" x14ac:dyDescent="0.25">
      <c r="A373" s="28" t="s">
        <v>493</v>
      </c>
      <c r="B373" s="16"/>
      <c r="C373" s="16"/>
      <c r="D373" s="16"/>
      <c r="E373" s="16"/>
    </row>
    <row r="374" spans="1:6" x14ac:dyDescent="0.25">
      <c r="A374" s="55" t="s">
        <v>494</v>
      </c>
      <c r="B374" s="36" t="s">
        <v>298</v>
      </c>
      <c r="C374" s="271"/>
      <c r="D374" s="28">
        <v>0</v>
      </c>
      <c r="E374" s="28"/>
    </row>
    <row r="375" spans="1:6" x14ac:dyDescent="0.25">
      <c r="A375" s="55" t="s">
        <v>495</v>
      </c>
      <c r="B375" s="36" t="s">
        <v>298</v>
      </c>
      <c r="C375" s="271">
        <v>92227</v>
      </c>
      <c r="D375" s="28">
        <v>0</v>
      </c>
      <c r="E375" s="28"/>
    </row>
    <row r="376" spans="1:6" x14ac:dyDescent="0.25">
      <c r="A376" s="55" t="s">
        <v>496</v>
      </c>
      <c r="B376" s="36" t="s">
        <v>298</v>
      </c>
      <c r="C376" s="271"/>
      <c r="D376" s="28">
        <v>0</v>
      </c>
      <c r="E376" s="28"/>
    </row>
    <row r="377" spans="1:6" x14ac:dyDescent="0.25">
      <c r="A377" s="55" t="s">
        <v>497</v>
      </c>
      <c r="B377" s="36" t="s">
        <v>298</v>
      </c>
      <c r="C377" s="271"/>
      <c r="D377" s="28">
        <v>0</v>
      </c>
      <c r="E377" s="28"/>
    </row>
    <row r="378" spans="1:6" x14ac:dyDescent="0.25">
      <c r="A378" s="55" t="s">
        <v>498</v>
      </c>
      <c r="B378" s="36" t="s">
        <v>298</v>
      </c>
      <c r="C378" s="271">
        <v>3715562</v>
      </c>
      <c r="D378" s="28">
        <v>0</v>
      </c>
      <c r="E378" s="28"/>
    </row>
    <row r="379" spans="1:6" x14ac:dyDescent="0.25">
      <c r="A379" s="55" t="s">
        <v>499</v>
      </c>
      <c r="B379" s="36" t="s">
        <v>298</v>
      </c>
      <c r="C379" s="271"/>
      <c r="D379" s="28">
        <v>0</v>
      </c>
      <c r="E379" s="28"/>
    </row>
    <row r="380" spans="1:6" x14ac:dyDescent="0.25">
      <c r="A380" s="55" t="s">
        <v>500</v>
      </c>
      <c r="B380" s="36" t="s">
        <v>298</v>
      </c>
      <c r="C380" s="271"/>
      <c r="D380" s="28">
        <v>0</v>
      </c>
      <c r="E380" s="28"/>
    </row>
    <row r="381" spans="1:6" x14ac:dyDescent="0.25">
      <c r="A381" s="55" t="s">
        <v>501</v>
      </c>
      <c r="B381" s="36" t="s">
        <v>298</v>
      </c>
      <c r="C381" s="271"/>
      <c r="D381" s="28">
        <v>0</v>
      </c>
      <c r="E381" s="28"/>
    </row>
    <row r="382" spans="1:6" x14ac:dyDescent="0.25">
      <c r="A382" s="55" t="s">
        <v>502</v>
      </c>
      <c r="B382" s="36" t="s">
        <v>298</v>
      </c>
      <c r="C382" s="271"/>
      <c r="D382" s="28">
        <v>0</v>
      </c>
      <c r="E382" s="28"/>
    </row>
    <row r="383" spans="1:6" x14ac:dyDescent="0.25">
      <c r="A383" s="55" t="s">
        <v>503</v>
      </c>
      <c r="B383" s="36" t="s">
        <v>298</v>
      </c>
      <c r="C383" s="271"/>
      <c r="D383" s="28">
        <v>0</v>
      </c>
      <c r="E383" s="28"/>
    </row>
    <row r="384" spans="1:6" x14ac:dyDescent="0.25">
      <c r="A384" s="55" t="s">
        <v>504</v>
      </c>
      <c r="B384" s="36" t="s">
        <v>298</v>
      </c>
      <c r="C384" s="273">
        <v>444047</v>
      </c>
      <c r="D384" s="28">
        <v>0</v>
      </c>
      <c r="E384" s="169" t="str">
        <f>IF(OR(C384&gt;999999,C384/(D364+D387)&gt;0.01),"Additional Classification Necessary - See Responses-2 Tab","")</f>
        <v/>
      </c>
      <c r="F384" s="56"/>
    </row>
    <row r="385" spans="1:6" x14ac:dyDescent="0.25">
      <c r="A385" s="57" t="s">
        <v>505</v>
      </c>
      <c r="B385" s="42"/>
      <c r="C385" s="42"/>
      <c r="D385" s="28">
        <f>SUM(C374:C384)</f>
        <v>4251836</v>
      </c>
      <c r="E385" s="28"/>
      <c r="F385" s="56"/>
    </row>
    <row r="386" spans="1:6" x14ac:dyDescent="0.25">
      <c r="A386" s="52" t="s">
        <v>506</v>
      </c>
      <c r="B386" s="42" t="s">
        <v>298</v>
      </c>
      <c r="C386" s="271"/>
      <c r="D386" s="28">
        <v>0</v>
      </c>
      <c r="E386" s="16"/>
    </row>
    <row r="387" spans="1:6" x14ac:dyDescent="0.25">
      <c r="A387" s="16" t="s">
        <v>507</v>
      </c>
      <c r="B387" s="16"/>
      <c r="C387" s="23"/>
      <c r="D387" s="28">
        <f>D385+C386</f>
        <v>4251836</v>
      </c>
      <c r="E387" s="16"/>
    </row>
    <row r="388" spans="1:6" x14ac:dyDescent="0.25">
      <c r="A388" s="16" t="s">
        <v>508</v>
      </c>
      <c r="B388" s="16"/>
      <c r="C388" s="23"/>
      <c r="D388" s="28">
        <f>D371+D387</f>
        <v>56489199</v>
      </c>
      <c r="E388" s="16"/>
    </row>
    <row r="389" spans="1:6" x14ac:dyDescent="0.25">
      <c r="A389" s="16"/>
      <c r="B389" s="16"/>
      <c r="C389" s="23"/>
      <c r="D389" s="16"/>
      <c r="E389" s="16"/>
    </row>
    <row r="390" spans="1:6" x14ac:dyDescent="0.25">
      <c r="A390" s="16"/>
      <c r="B390" s="16"/>
      <c r="C390" s="23"/>
      <c r="D390" s="16"/>
      <c r="E390" s="16"/>
    </row>
    <row r="391" spans="1:6" x14ac:dyDescent="0.25">
      <c r="A391" s="16"/>
      <c r="B391" s="16"/>
      <c r="C391" s="23"/>
      <c r="D391" s="16"/>
      <c r="E391" s="16"/>
    </row>
    <row r="392" spans="1:6" x14ac:dyDescent="0.25">
      <c r="A392" s="41" t="s">
        <v>509</v>
      </c>
      <c r="B392" s="41"/>
      <c r="C392" s="41"/>
      <c r="D392" s="41"/>
      <c r="E392" s="41"/>
    </row>
    <row r="393" spans="1:6" x14ac:dyDescent="0.25">
      <c r="A393" s="16" t="s">
        <v>510</v>
      </c>
      <c r="B393" s="42" t="s">
        <v>298</v>
      </c>
      <c r="C393" s="271">
        <v>22677818</v>
      </c>
      <c r="D393" s="16"/>
      <c r="E393" s="16"/>
    </row>
    <row r="394" spans="1:6" x14ac:dyDescent="0.25">
      <c r="A394" s="16" t="s">
        <v>11</v>
      </c>
      <c r="B394" s="42" t="s">
        <v>298</v>
      </c>
      <c r="C394" s="271">
        <v>5957811</v>
      </c>
      <c r="D394" s="16"/>
      <c r="E394" s="16"/>
    </row>
    <row r="395" spans="1:6" x14ac:dyDescent="0.25">
      <c r="A395" s="16" t="s">
        <v>264</v>
      </c>
      <c r="B395" s="42" t="s">
        <v>298</v>
      </c>
      <c r="C395" s="271">
        <v>5110269</v>
      </c>
      <c r="D395" s="16"/>
      <c r="E395" s="16"/>
    </row>
    <row r="396" spans="1:6" x14ac:dyDescent="0.25">
      <c r="A396" s="16" t="s">
        <v>511</v>
      </c>
      <c r="B396" s="42" t="s">
        <v>298</v>
      </c>
      <c r="C396" s="271">
        <v>6313694</v>
      </c>
      <c r="D396" s="16"/>
      <c r="E396" s="16"/>
    </row>
    <row r="397" spans="1:6" x14ac:dyDescent="0.25">
      <c r="A397" s="16" t="s">
        <v>512</v>
      </c>
      <c r="B397" s="42" t="s">
        <v>298</v>
      </c>
      <c r="C397" s="271">
        <v>785189</v>
      </c>
      <c r="D397" s="16"/>
      <c r="E397" s="16"/>
    </row>
    <row r="398" spans="1:6" x14ac:dyDescent="0.25">
      <c r="A398" s="16" t="s">
        <v>513</v>
      </c>
      <c r="B398" s="42" t="s">
        <v>298</v>
      </c>
      <c r="C398" s="271">
        <v>2988328</v>
      </c>
      <c r="D398" s="16"/>
      <c r="E398" s="16"/>
    </row>
    <row r="399" spans="1:6" x14ac:dyDescent="0.25">
      <c r="A399" s="16" t="s">
        <v>16</v>
      </c>
      <c r="B399" s="42" t="s">
        <v>298</v>
      </c>
      <c r="C399" s="271">
        <v>3024497</v>
      </c>
      <c r="D399" s="16"/>
      <c r="E399" s="16"/>
    </row>
    <row r="400" spans="1:6" x14ac:dyDescent="0.25">
      <c r="A400" s="16" t="s">
        <v>514</v>
      </c>
      <c r="B400" s="42" t="s">
        <v>298</v>
      </c>
      <c r="C400" s="271">
        <v>132908</v>
      </c>
      <c r="D400" s="16"/>
      <c r="E400" s="16"/>
    </row>
    <row r="401" spans="1:5" x14ac:dyDescent="0.25">
      <c r="A401" s="16" t="s">
        <v>515</v>
      </c>
      <c r="B401" s="42" t="s">
        <v>298</v>
      </c>
      <c r="C401" s="273"/>
      <c r="D401" s="16"/>
      <c r="E401" s="16"/>
    </row>
    <row r="402" spans="1:5" x14ac:dyDescent="0.25">
      <c r="A402" s="16" t="s">
        <v>516</v>
      </c>
      <c r="B402" s="42" t="s">
        <v>298</v>
      </c>
      <c r="C402" s="273"/>
      <c r="D402" s="16"/>
      <c r="E402" s="16"/>
    </row>
    <row r="403" spans="1:5" x14ac:dyDescent="0.25">
      <c r="A403" s="16" t="s">
        <v>517</v>
      </c>
      <c r="B403" s="42" t="s">
        <v>298</v>
      </c>
      <c r="C403" s="273"/>
      <c r="D403" s="16"/>
      <c r="E403" s="16"/>
    </row>
    <row r="404" spans="1:5" x14ac:dyDescent="0.25">
      <c r="A404" s="28" t="s">
        <v>518</v>
      </c>
      <c r="B404" s="16"/>
      <c r="C404" s="16"/>
      <c r="D404" s="16"/>
      <c r="E404" s="16"/>
    </row>
    <row r="405" spans="1:5" x14ac:dyDescent="0.25">
      <c r="A405" s="29" t="s">
        <v>270</v>
      </c>
      <c r="B405" s="36" t="s">
        <v>298</v>
      </c>
      <c r="C405" s="271">
        <v>77251</v>
      </c>
      <c r="D405" s="28">
        <v>0</v>
      </c>
      <c r="E405" s="28"/>
    </row>
    <row r="406" spans="1:5" x14ac:dyDescent="0.25">
      <c r="A406" s="29" t="s">
        <v>271</v>
      </c>
      <c r="B406" s="36" t="s">
        <v>298</v>
      </c>
      <c r="C406" s="271">
        <v>2465088</v>
      </c>
      <c r="D406" s="28">
        <v>0</v>
      </c>
      <c r="E406" s="28"/>
    </row>
    <row r="407" spans="1:5" x14ac:dyDescent="0.25">
      <c r="A407" s="29" t="s">
        <v>519</v>
      </c>
      <c r="B407" s="36" t="s">
        <v>298</v>
      </c>
      <c r="C407" s="271">
        <v>2216409</v>
      </c>
      <c r="D407" s="28">
        <v>0</v>
      </c>
      <c r="E407" s="28"/>
    </row>
    <row r="408" spans="1:5" x14ac:dyDescent="0.25">
      <c r="A408" s="29" t="s">
        <v>273</v>
      </c>
      <c r="B408" s="36" t="s">
        <v>298</v>
      </c>
      <c r="C408" s="271">
        <v>485880</v>
      </c>
      <c r="D408" s="28">
        <v>0</v>
      </c>
      <c r="E408" s="28"/>
    </row>
    <row r="409" spans="1:5" x14ac:dyDescent="0.25">
      <c r="A409" s="29" t="s">
        <v>274</v>
      </c>
      <c r="B409" s="36" t="s">
        <v>298</v>
      </c>
      <c r="C409" s="271">
        <v>136230</v>
      </c>
      <c r="D409" s="28">
        <v>0</v>
      </c>
      <c r="E409" s="28"/>
    </row>
    <row r="410" spans="1:5" x14ac:dyDescent="0.25">
      <c r="A410" s="29" t="s">
        <v>275</v>
      </c>
      <c r="B410" s="36" t="s">
        <v>298</v>
      </c>
      <c r="C410" s="271">
        <v>116006</v>
      </c>
      <c r="D410" s="28">
        <v>0</v>
      </c>
      <c r="E410" s="28"/>
    </row>
    <row r="411" spans="1:5" x14ac:dyDescent="0.25">
      <c r="A411" s="29" t="s">
        <v>276</v>
      </c>
      <c r="B411" s="36" t="s">
        <v>298</v>
      </c>
      <c r="C411" s="271">
        <v>447462</v>
      </c>
      <c r="D411" s="28">
        <v>0</v>
      </c>
      <c r="E411" s="28"/>
    </row>
    <row r="412" spans="1:5" x14ac:dyDescent="0.25">
      <c r="A412" s="29" t="s">
        <v>277</v>
      </c>
      <c r="B412" s="36" t="s">
        <v>298</v>
      </c>
      <c r="C412" s="271">
        <v>1148716</v>
      </c>
      <c r="D412" s="28">
        <v>0</v>
      </c>
      <c r="E412" s="28"/>
    </row>
    <row r="413" spans="1:5" x14ac:dyDescent="0.25">
      <c r="A413" s="29" t="s">
        <v>278</v>
      </c>
      <c r="B413" s="36" t="s">
        <v>298</v>
      </c>
      <c r="C413" s="271"/>
      <c r="D413" s="28">
        <v>0</v>
      </c>
      <c r="E413" s="28"/>
    </row>
    <row r="414" spans="1:5" x14ac:dyDescent="0.25">
      <c r="A414" s="29" t="s">
        <v>279</v>
      </c>
      <c r="B414" s="36" t="s">
        <v>298</v>
      </c>
      <c r="C414" s="271">
        <v>35000</v>
      </c>
      <c r="D414" s="28">
        <v>0</v>
      </c>
      <c r="E414" s="28"/>
    </row>
    <row r="415" spans="1:5" x14ac:dyDescent="0.25">
      <c r="A415" s="29" t="s">
        <v>280</v>
      </c>
      <c r="B415" s="36" t="s">
        <v>298</v>
      </c>
      <c r="C415" s="271">
        <v>187525</v>
      </c>
      <c r="D415" s="28">
        <v>0</v>
      </c>
      <c r="E415" s="28"/>
    </row>
    <row r="416" spans="1:5" x14ac:dyDescent="0.25">
      <c r="A416" s="29" t="s">
        <v>281</v>
      </c>
      <c r="B416" s="36" t="s">
        <v>298</v>
      </c>
      <c r="C416" s="271">
        <v>390447</v>
      </c>
      <c r="D416" s="28">
        <v>0</v>
      </c>
      <c r="E416" s="28"/>
    </row>
    <row r="417" spans="1:13" x14ac:dyDescent="0.25">
      <c r="A417" s="29" t="s">
        <v>282</v>
      </c>
      <c r="B417" s="36" t="s">
        <v>298</v>
      </c>
      <c r="C417" s="271">
        <v>0</v>
      </c>
      <c r="D417" s="28">
        <v>0</v>
      </c>
      <c r="E417" s="28"/>
    </row>
    <row r="418" spans="1:13" x14ac:dyDescent="0.25">
      <c r="A418" s="29" t="s">
        <v>283</v>
      </c>
      <c r="B418" s="36" t="s">
        <v>298</v>
      </c>
      <c r="C418" s="273">
        <v>0</v>
      </c>
      <c r="D418" s="28">
        <v>0</v>
      </c>
      <c r="E418" s="169" t="str">
        <f>IF(OR(C418&gt;999999,C418/(D420)&gt;0.01),"Additional Classification Necessary - See Responses-2 Tab","")</f>
        <v/>
      </c>
      <c r="F418" s="56"/>
      <c r="G418" s="56"/>
      <c r="H418" s="56"/>
      <c r="I418" s="56"/>
    </row>
    <row r="419" spans="1:13" x14ac:dyDescent="0.25">
      <c r="A419" s="58" t="s">
        <v>520</v>
      </c>
      <c r="B419" s="42"/>
      <c r="C419" s="42"/>
      <c r="D419" s="28">
        <f>SUM(C405:C418)</f>
        <v>7706014</v>
      </c>
      <c r="E419" s="28"/>
      <c r="F419" s="56"/>
      <c r="G419" s="56"/>
      <c r="H419" s="56"/>
      <c r="I419" s="56"/>
    </row>
    <row r="420" spans="1:13" x14ac:dyDescent="0.25">
      <c r="A420" s="28" t="s">
        <v>521</v>
      </c>
      <c r="B420" s="16"/>
      <c r="C420" s="23"/>
      <c r="D420" s="28">
        <f>SUM(C393:C403,D419)</f>
        <v>54696528</v>
      </c>
      <c r="E420" s="28"/>
    </row>
    <row r="421" spans="1:13" x14ac:dyDescent="0.25">
      <c r="A421" s="28" t="s">
        <v>522</v>
      </c>
      <c r="B421" s="16"/>
      <c r="C421" s="23"/>
      <c r="D421" s="28">
        <f>D388-D420</f>
        <v>1792671</v>
      </c>
      <c r="E421" s="28"/>
    </row>
    <row r="422" spans="1:13" x14ac:dyDescent="0.25">
      <c r="A422" s="28" t="s">
        <v>523</v>
      </c>
      <c r="B422" s="16"/>
      <c r="C422" s="273">
        <v>1052225</v>
      </c>
      <c r="D422" s="28">
        <v>0</v>
      </c>
      <c r="E422" s="28"/>
    </row>
    <row r="423" spans="1:13" x14ac:dyDescent="0.25">
      <c r="A423" s="55" t="s">
        <v>524</v>
      </c>
      <c r="B423" s="42" t="s">
        <v>298</v>
      </c>
      <c r="C423" s="271"/>
      <c r="D423" s="28">
        <v>0</v>
      </c>
      <c r="E423" s="28"/>
    </row>
    <row r="424" spans="1:13" x14ac:dyDescent="0.25">
      <c r="A424" s="57" t="s">
        <v>525</v>
      </c>
      <c r="B424" s="16"/>
      <c r="C424" s="16"/>
      <c r="D424" s="28">
        <f>SUM(C422:C423)</f>
        <v>1052225</v>
      </c>
      <c r="E424" s="28"/>
      <c r="F424" s="11">
        <f>D424-C403</f>
        <v>1052225</v>
      </c>
    </row>
    <row r="425" spans="1:13" x14ac:dyDescent="0.25">
      <c r="A425" s="28" t="s">
        <v>526</v>
      </c>
      <c r="B425" s="16"/>
      <c r="C425" s="23"/>
      <c r="D425" s="28">
        <f>D421+D424</f>
        <v>2844896</v>
      </c>
      <c r="E425" s="28"/>
      <c r="F425" s="59"/>
    </row>
    <row r="426" spans="1:13" x14ac:dyDescent="0.25">
      <c r="A426" s="28" t="s">
        <v>527</v>
      </c>
      <c r="B426" s="42" t="s">
        <v>298</v>
      </c>
      <c r="C426" s="271"/>
      <c r="D426" s="28">
        <v>0</v>
      </c>
      <c r="E426" s="16"/>
    </row>
    <row r="427" spans="1:13" x14ac:dyDescent="0.25">
      <c r="A427" s="16" t="s">
        <v>528</v>
      </c>
      <c r="B427" s="42" t="s">
        <v>298</v>
      </c>
      <c r="C427" s="271"/>
      <c r="D427" s="28">
        <v>0</v>
      </c>
      <c r="E427" s="16"/>
    </row>
    <row r="428" spans="1:13" x14ac:dyDescent="0.25">
      <c r="A428" s="16" t="s">
        <v>529</v>
      </c>
      <c r="B428" s="16"/>
      <c r="C428" s="23"/>
      <c r="D428" s="28">
        <f>D425+C426-C427</f>
        <v>2844896</v>
      </c>
      <c r="E428" s="16"/>
    </row>
    <row r="430" spans="1:13" ht="27.75" customHeight="1" x14ac:dyDescent="0.25">
      <c r="A430" s="350" t="s">
        <v>1377</v>
      </c>
      <c r="B430" s="350"/>
      <c r="C430" s="350"/>
      <c r="D430" s="350"/>
      <c r="E430" s="350"/>
    </row>
    <row r="431" spans="1:13" x14ac:dyDescent="0.25">
      <c r="M431" s="60"/>
    </row>
    <row r="432" spans="1:13" x14ac:dyDescent="0.25">
      <c r="M432" s="60"/>
    </row>
    <row r="433" spans="2:13" x14ac:dyDescent="0.25">
      <c r="M433" s="60"/>
    </row>
    <row r="437" spans="2:13" x14ac:dyDescent="0.25">
      <c r="B437" s="61"/>
      <c r="C437" s="61"/>
      <c r="D437" s="61"/>
      <c r="E437" s="61"/>
      <c r="F437" s="61"/>
      <c r="G437" s="61"/>
    </row>
    <row r="578" spans="2:83" x14ac:dyDescent="0.25">
      <c r="B578" s="62"/>
      <c r="C578" s="62"/>
      <c r="D578" s="62"/>
      <c r="E578" s="62"/>
      <c r="F578" s="62"/>
      <c r="G578" s="62"/>
      <c r="H578" s="62"/>
      <c r="I578" s="62"/>
      <c r="J578" s="62"/>
      <c r="K578" s="62"/>
      <c r="L578" s="62"/>
      <c r="M578" s="62"/>
      <c r="N578" s="62"/>
      <c r="O578" s="62"/>
      <c r="P578" s="62"/>
      <c r="Q578" s="62"/>
      <c r="R578" s="62"/>
      <c r="S578" s="62"/>
      <c r="T578" s="62"/>
      <c r="U578" s="62"/>
      <c r="V578" s="62"/>
      <c r="W578" s="62"/>
      <c r="X578" s="62"/>
      <c r="Y578" s="62"/>
      <c r="Z578" s="62"/>
      <c r="AA578" s="62"/>
      <c r="AB578" s="62"/>
      <c r="AC578" s="62"/>
      <c r="AD578" s="62"/>
      <c r="AE578" s="62"/>
      <c r="AF578" s="62"/>
      <c r="AG578" s="62"/>
      <c r="AH578" s="62"/>
      <c r="AI578" s="62"/>
      <c r="AJ578" s="62"/>
      <c r="AK578" s="62"/>
      <c r="AL578" s="62"/>
      <c r="AM578" s="62"/>
      <c r="AN578" s="62"/>
      <c r="AO578" s="62"/>
      <c r="AP578" s="62"/>
      <c r="AQ578" s="62"/>
      <c r="AR578" s="62"/>
      <c r="AS578" s="62"/>
      <c r="AT578" s="62"/>
      <c r="AU578" s="62"/>
      <c r="AV578" s="62"/>
      <c r="AW578" s="62"/>
      <c r="AX578" s="62"/>
      <c r="AY578" s="62"/>
      <c r="AZ578" s="62"/>
      <c r="BA578" s="62"/>
      <c r="BB578" s="62"/>
      <c r="BC578" s="62"/>
      <c r="BD578" s="62"/>
      <c r="BE578" s="62"/>
      <c r="BF578" s="62"/>
      <c r="BG578" s="62"/>
      <c r="BH578" s="62"/>
      <c r="BI578" s="62"/>
      <c r="BJ578" s="62"/>
      <c r="BK578" s="62"/>
      <c r="BL578" s="62"/>
      <c r="BM578" s="62"/>
      <c r="BN578" s="62"/>
      <c r="BO578" s="62"/>
      <c r="BP578" s="62"/>
      <c r="BQ578" s="62"/>
      <c r="BR578" s="62"/>
      <c r="BS578" s="62"/>
      <c r="BT578" s="62"/>
      <c r="BU578" s="62"/>
      <c r="BV578" s="62"/>
      <c r="BW578" s="62"/>
      <c r="BX578" s="62"/>
      <c r="BY578" s="62"/>
      <c r="BZ578" s="62"/>
      <c r="CA578" s="62"/>
      <c r="CB578" s="62"/>
      <c r="CC578" s="62"/>
      <c r="CD578" s="62"/>
      <c r="CE578" s="62"/>
    </row>
    <row r="582" spans="2:83" x14ac:dyDescent="0.25">
      <c r="B582" s="62"/>
      <c r="C582" s="62"/>
      <c r="D582" s="62"/>
      <c r="E582" s="62"/>
      <c r="F582" s="62"/>
      <c r="G582" s="62"/>
      <c r="H582" s="62"/>
      <c r="I582" s="62"/>
      <c r="J582" s="62"/>
      <c r="K582" s="62"/>
      <c r="L582" s="62"/>
      <c r="M582" s="62"/>
      <c r="N582" s="62"/>
      <c r="O582" s="62"/>
      <c r="P582" s="62"/>
      <c r="Q582" s="62"/>
      <c r="R582" s="62"/>
      <c r="S582" s="62"/>
      <c r="T582" s="62"/>
      <c r="U582" s="62"/>
      <c r="V582" s="62"/>
      <c r="W582" s="62"/>
      <c r="X582" s="62"/>
      <c r="Y582" s="62"/>
      <c r="Z582" s="62"/>
      <c r="AA582" s="62"/>
      <c r="AB582" s="62"/>
      <c r="AC582" s="62"/>
      <c r="AD582" s="62"/>
      <c r="AE582" s="62"/>
      <c r="AF582" s="62"/>
      <c r="AG582" s="62"/>
      <c r="AH582" s="62"/>
      <c r="AI582" s="62"/>
      <c r="AJ582" s="62"/>
      <c r="AK582" s="62"/>
      <c r="AL582" s="62"/>
      <c r="AM582" s="62"/>
      <c r="AN582" s="62"/>
      <c r="AO582" s="62"/>
      <c r="AP582" s="62"/>
      <c r="AQ582" s="62"/>
      <c r="AR582" s="62"/>
      <c r="AS582" s="62"/>
      <c r="AT582" s="62"/>
      <c r="AU582" s="62"/>
      <c r="AV582" s="62"/>
      <c r="AW582" s="62"/>
      <c r="AX582" s="62"/>
      <c r="AY582" s="62"/>
      <c r="AZ582" s="62"/>
      <c r="BA582" s="62"/>
      <c r="BB582" s="62"/>
      <c r="BC582" s="62"/>
      <c r="BD582" s="62"/>
      <c r="BE582" s="62"/>
      <c r="BF582" s="62"/>
      <c r="BG582" s="62"/>
      <c r="BH582" s="62"/>
      <c r="BI582" s="62"/>
      <c r="BJ582" s="62"/>
      <c r="BK582" s="62"/>
      <c r="BL582" s="62"/>
      <c r="BM582" s="62"/>
      <c r="BN582" s="62"/>
      <c r="BO582" s="62"/>
      <c r="BP582" s="62"/>
      <c r="BQ582" s="62"/>
      <c r="BR582" s="62"/>
      <c r="BS582" s="62"/>
      <c r="BT582" s="62"/>
      <c r="BU582" s="62"/>
      <c r="BV582" s="62"/>
      <c r="BW582" s="62"/>
      <c r="BX582" s="62"/>
      <c r="BY582" s="62"/>
      <c r="BZ582" s="62"/>
      <c r="CA582" s="62"/>
      <c r="CB582" s="62"/>
      <c r="CC582" s="62"/>
      <c r="CD582" s="62"/>
      <c r="CE582" s="62"/>
    </row>
    <row r="586" spans="2:83" x14ac:dyDescent="0.25">
      <c r="B586" s="62"/>
      <c r="C586" s="62"/>
      <c r="D586" s="62"/>
      <c r="E586" s="62"/>
      <c r="F586" s="62"/>
      <c r="G586" s="62"/>
      <c r="H586" s="62"/>
      <c r="I586" s="62"/>
      <c r="J586" s="62"/>
      <c r="K586" s="62"/>
      <c r="L586" s="62"/>
      <c r="M586" s="62"/>
      <c r="N586" s="62"/>
      <c r="O586" s="62"/>
      <c r="P586" s="62"/>
      <c r="Q586" s="62"/>
      <c r="R586" s="62"/>
      <c r="S586" s="62"/>
      <c r="T586" s="62"/>
      <c r="U586" s="62"/>
      <c r="V586" s="62"/>
      <c r="W586" s="62"/>
      <c r="X586" s="62"/>
      <c r="Y586" s="62"/>
      <c r="Z586" s="62"/>
      <c r="AA586" s="62"/>
      <c r="AB586" s="62"/>
      <c r="AC586" s="62"/>
      <c r="AD586" s="62"/>
      <c r="AE586" s="62"/>
      <c r="AF586" s="62"/>
      <c r="AG586" s="62"/>
      <c r="AH586" s="62"/>
      <c r="AI586" s="62"/>
      <c r="AJ586" s="62"/>
      <c r="AK586" s="62"/>
      <c r="AL586" s="62"/>
      <c r="AM586" s="62"/>
      <c r="AN586" s="62"/>
      <c r="AO586" s="62"/>
      <c r="AP586" s="62"/>
      <c r="AQ586" s="62"/>
      <c r="AR586" s="62"/>
      <c r="AS586" s="62"/>
      <c r="AT586" s="62"/>
      <c r="AU586" s="62"/>
      <c r="AV586" s="62"/>
      <c r="AW586" s="62"/>
      <c r="AX586" s="62"/>
      <c r="AY586" s="62"/>
      <c r="AZ586" s="62"/>
      <c r="BA586" s="62"/>
      <c r="BB586" s="62"/>
      <c r="BC586" s="62"/>
      <c r="BD586" s="62"/>
      <c r="BE586" s="62"/>
      <c r="BF586" s="62"/>
      <c r="BG586" s="62"/>
      <c r="BH586" s="62"/>
      <c r="BI586" s="62"/>
      <c r="BJ586" s="62"/>
      <c r="BK586" s="62"/>
      <c r="BL586" s="62"/>
      <c r="BM586" s="62"/>
      <c r="BN586" s="62"/>
      <c r="BO586" s="62"/>
      <c r="BP586" s="62"/>
      <c r="BQ586" s="62"/>
      <c r="BR586" s="62"/>
      <c r="BS586" s="62"/>
      <c r="BT586" s="62"/>
      <c r="BU586" s="62"/>
      <c r="BV586" s="62"/>
      <c r="BW586" s="62"/>
      <c r="BX586" s="62"/>
      <c r="BY586" s="62"/>
      <c r="BZ586" s="62"/>
      <c r="CA586" s="62"/>
      <c r="CB586" s="62"/>
      <c r="CC586" s="62"/>
      <c r="CD586" s="62"/>
      <c r="CE586" s="62"/>
    </row>
    <row r="616" spans="1:14" s="165" customFormat="1" ht="12.6" customHeight="1" x14ac:dyDescent="0.2">
      <c r="A616" s="177"/>
      <c r="C616" s="175" t="s">
        <v>530</v>
      </c>
      <c r="D616" s="182">
        <f>CE94-(BE94+CD94)</f>
        <v>64587</v>
      </c>
      <c r="E616" s="184">
        <f>SUM(C628:D651)+SUM(C672:D717)</f>
        <v>47335019.211280905</v>
      </c>
      <c r="F616" s="184">
        <f>CE68-(AX68+BD68+BE68+BG68+BJ68+BN68+BP68+BQ68+CB68+CC68+CD68)</f>
        <v>6177813</v>
      </c>
      <c r="G616" s="182">
        <f>CE95-(AX95+AY95+BD95+BE95+BG95+BJ95+BN95+BP95+BQ95+CB95+CC95+CD95)</f>
        <v>100</v>
      </c>
      <c r="H616" s="187">
        <f>CE64-(AX64+AY64+AZ64+BD64+BE64+BG64+BJ64+BN64+BO64+BP64+BQ64+BR64+CB64+CC64+CD64)</f>
        <v>277.20000000000005</v>
      </c>
      <c r="I616" s="182">
        <f>CE96-(AX96+AY96+AZ96+BD96+BE96+BF96+BG96+BJ96+BN96+BO96+BP96+BQ96+BR96+CB96+CC96+CD96)</f>
        <v>11068</v>
      </c>
      <c r="J616" s="182">
        <f>CE97-(AX97+AY97+AZ97+BA97+BD97+BE97+BF97+BG97+BJ97+BN97+BO97+BP97+BQ97+BR97+CB97+CC97+CD97)</f>
        <v>100</v>
      </c>
      <c r="K616" s="182">
        <f>CE93-(AW93+AX93+AY93+AZ93+BA93+BB93+BC93+BD93+BE93+BF93+BG93+BH93+BI93+BJ93+BK93+BL93+BM93+BN93+BO93+BP93+BQ93+BR93+BS93+BT93+BU93+BV93+BW93+BX93+CB93+CC93+CD93)</f>
        <v>78142739</v>
      </c>
      <c r="L616" s="188">
        <f>CE98-(AW98+AX98+AY98+AZ98+BA98+BB98+BC98+BD98+BE98+BF98+BG98+BH98+BI98+BJ98+BK98+BL98+BM98+BN98+BO98+BP98+BQ98+BR98+BS98+BT98+BU98+BV98+BW98+BX98+BY98+BZ98+CA98+CB98+CC98+CD98)</f>
        <v>97.3</v>
      </c>
    </row>
    <row r="617" spans="1:14" s="165" customFormat="1" ht="12.6" customHeight="1" x14ac:dyDescent="0.2">
      <c r="A617" s="177"/>
      <c r="C617" s="175" t="s">
        <v>531</v>
      </c>
      <c r="D617" s="183" t="s">
        <v>532</v>
      </c>
      <c r="E617" s="185" t="s">
        <v>533</v>
      </c>
      <c r="F617" s="186" t="s">
        <v>534</v>
      </c>
      <c r="G617" s="183" t="s">
        <v>535</v>
      </c>
      <c r="H617" s="186" t="s">
        <v>536</v>
      </c>
      <c r="I617" s="183" t="s">
        <v>537</v>
      </c>
      <c r="J617" s="183" t="s">
        <v>538</v>
      </c>
      <c r="K617" s="175" t="s">
        <v>539</v>
      </c>
      <c r="L617" s="176" t="s">
        <v>540</v>
      </c>
    </row>
    <row r="618" spans="1:14" s="165" customFormat="1" ht="12.6" customHeight="1" x14ac:dyDescent="0.2">
      <c r="A618" s="177">
        <v>8430</v>
      </c>
      <c r="B618" s="176" t="s">
        <v>167</v>
      </c>
      <c r="C618" s="182">
        <f>BE89</f>
        <v>3499202</v>
      </c>
      <c r="D618" s="182"/>
      <c r="E618" s="184"/>
      <c r="F618" s="184"/>
      <c r="G618" s="182"/>
      <c r="H618" s="184"/>
      <c r="I618" s="182"/>
      <c r="J618" s="182"/>
      <c r="N618" s="178" t="s">
        <v>541</v>
      </c>
    </row>
    <row r="619" spans="1:14" s="165" customFormat="1" ht="12.6" customHeight="1" x14ac:dyDescent="0.2">
      <c r="A619" s="177"/>
      <c r="B619" s="176" t="s">
        <v>542</v>
      </c>
      <c r="C619" s="182">
        <f>CD73-CD88</f>
        <v>-597312</v>
      </c>
      <c r="D619" s="182">
        <f>SUM(C618:C619)</f>
        <v>2901890</v>
      </c>
      <c r="E619" s="184"/>
      <c r="F619" s="184"/>
      <c r="G619" s="182"/>
      <c r="H619" s="184"/>
      <c r="I619" s="182"/>
      <c r="J619" s="182"/>
      <c r="N619" s="178" t="s">
        <v>543</v>
      </c>
    </row>
    <row r="620" spans="1:14" s="165" customFormat="1" ht="12.6" customHeight="1" x14ac:dyDescent="0.2">
      <c r="A620" s="177">
        <v>8310</v>
      </c>
      <c r="B620" s="181" t="s">
        <v>544</v>
      </c>
      <c r="C620" s="182">
        <f>AX89</f>
        <v>0</v>
      </c>
      <c r="D620" s="182">
        <f>(D619/D616)*AX94</f>
        <v>0</v>
      </c>
      <c r="E620" s="184"/>
      <c r="F620" s="184"/>
      <c r="G620" s="182"/>
      <c r="H620" s="184"/>
      <c r="I620" s="182"/>
      <c r="J620" s="182"/>
      <c r="N620" s="178" t="s">
        <v>545</v>
      </c>
    </row>
    <row r="621" spans="1:14" s="165" customFormat="1" ht="12.6" customHeight="1" x14ac:dyDescent="0.2">
      <c r="A621" s="177">
        <v>8510</v>
      </c>
      <c r="B621" s="181" t="s">
        <v>172</v>
      </c>
      <c r="C621" s="182">
        <f>BJ89</f>
        <v>0</v>
      </c>
      <c r="D621" s="182">
        <f>(D619/D616)*BJ94</f>
        <v>0</v>
      </c>
      <c r="E621" s="184"/>
      <c r="F621" s="184"/>
      <c r="G621" s="182"/>
      <c r="H621" s="184"/>
      <c r="I621" s="182"/>
      <c r="J621" s="182"/>
      <c r="N621" s="178" t="s">
        <v>546</v>
      </c>
    </row>
    <row r="622" spans="1:14" s="165" customFormat="1" ht="12.6" customHeight="1" x14ac:dyDescent="0.2">
      <c r="A622" s="177">
        <v>8470</v>
      </c>
      <c r="B622" s="181" t="s">
        <v>547</v>
      </c>
      <c r="C622" s="182">
        <f>BG89</f>
        <v>0</v>
      </c>
      <c r="D622" s="182">
        <f>(D619/D616)*BG94</f>
        <v>0</v>
      </c>
      <c r="E622" s="184"/>
      <c r="F622" s="184"/>
      <c r="G622" s="182"/>
      <c r="H622" s="184"/>
      <c r="I622" s="182"/>
      <c r="J622" s="182"/>
      <c r="N622" s="178" t="s">
        <v>548</v>
      </c>
    </row>
    <row r="623" spans="1:14" s="165" customFormat="1" ht="12.6" customHeight="1" x14ac:dyDescent="0.2">
      <c r="A623" s="177">
        <v>8610</v>
      </c>
      <c r="B623" s="181" t="s">
        <v>549</v>
      </c>
      <c r="C623" s="182">
        <f>BN89</f>
        <v>1716114</v>
      </c>
      <c r="D623" s="182">
        <f>(D619/D616)*BN94</f>
        <v>75167.788719092074</v>
      </c>
      <c r="E623" s="184"/>
      <c r="F623" s="184"/>
      <c r="G623" s="182"/>
      <c r="H623" s="184"/>
      <c r="I623" s="182"/>
      <c r="J623" s="182"/>
      <c r="N623" s="178" t="s">
        <v>550</v>
      </c>
    </row>
    <row r="624" spans="1:14" s="165" customFormat="1" ht="12.6" customHeight="1" x14ac:dyDescent="0.2">
      <c r="A624" s="177">
        <v>8790</v>
      </c>
      <c r="B624" s="181" t="s">
        <v>551</v>
      </c>
      <c r="C624" s="182">
        <f>CC89</f>
        <v>472068</v>
      </c>
      <c r="D624" s="182">
        <f>(D619/D616)*CC94</f>
        <v>0</v>
      </c>
      <c r="E624" s="184"/>
      <c r="F624" s="184"/>
      <c r="G624" s="182"/>
      <c r="H624" s="184"/>
      <c r="I624" s="182"/>
      <c r="J624" s="182"/>
      <c r="N624" s="178" t="s">
        <v>552</v>
      </c>
    </row>
    <row r="625" spans="1:14" s="165" customFormat="1" ht="12.6" customHeight="1" x14ac:dyDescent="0.2">
      <c r="A625" s="177">
        <v>8630</v>
      </c>
      <c r="B625" s="181" t="s">
        <v>553</v>
      </c>
      <c r="C625" s="182">
        <f>BP89</f>
        <v>99885</v>
      </c>
      <c r="D625" s="182">
        <f>(D619/D616)*BP94</f>
        <v>0</v>
      </c>
      <c r="E625" s="184"/>
      <c r="F625" s="184"/>
      <c r="G625" s="182"/>
      <c r="H625" s="184"/>
      <c r="I625" s="182"/>
      <c r="J625" s="182"/>
      <c r="N625" s="178" t="s">
        <v>554</v>
      </c>
    </row>
    <row r="626" spans="1:14" s="165" customFormat="1" ht="12.6" customHeight="1" x14ac:dyDescent="0.2">
      <c r="A626" s="177">
        <v>8770</v>
      </c>
      <c r="B626" s="176" t="s">
        <v>555</v>
      </c>
      <c r="C626" s="182">
        <f>CB89</f>
        <v>0</v>
      </c>
      <c r="D626" s="182">
        <f>(D619/D616)*CB94</f>
        <v>0</v>
      </c>
      <c r="E626" s="184"/>
      <c r="F626" s="184"/>
      <c r="G626" s="182"/>
      <c r="H626" s="184"/>
      <c r="I626" s="182"/>
      <c r="J626" s="182"/>
      <c r="N626" s="178" t="s">
        <v>556</v>
      </c>
    </row>
    <row r="627" spans="1:14" s="165" customFormat="1" ht="12.6" customHeight="1" x14ac:dyDescent="0.2">
      <c r="A627" s="177">
        <v>8640</v>
      </c>
      <c r="B627" s="181" t="s">
        <v>557</v>
      </c>
      <c r="C627" s="182">
        <f>BQ89</f>
        <v>0</v>
      </c>
      <c r="D627" s="182">
        <f>(D619/D616)*BQ94</f>
        <v>0</v>
      </c>
      <c r="E627" s="184">
        <f>SUM(C620:D627)</f>
        <v>2363234.788719092</v>
      </c>
      <c r="F627" s="184"/>
      <c r="G627" s="182"/>
      <c r="H627" s="184"/>
      <c r="I627" s="182"/>
      <c r="J627" s="182"/>
      <c r="N627" s="178" t="s">
        <v>558</v>
      </c>
    </row>
    <row r="628" spans="1:14" s="165" customFormat="1" ht="12.6" customHeight="1" x14ac:dyDescent="0.2">
      <c r="A628" s="177">
        <v>8420</v>
      </c>
      <c r="B628" s="181" t="s">
        <v>166</v>
      </c>
      <c r="C628" s="182">
        <f>BD89</f>
        <v>427785</v>
      </c>
      <c r="D628" s="182">
        <f>(D619/D616)*BD94</f>
        <v>74044.540232554544</v>
      </c>
      <c r="E628" s="184">
        <f>(E627/E616)*SUM(C628:D628)</f>
        <v>25054.199771019554</v>
      </c>
      <c r="F628" s="184">
        <f>SUM(C628:E628)</f>
        <v>526883.74000357406</v>
      </c>
      <c r="G628" s="182"/>
      <c r="H628" s="184"/>
      <c r="I628" s="182"/>
      <c r="J628" s="182"/>
      <c r="N628" s="178" t="s">
        <v>559</v>
      </c>
    </row>
    <row r="629" spans="1:14" s="165" customFormat="1" ht="12.6" customHeight="1" x14ac:dyDescent="0.2">
      <c r="A629" s="177">
        <v>8320</v>
      </c>
      <c r="B629" s="181" t="s">
        <v>162</v>
      </c>
      <c r="C629" s="182">
        <f>AY89</f>
        <v>1018606</v>
      </c>
      <c r="D629" s="182">
        <f>(D619/D616)*AY94</f>
        <v>120996.32696982365</v>
      </c>
      <c r="E629" s="184">
        <f>(E627/E616)*SUM(C629:D629)</f>
        <v>56895.463639285575</v>
      </c>
      <c r="F629" s="184">
        <f>(F628/F616)*AY68</f>
        <v>25397.707827492406</v>
      </c>
      <c r="G629" s="182">
        <f>SUM(C629:F629)</f>
        <v>1221895.4984366016</v>
      </c>
      <c r="H629" s="184"/>
      <c r="I629" s="182"/>
      <c r="J629" s="182"/>
      <c r="N629" s="178" t="s">
        <v>560</v>
      </c>
    </row>
    <row r="630" spans="1:14" s="165" customFormat="1" ht="12.6" customHeight="1" x14ac:dyDescent="0.2">
      <c r="A630" s="177">
        <v>8650</v>
      </c>
      <c r="B630" s="181" t="s">
        <v>179</v>
      </c>
      <c r="C630" s="182">
        <f>BR89</f>
        <v>666411</v>
      </c>
      <c r="D630" s="182">
        <f>(D619/D616)*BR94</f>
        <v>16174.778206140554</v>
      </c>
      <c r="E630" s="184">
        <f>(E627/E616)*SUM(C630:D630)</f>
        <v>34078.584612831597</v>
      </c>
      <c r="F630" s="184">
        <f>(F628/F616)*BR68</f>
        <v>3212.8258608142783</v>
      </c>
      <c r="G630" s="182">
        <f>(G629/G616)*BR95</f>
        <v>0</v>
      </c>
      <c r="H630" s="184"/>
      <c r="I630" s="182"/>
      <c r="J630" s="182"/>
      <c r="N630" s="178" t="s">
        <v>561</v>
      </c>
    </row>
    <row r="631" spans="1:14" s="165" customFormat="1" ht="12.6" customHeight="1" x14ac:dyDescent="0.2">
      <c r="A631" s="177">
        <v>8620</v>
      </c>
      <c r="B631" s="176" t="s">
        <v>562</v>
      </c>
      <c r="C631" s="182">
        <f>BO89</f>
        <v>2614</v>
      </c>
      <c r="D631" s="182">
        <f>(D619/D616)*BO94</f>
        <v>0</v>
      </c>
      <c r="E631" s="184">
        <f>(E627/E616)*SUM(C631:D631)</f>
        <v>130.50582508772877</v>
      </c>
      <c r="F631" s="184">
        <f>(F628/F616)*BO68</f>
        <v>85.45702297618611</v>
      </c>
      <c r="G631" s="182">
        <f>(G629/G616)*BO95</f>
        <v>0</v>
      </c>
      <c r="H631" s="184"/>
      <c r="I631" s="182"/>
      <c r="J631" s="182"/>
      <c r="N631" s="178" t="s">
        <v>563</v>
      </c>
    </row>
    <row r="632" spans="1:14" s="165" customFormat="1" ht="12.6" customHeight="1" x14ac:dyDescent="0.2">
      <c r="A632" s="177">
        <v>8330</v>
      </c>
      <c r="B632" s="181" t="s">
        <v>163</v>
      </c>
      <c r="C632" s="182">
        <f>AZ89</f>
        <v>0</v>
      </c>
      <c r="D632" s="182">
        <f>(D619/D616)*AZ94</f>
        <v>0</v>
      </c>
      <c r="E632" s="184">
        <f>(E627/E616)*SUM(C632:D632)</f>
        <v>0</v>
      </c>
      <c r="F632" s="184">
        <f>(F628/F616)*AZ68</f>
        <v>0</v>
      </c>
      <c r="G632" s="182">
        <f>(G629/G616)*AZ95</f>
        <v>0</v>
      </c>
      <c r="H632" s="184">
        <f>SUM(C630:G632)</f>
        <v>722707.15152785031</v>
      </c>
      <c r="I632" s="182"/>
      <c r="J632" s="182"/>
      <c r="N632" s="178" t="s">
        <v>564</v>
      </c>
    </row>
    <row r="633" spans="1:14" s="165" customFormat="1" ht="12.6" customHeight="1" x14ac:dyDescent="0.2">
      <c r="A633" s="177">
        <v>8460</v>
      </c>
      <c r="B633" s="181" t="s">
        <v>168</v>
      </c>
      <c r="C633" s="182">
        <f>BF89</f>
        <v>679017</v>
      </c>
      <c r="D633" s="182">
        <f>(D619/D616)*BF94</f>
        <v>95161.611779460261</v>
      </c>
      <c r="E633" s="184">
        <f>(E627/E616)*SUM(C633:D633)</f>
        <v>38651.422530815194</v>
      </c>
      <c r="F633" s="184">
        <f>(F628/F616)*BF68</f>
        <v>7434.4198531278871</v>
      </c>
      <c r="G633" s="182">
        <f>(G629/G616)*BF95</f>
        <v>0</v>
      </c>
      <c r="H633" s="184">
        <f>(H632/H616)*BF64</f>
        <v>33111.041935078269</v>
      </c>
      <c r="I633" s="182">
        <f>SUM(C633:H633)</f>
        <v>853375.49609848158</v>
      </c>
      <c r="J633" s="182"/>
      <c r="N633" s="178" t="s">
        <v>565</v>
      </c>
    </row>
    <row r="634" spans="1:14" s="165" customFormat="1" ht="12.6" customHeight="1" x14ac:dyDescent="0.2">
      <c r="A634" s="177">
        <v>8350</v>
      </c>
      <c r="B634" s="181" t="s">
        <v>566</v>
      </c>
      <c r="C634" s="182">
        <f>BA89</f>
        <v>136230</v>
      </c>
      <c r="D634" s="182">
        <f>(D619/D616)*BA94</f>
        <v>0</v>
      </c>
      <c r="E634" s="184">
        <f>(E627/E616)*SUM(C634:D634)</f>
        <v>6801.3804711940666</v>
      </c>
      <c r="F634" s="184">
        <f>(F628/F616)*BA68</f>
        <v>0</v>
      </c>
      <c r="G634" s="182">
        <f>(G629/G616)*BA95</f>
        <v>0</v>
      </c>
      <c r="H634" s="184">
        <f>(H632/H616)*BA64</f>
        <v>0</v>
      </c>
      <c r="I634" s="182">
        <f>(I633/I616)*BA96</f>
        <v>0</v>
      </c>
      <c r="J634" s="182">
        <f>SUM(C634:I634)</f>
        <v>143031.38047119408</v>
      </c>
      <c r="N634" s="178" t="s">
        <v>567</v>
      </c>
    </row>
    <row r="635" spans="1:14" s="165" customFormat="1" ht="12.6" customHeight="1" x14ac:dyDescent="0.2">
      <c r="A635" s="177">
        <v>8200</v>
      </c>
      <c r="B635" s="181" t="s">
        <v>568</v>
      </c>
      <c r="C635" s="182">
        <f>AW89</f>
        <v>0</v>
      </c>
      <c r="D635" s="182">
        <f>(D619/D616)*AW94</f>
        <v>0</v>
      </c>
      <c r="E635" s="184">
        <f>(E627/E616)*SUM(C635:D635)</f>
        <v>0</v>
      </c>
      <c r="F635" s="184">
        <f>(F628/F616)*AW68</f>
        <v>0</v>
      </c>
      <c r="G635" s="182">
        <f>(G629/G616)*AW95</f>
        <v>0</v>
      </c>
      <c r="H635" s="184">
        <f>(H632/H616)*AW64</f>
        <v>0</v>
      </c>
      <c r="I635" s="182">
        <f>(I633/I616)*AW96</f>
        <v>0</v>
      </c>
      <c r="J635" s="182">
        <f>(J634/J616)*AW97</f>
        <v>0</v>
      </c>
      <c r="N635" s="178" t="s">
        <v>569</v>
      </c>
    </row>
    <row r="636" spans="1:14" s="165" customFormat="1" ht="12.6" customHeight="1" x14ac:dyDescent="0.2">
      <c r="A636" s="177">
        <v>8360</v>
      </c>
      <c r="B636" s="181" t="s">
        <v>570</v>
      </c>
      <c r="C636" s="182">
        <f>BB89</f>
        <v>350176</v>
      </c>
      <c r="D636" s="182">
        <f>(D619/D616)*BB94</f>
        <v>4043.6945515351385</v>
      </c>
      <c r="E636" s="184">
        <f>(E627/E616)*SUM(C636:D636)</f>
        <v>17684.672341152011</v>
      </c>
      <c r="F636" s="184">
        <f>(F628/F616)*BB68</f>
        <v>5923.0586713304883</v>
      </c>
      <c r="G636" s="182">
        <f>(G629/G616)*BB95</f>
        <v>0</v>
      </c>
      <c r="H636" s="184">
        <f>(H632/H616)*BB64</f>
        <v>7039.3553720245154</v>
      </c>
      <c r="I636" s="182">
        <f>(I633/I616)*BB96</f>
        <v>1387.8531739946393</v>
      </c>
      <c r="J636" s="182">
        <f>(J634/J616)*BB97</f>
        <v>0</v>
      </c>
      <c r="N636" s="178" t="s">
        <v>571</v>
      </c>
    </row>
    <row r="637" spans="1:14" s="165" customFormat="1" ht="12.6" customHeight="1" x14ac:dyDescent="0.2">
      <c r="A637" s="177">
        <v>8370</v>
      </c>
      <c r="B637" s="181" t="s">
        <v>572</v>
      </c>
      <c r="C637" s="182">
        <f>BC89</f>
        <v>0</v>
      </c>
      <c r="D637" s="182">
        <f>(D619/D616)*BC94</f>
        <v>0</v>
      </c>
      <c r="E637" s="184">
        <f>(E627/E616)*SUM(C637:D637)</f>
        <v>0</v>
      </c>
      <c r="F637" s="184">
        <f>(F628/F616)*BC68</f>
        <v>0</v>
      </c>
      <c r="G637" s="182">
        <f>(G629/G616)*BC95</f>
        <v>0</v>
      </c>
      <c r="H637" s="184">
        <f>(H632/H616)*BC64</f>
        <v>0</v>
      </c>
      <c r="I637" s="182">
        <f>(I633/I616)*BC96</f>
        <v>0</v>
      </c>
      <c r="J637" s="182">
        <f>(J634/J616)*BC97</f>
        <v>0</v>
      </c>
      <c r="N637" s="178" t="s">
        <v>573</v>
      </c>
    </row>
    <row r="638" spans="1:14" s="165" customFormat="1" ht="12.6" customHeight="1" x14ac:dyDescent="0.2">
      <c r="A638" s="177">
        <v>8490</v>
      </c>
      <c r="B638" s="181" t="s">
        <v>574</v>
      </c>
      <c r="C638" s="182">
        <f>BI89</f>
        <v>65010</v>
      </c>
      <c r="D638" s="182">
        <f>(D619/D616)*BI94</f>
        <v>0</v>
      </c>
      <c r="E638" s="184">
        <f>(E627/E616)*SUM(C638:D638)</f>
        <v>3245.670883302696</v>
      </c>
      <c r="F638" s="184">
        <f>(F628/F616)*BI68</f>
        <v>3.2408851028892935</v>
      </c>
      <c r="G638" s="182">
        <f>(G629/G616)*BI95</f>
        <v>0</v>
      </c>
      <c r="H638" s="184">
        <f>(H632/H616)*BI64</f>
        <v>0</v>
      </c>
      <c r="I638" s="182">
        <f>(I633/I616)*BI96</f>
        <v>0</v>
      </c>
      <c r="J638" s="182">
        <f>(J634/J616)*BI97</f>
        <v>0</v>
      </c>
      <c r="N638" s="178" t="s">
        <v>575</v>
      </c>
    </row>
    <row r="639" spans="1:14" s="165" customFormat="1" ht="12.6" customHeight="1" x14ac:dyDescent="0.2">
      <c r="A639" s="177">
        <v>8530</v>
      </c>
      <c r="B639" s="181" t="s">
        <v>576</v>
      </c>
      <c r="C639" s="182">
        <f>BK89</f>
        <v>0</v>
      </c>
      <c r="D639" s="182">
        <f>(D619/D616)*BK94</f>
        <v>0</v>
      </c>
      <c r="E639" s="184">
        <f>(E627/E616)*SUM(C639:D639)</f>
        <v>0</v>
      </c>
      <c r="F639" s="184">
        <f>(F628/F616)*BK68</f>
        <v>0</v>
      </c>
      <c r="G639" s="182">
        <f>(G629/G616)*BK95</f>
        <v>0</v>
      </c>
      <c r="H639" s="184">
        <f>(H632/H616)*BK64</f>
        <v>0</v>
      </c>
      <c r="I639" s="182">
        <f>(I633/I616)*BK96</f>
        <v>0</v>
      </c>
      <c r="J639" s="182">
        <f>(J634/J616)*BK97</f>
        <v>0</v>
      </c>
      <c r="N639" s="178" t="s">
        <v>577</v>
      </c>
    </row>
    <row r="640" spans="1:14" s="165" customFormat="1" ht="12.6" customHeight="1" x14ac:dyDescent="0.2">
      <c r="A640" s="177">
        <v>8480</v>
      </c>
      <c r="B640" s="181" t="s">
        <v>578</v>
      </c>
      <c r="C640" s="182">
        <f>BH89</f>
        <v>3022049</v>
      </c>
      <c r="D640" s="182">
        <f>(D619/D616)*BH94</f>
        <v>0</v>
      </c>
      <c r="E640" s="184">
        <f>(E627/E616)*SUM(C640:D640)</f>
        <v>150877.96411650561</v>
      </c>
      <c r="F640" s="184">
        <f>(F628/F616)*BH68</f>
        <v>13174.965521295662</v>
      </c>
      <c r="G640" s="182">
        <f>(G629/G616)*BH95</f>
        <v>0</v>
      </c>
      <c r="H640" s="184">
        <f>(H632/H616)*BH64</f>
        <v>15903.728803462793</v>
      </c>
      <c r="I640" s="182">
        <f>(I633/I616)*BH96</f>
        <v>0</v>
      </c>
      <c r="J640" s="182">
        <f>(J634/J616)*BH97</f>
        <v>0</v>
      </c>
      <c r="N640" s="178" t="s">
        <v>579</v>
      </c>
    </row>
    <row r="641" spans="1:14" s="165" customFormat="1" ht="12.6" customHeight="1" x14ac:dyDescent="0.2">
      <c r="A641" s="177">
        <v>8560</v>
      </c>
      <c r="B641" s="181" t="s">
        <v>174</v>
      </c>
      <c r="C641" s="182">
        <f>BL89</f>
        <v>1312611</v>
      </c>
      <c r="D641" s="182">
        <f>(D619/D616)*BL94</f>
        <v>68832.667255020366</v>
      </c>
      <c r="E641" s="184">
        <f>(E627/E616)*SUM(C641:D641)</f>
        <v>68969.566031879993</v>
      </c>
      <c r="F641" s="184">
        <f>(F628/F616)*BL68</f>
        <v>801.52205781456792</v>
      </c>
      <c r="G641" s="182">
        <f>(G629/G616)*BL95</f>
        <v>0</v>
      </c>
      <c r="H641" s="184">
        <f>(H632/H616)*BL64</f>
        <v>20596.63238481247</v>
      </c>
      <c r="I641" s="182">
        <f>(I633/I616)*BL96</f>
        <v>23285.092141465615</v>
      </c>
      <c r="J641" s="182">
        <f>(J634/J616)*BL97</f>
        <v>0</v>
      </c>
      <c r="N641" s="178" t="s">
        <v>580</v>
      </c>
    </row>
    <row r="642" spans="1:14" s="165" customFormat="1" ht="12.6" customHeight="1" x14ac:dyDescent="0.2">
      <c r="A642" s="177">
        <v>8590</v>
      </c>
      <c r="B642" s="181" t="s">
        <v>581</v>
      </c>
      <c r="C642" s="182">
        <f>BM89</f>
        <v>400692</v>
      </c>
      <c r="D642" s="182">
        <f>(D619/D616)*BM94</f>
        <v>26284.014584978402</v>
      </c>
      <c r="E642" s="184">
        <f>(E627/E616)*SUM(C642:D642)</f>
        <v>21317.083808753909</v>
      </c>
      <c r="F642" s="184">
        <f>(F628/F616)*BM68</f>
        <v>1044.3325811810369</v>
      </c>
      <c r="G642" s="182">
        <f>(G629/G616)*BM95</f>
        <v>0</v>
      </c>
      <c r="H642" s="184">
        <f>(H632/H616)*BM64</f>
        <v>5996.4879095023643</v>
      </c>
      <c r="I642" s="182">
        <f>(I633/I616)*BM96</f>
        <v>8866.8397227435289</v>
      </c>
      <c r="J642" s="182">
        <f>(J634/J616)*BM97</f>
        <v>0</v>
      </c>
      <c r="N642" s="178" t="s">
        <v>582</v>
      </c>
    </row>
    <row r="643" spans="1:14" s="165" customFormat="1" ht="12.6" customHeight="1" x14ac:dyDescent="0.2">
      <c r="A643" s="177">
        <v>8660</v>
      </c>
      <c r="B643" s="181" t="s">
        <v>583</v>
      </c>
      <c r="C643" s="182">
        <f>BS89</f>
        <v>0</v>
      </c>
      <c r="D643" s="182">
        <f>(D619/D616)*BS94</f>
        <v>0</v>
      </c>
      <c r="E643" s="184">
        <f>(E627/E616)*SUM(C643:D643)</f>
        <v>0</v>
      </c>
      <c r="F643" s="184">
        <f>(F628/F616)*BS68</f>
        <v>0</v>
      </c>
      <c r="G643" s="182">
        <f>(G629/G616)*BS95</f>
        <v>0</v>
      </c>
      <c r="H643" s="184">
        <f>(H632/H616)*BS64</f>
        <v>0</v>
      </c>
      <c r="I643" s="182">
        <f>(I633/I616)*BS96</f>
        <v>0</v>
      </c>
      <c r="J643" s="182">
        <f>(J634/J616)*BS97</f>
        <v>0</v>
      </c>
      <c r="N643" s="178" t="s">
        <v>584</v>
      </c>
    </row>
    <row r="644" spans="1:14" s="165" customFormat="1" ht="12.6" customHeight="1" x14ac:dyDescent="0.2">
      <c r="A644" s="177">
        <v>8670</v>
      </c>
      <c r="B644" s="181" t="s">
        <v>585</v>
      </c>
      <c r="C644" s="182">
        <f>BT89</f>
        <v>0</v>
      </c>
      <c r="D644" s="182">
        <f>(D619/D616)*BT94</f>
        <v>0</v>
      </c>
      <c r="E644" s="184">
        <f>(E627/E616)*SUM(C644:D644)</f>
        <v>0</v>
      </c>
      <c r="F644" s="184">
        <f>(F628/F616)*BT68</f>
        <v>0</v>
      </c>
      <c r="G644" s="182">
        <f>(G629/G616)*BT95</f>
        <v>0</v>
      </c>
      <c r="H644" s="184">
        <f>(H632/H616)*BT64</f>
        <v>0</v>
      </c>
      <c r="I644" s="182">
        <f>(I633/I616)*BT96</f>
        <v>0</v>
      </c>
      <c r="J644" s="182">
        <f>(J634/J616)*BT97</f>
        <v>0</v>
      </c>
      <c r="N644" s="178" t="s">
        <v>586</v>
      </c>
    </row>
    <row r="645" spans="1:14" s="165" customFormat="1" ht="12.6" customHeight="1" x14ac:dyDescent="0.2">
      <c r="A645" s="177">
        <v>8680</v>
      </c>
      <c r="B645" s="181" t="s">
        <v>587</v>
      </c>
      <c r="C645" s="182">
        <f>BU89</f>
        <v>0</v>
      </c>
      <c r="D645" s="182">
        <f>(D619/D616)*BU94</f>
        <v>0</v>
      </c>
      <c r="E645" s="184">
        <f>(E627/E616)*SUM(C645:D645)</f>
        <v>0</v>
      </c>
      <c r="F645" s="184">
        <f>(F628/F616)*BU68</f>
        <v>0</v>
      </c>
      <c r="G645" s="182">
        <f>(G629/G616)*BU95</f>
        <v>0</v>
      </c>
      <c r="H645" s="184">
        <f>(H632/H616)*BU64</f>
        <v>0</v>
      </c>
      <c r="I645" s="182">
        <f>(I633/I616)*BU96</f>
        <v>0</v>
      </c>
      <c r="J645" s="182">
        <f>(J634/J616)*BU97</f>
        <v>0</v>
      </c>
      <c r="N645" s="178" t="s">
        <v>588</v>
      </c>
    </row>
    <row r="646" spans="1:14" s="165" customFormat="1" ht="12.6" customHeight="1" x14ac:dyDescent="0.2">
      <c r="A646" s="177">
        <v>8690</v>
      </c>
      <c r="B646" s="181" t="s">
        <v>589</v>
      </c>
      <c r="C646" s="182">
        <f>BV89</f>
        <v>1050336</v>
      </c>
      <c r="D646" s="182">
        <f>(D619/D616)*BV94</f>
        <v>72561.852230324992</v>
      </c>
      <c r="E646" s="184">
        <f>(E627/E616)*SUM(C646:D646)</f>
        <v>56061.480755377619</v>
      </c>
      <c r="F646" s="184">
        <f>(F628/F616)*BV68</f>
        <v>1617.1163798916814</v>
      </c>
      <c r="G646" s="182">
        <f>(G629/G616)*BV95</f>
        <v>0</v>
      </c>
      <c r="H646" s="184">
        <f>(H632/H616)*BV64</f>
        <v>29721.722681881285</v>
      </c>
      <c r="I646" s="182">
        <f>(I633/I616)*BV96</f>
        <v>24595.842361349441</v>
      </c>
      <c r="J646" s="182">
        <f>(J634/J616)*BV97</f>
        <v>0</v>
      </c>
      <c r="N646" s="178" t="s">
        <v>590</v>
      </c>
    </row>
    <row r="647" spans="1:14" s="165" customFormat="1" ht="12.6" customHeight="1" x14ac:dyDescent="0.2">
      <c r="A647" s="177">
        <v>8700</v>
      </c>
      <c r="B647" s="181" t="s">
        <v>591</v>
      </c>
      <c r="C647" s="182">
        <f>BW89</f>
        <v>0</v>
      </c>
      <c r="D647" s="182">
        <f>(D619/D616)*BW94</f>
        <v>0</v>
      </c>
      <c r="E647" s="184">
        <f>(E627/E616)*SUM(C647:D647)</f>
        <v>0</v>
      </c>
      <c r="F647" s="184">
        <f>(F628/F616)*BW68</f>
        <v>0</v>
      </c>
      <c r="G647" s="182">
        <f>(G629/G616)*BW95</f>
        <v>0</v>
      </c>
      <c r="H647" s="184">
        <f>(H632/H616)*BW64</f>
        <v>0</v>
      </c>
      <c r="I647" s="182">
        <f>(I633/I616)*BW96</f>
        <v>0</v>
      </c>
      <c r="J647" s="182">
        <f>(J634/J616)*BW97</f>
        <v>0</v>
      </c>
      <c r="N647" s="178" t="s">
        <v>592</v>
      </c>
    </row>
    <row r="648" spans="1:14" s="165" customFormat="1" ht="12.6" customHeight="1" x14ac:dyDescent="0.2">
      <c r="A648" s="177">
        <v>8710</v>
      </c>
      <c r="B648" s="181" t="s">
        <v>593</v>
      </c>
      <c r="C648" s="182">
        <f>BX89</f>
        <v>45538</v>
      </c>
      <c r="D648" s="182">
        <f>(D619/D616)*BX94</f>
        <v>0</v>
      </c>
      <c r="E648" s="184">
        <f>(E627/E616)*SUM(C648:D648)</f>
        <v>2273.5173155489642</v>
      </c>
      <c r="F648" s="184">
        <f>(F628/F616)*BX68</f>
        <v>766.98104553377414</v>
      </c>
      <c r="G648" s="182">
        <f>(G629/G616)*BX95</f>
        <v>0</v>
      </c>
      <c r="H648" s="184">
        <f>(H632/H616)*BX64</f>
        <v>782.15059689161274</v>
      </c>
      <c r="I648" s="182">
        <f>(I633/I616)*BX96</f>
        <v>0</v>
      </c>
      <c r="J648" s="182">
        <f>(J634/J616)*BX97</f>
        <v>0</v>
      </c>
      <c r="K648" s="184">
        <f>SUM(C635:J648)</f>
        <v>6900071.1061646566</v>
      </c>
      <c r="L648" s="184"/>
      <c r="N648" s="178" t="s">
        <v>594</v>
      </c>
    </row>
    <row r="649" spans="1:14" s="165" customFormat="1" ht="12.6" customHeight="1" x14ac:dyDescent="0.2">
      <c r="A649" s="177">
        <v>8720</v>
      </c>
      <c r="B649" s="181" t="s">
        <v>595</v>
      </c>
      <c r="C649" s="182">
        <f>BY89</f>
        <v>949535</v>
      </c>
      <c r="D649" s="182">
        <f>(D619/D616)*BY94</f>
        <v>0</v>
      </c>
      <c r="E649" s="184">
        <f>(E627/E616)*SUM(C649:D649)</f>
        <v>47406.216000258813</v>
      </c>
      <c r="F649" s="184">
        <f>(F628/F616)*BY68</f>
        <v>726.89641399803816</v>
      </c>
      <c r="G649" s="182">
        <f>(G629/G616)*BY95</f>
        <v>0</v>
      </c>
      <c r="H649" s="184">
        <f>(H632/H616)*BY64</f>
        <v>13035.843281526879</v>
      </c>
      <c r="I649" s="182">
        <f>(I633/I616)*BY96</f>
        <v>0</v>
      </c>
      <c r="J649" s="182">
        <f>(J634/J616)*BY97</f>
        <v>0</v>
      </c>
      <c r="K649" s="184">
        <v>0</v>
      </c>
      <c r="L649" s="184"/>
      <c r="N649" s="178" t="s">
        <v>596</v>
      </c>
    </row>
    <row r="650" spans="1:14" s="165" customFormat="1" ht="12.6" customHeight="1" x14ac:dyDescent="0.2">
      <c r="A650" s="177">
        <v>8730</v>
      </c>
      <c r="B650" s="181" t="s">
        <v>597</v>
      </c>
      <c r="C650" s="182">
        <f>BZ89</f>
        <v>0</v>
      </c>
      <c r="D650" s="182">
        <f>(D619/D616)*BZ94</f>
        <v>0</v>
      </c>
      <c r="E650" s="184">
        <f>(E627/E616)*SUM(C650:D650)</f>
        <v>0</v>
      </c>
      <c r="F650" s="184">
        <f>(F628/F616)*BZ68</f>
        <v>0</v>
      </c>
      <c r="G650" s="182">
        <f>(G629/G616)*BZ95</f>
        <v>0</v>
      </c>
      <c r="H650" s="184">
        <f>(H632/H616)*BZ64</f>
        <v>0</v>
      </c>
      <c r="I650" s="182">
        <f>(I633/I616)*BZ96</f>
        <v>0</v>
      </c>
      <c r="J650" s="182">
        <f>(J634/J616)*BZ97</f>
        <v>0</v>
      </c>
      <c r="K650" s="184">
        <v>0</v>
      </c>
      <c r="L650" s="184"/>
      <c r="N650" s="178" t="s">
        <v>598</v>
      </c>
    </row>
    <row r="651" spans="1:14" s="165" customFormat="1" ht="12.6" customHeight="1" x14ac:dyDescent="0.2">
      <c r="A651" s="177">
        <v>8740</v>
      </c>
      <c r="B651" s="181" t="s">
        <v>599</v>
      </c>
      <c r="C651" s="182">
        <f>CA89</f>
        <v>292787</v>
      </c>
      <c r="D651" s="182">
        <f>(D619/D616)*CA94</f>
        <v>11906.433957297908</v>
      </c>
      <c r="E651" s="184">
        <f>(E627/E616)*SUM(C651:D651)</f>
        <v>15212.038254556452</v>
      </c>
      <c r="F651" s="184">
        <f>(F628/F616)*CA68</f>
        <v>1265.5656326782691</v>
      </c>
      <c r="G651" s="182">
        <f>(G629/G616)*CA95</f>
        <v>0</v>
      </c>
      <c r="H651" s="184">
        <f>(H632/H616)*CA64</f>
        <v>2867.8855219359139</v>
      </c>
      <c r="I651" s="182">
        <f>(I633/I616)*CA96</f>
        <v>4009.3536137622914</v>
      </c>
      <c r="J651" s="182">
        <f>(J634/J616)*CA97</f>
        <v>0</v>
      </c>
      <c r="K651" s="184">
        <v>0</v>
      </c>
      <c r="L651" s="184">
        <f>SUM(C649:K651)</f>
        <v>1338752.2326760145</v>
      </c>
      <c r="N651" s="178" t="s">
        <v>600</v>
      </c>
    </row>
    <row r="652" spans="1:14" s="165" customFormat="1" ht="12.6" customHeight="1" x14ac:dyDescent="0.2">
      <c r="A652" s="177"/>
      <c r="B652" s="177"/>
      <c r="C652" s="165">
        <f>SUM(C618:C651)</f>
        <v>15609354</v>
      </c>
      <c r="L652" s="180"/>
    </row>
    <row r="670" spans="1:14" s="165" customFormat="1" ht="12.6" customHeight="1" x14ac:dyDescent="0.2">
      <c r="C670" s="175" t="s">
        <v>601</v>
      </c>
      <c r="M670" s="175" t="s">
        <v>602</v>
      </c>
    </row>
    <row r="671" spans="1:14" s="165" customFormat="1" ht="12.6" customHeight="1" x14ac:dyDescent="0.2">
      <c r="C671" s="175" t="s">
        <v>531</v>
      </c>
      <c r="D671" s="175" t="s">
        <v>532</v>
      </c>
      <c r="E671" s="176" t="s">
        <v>533</v>
      </c>
      <c r="F671" s="175" t="s">
        <v>534</v>
      </c>
      <c r="G671" s="175" t="s">
        <v>535</v>
      </c>
      <c r="H671" s="175" t="s">
        <v>536</v>
      </c>
      <c r="I671" s="175" t="s">
        <v>537</v>
      </c>
      <c r="J671" s="175" t="s">
        <v>538</v>
      </c>
      <c r="K671" s="175" t="s">
        <v>539</v>
      </c>
      <c r="L671" s="176" t="s">
        <v>540</v>
      </c>
      <c r="M671" s="175" t="s">
        <v>603</v>
      </c>
    </row>
    <row r="672" spans="1:14" s="165" customFormat="1" ht="12.6" customHeight="1" x14ac:dyDescent="0.2">
      <c r="A672" s="177">
        <v>6010</v>
      </c>
      <c r="B672" s="176" t="s">
        <v>329</v>
      </c>
      <c r="C672" s="182">
        <f>C89</f>
        <v>0</v>
      </c>
      <c r="D672" s="182">
        <f>(D619/D616)*C94</f>
        <v>0</v>
      </c>
      <c r="E672" s="184">
        <f>(E627/E616)*SUM(C672:D672)</f>
        <v>0</v>
      </c>
      <c r="F672" s="184">
        <f>(F628/F616)*C68</f>
        <v>0</v>
      </c>
      <c r="G672" s="182">
        <f>(G629/G616)*C95</f>
        <v>0</v>
      </c>
      <c r="H672" s="184">
        <f>(H632/H616)*C64</f>
        <v>0</v>
      </c>
      <c r="I672" s="182">
        <f>(I633/I616)*C96</f>
        <v>0</v>
      </c>
      <c r="J672" s="182">
        <f>(J634/J616)*C97</f>
        <v>0</v>
      </c>
      <c r="K672" s="182">
        <f>(K648/K616)*C93</f>
        <v>0</v>
      </c>
      <c r="L672" s="182">
        <f>(L651/L616)*C98</f>
        <v>0</v>
      </c>
      <c r="M672" s="165">
        <f t="shared" ref="M672:M717" si="24">ROUND(SUM(D672:L672),0)</f>
        <v>0</v>
      </c>
      <c r="N672" s="176" t="s">
        <v>604</v>
      </c>
    </row>
    <row r="673" spans="1:14" s="165" customFormat="1" ht="12.6" customHeight="1" x14ac:dyDescent="0.2">
      <c r="A673" s="177">
        <v>6030</v>
      </c>
      <c r="B673" s="176" t="s">
        <v>330</v>
      </c>
      <c r="C673" s="182">
        <f>D89</f>
        <v>2150</v>
      </c>
      <c r="D673" s="182">
        <f>(D619/D616)*D94</f>
        <v>4268.3442488426463</v>
      </c>
      <c r="E673" s="184">
        <f>(E627/E616)*SUM(C673:D673)</f>
        <v>320.44044066269635</v>
      </c>
      <c r="F673" s="184">
        <f>(F628/F616)*D68</f>
        <v>0</v>
      </c>
      <c r="G673" s="182">
        <f>(G629/G616)*D95</f>
        <v>0</v>
      </c>
      <c r="H673" s="184">
        <f>(H632/H616)*D64</f>
        <v>0</v>
      </c>
      <c r="I673" s="182">
        <f>(I633/I616)*D96</f>
        <v>1464.9561281054528</v>
      </c>
      <c r="J673" s="182">
        <f>(J634/J616)*D97</f>
        <v>0</v>
      </c>
      <c r="K673" s="182">
        <f>(K648/K616)*D93</f>
        <v>0</v>
      </c>
      <c r="L673" s="182">
        <f>(L651/L616)*D98</f>
        <v>0</v>
      </c>
      <c r="M673" s="165">
        <f t="shared" si="24"/>
        <v>6054</v>
      </c>
      <c r="N673" s="176" t="s">
        <v>605</v>
      </c>
    </row>
    <row r="674" spans="1:14" s="165" customFormat="1" ht="12.6" customHeight="1" x14ac:dyDescent="0.2">
      <c r="A674" s="177">
        <v>6070</v>
      </c>
      <c r="B674" s="176" t="s">
        <v>606</v>
      </c>
      <c r="C674" s="182">
        <f>E89</f>
        <v>4273819</v>
      </c>
      <c r="D674" s="182">
        <f>(D619/D616)*E94</f>
        <v>292583.76577329804</v>
      </c>
      <c r="E674" s="184">
        <f>(E627/E616)*SUM(C674:D674)</f>
        <v>227980.93367640817</v>
      </c>
      <c r="F674" s="184">
        <f>(F628/F616)*E68</f>
        <v>16806.547851983269</v>
      </c>
      <c r="G674" s="182">
        <f>(G629/G616)*E95</f>
        <v>1221895.4984366016</v>
      </c>
      <c r="H674" s="184">
        <f>(H632/H616)*E64</f>
        <v>96725.957148929447</v>
      </c>
      <c r="I674" s="182">
        <f>(I633/I616)*E96</f>
        <v>99077.296032395097</v>
      </c>
      <c r="J674" s="182">
        <f>(J634/J616)*E97</f>
        <v>143031.38047119408</v>
      </c>
      <c r="K674" s="182">
        <f>(K648/K616)*E93</f>
        <v>587776.53314248775</v>
      </c>
      <c r="L674" s="182">
        <f>(L651/L616)*E98</f>
        <v>493948.6654991667</v>
      </c>
      <c r="M674" s="165">
        <f t="shared" si="24"/>
        <v>3179827</v>
      </c>
      <c r="N674" s="176" t="s">
        <v>607</v>
      </c>
    </row>
    <row r="675" spans="1:14" s="165" customFormat="1" ht="12.6" customHeight="1" x14ac:dyDescent="0.2">
      <c r="A675" s="177">
        <v>6100</v>
      </c>
      <c r="B675" s="176" t="s">
        <v>608</v>
      </c>
      <c r="C675" s="182">
        <f>F89</f>
        <v>0</v>
      </c>
      <c r="D675" s="182">
        <f>(D619/D616)*F94</f>
        <v>0</v>
      </c>
      <c r="E675" s="184">
        <f>(E627/E616)*SUM(C675:D675)</f>
        <v>0</v>
      </c>
      <c r="F675" s="184">
        <f>(F628/F616)*F68</f>
        <v>0</v>
      </c>
      <c r="G675" s="182">
        <f>(G629/G616)*F95</f>
        <v>0</v>
      </c>
      <c r="H675" s="184">
        <f>(H632/H616)*F64</f>
        <v>0</v>
      </c>
      <c r="I675" s="182">
        <f>(I633/I616)*F96</f>
        <v>0</v>
      </c>
      <c r="J675" s="182">
        <f>(J634/J616)*F97</f>
        <v>0</v>
      </c>
      <c r="K675" s="182">
        <f>(K648/K616)*F93</f>
        <v>0</v>
      </c>
      <c r="L675" s="182">
        <f>(L651/L616)*F98</f>
        <v>0</v>
      </c>
      <c r="M675" s="165">
        <f t="shared" si="24"/>
        <v>0</v>
      </c>
      <c r="N675" s="176" t="s">
        <v>609</v>
      </c>
    </row>
    <row r="676" spans="1:14" s="165" customFormat="1" ht="12.6" customHeight="1" x14ac:dyDescent="0.2">
      <c r="A676" s="177">
        <v>6120</v>
      </c>
      <c r="B676" s="176" t="s">
        <v>610</v>
      </c>
      <c r="C676" s="182">
        <f>G89</f>
        <v>0</v>
      </c>
      <c r="D676" s="182">
        <f>(D619/D616)*G94</f>
        <v>0</v>
      </c>
      <c r="E676" s="184">
        <f>(E627/E616)*SUM(C676:D676)</f>
        <v>0</v>
      </c>
      <c r="F676" s="184">
        <f>(F628/F616)*G68</f>
        <v>0</v>
      </c>
      <c r="G676" s="182">
        <f>(G629/G616)*G95</f>
        <v>0</v>
      </c>
      <c r="H676" s="184">
        <f>(H632/H616)*G64</f>
        <v>0</v>
      </c>
      <c r="I676" s="182">
        <f>(I633/I616)*G96</f>
        <v>0</v>
      </c>
      <c r="J676" s="182">
        <f>(J634/J616)*G97</f>
        <v>0</v>
      </c>
      <c r="K676" s="182">
        <f>(K648/K616)*G93</f>
        <v>0</v>
      </c>
      <c r="L676" s="182">
        <f>(L651/L616)*G98</f>
        <v>0</v>
      </c>
      <c r="M676" s="165">
        <f t="shared" si="24"/>
        <v>0</v>
      </c>
      <c r="N676" s="176" t="s">
        <v>611</v>
      </c>
    </row>
    <row r="677" spans="1:14" s="165" customFormat="1" ht="12.6" customHeight="1" x14ac:dyDescent="0.2">
      <c r="A677" s="177">
        <v>6140</v>
      </c>
      <c r="B677" s="176" t="s">
        <v>612</v>
      </c>
      <c r="C677" s="182">
        <f>H89</f>
        <v>0</v>
      </c>
      <c r="D677" s="182">
        <f>(D619/D616)*H94</f>
        <v>0</v>
      </c>
      <c r="E677" s="184">
        <f>(E627/E616)*SUM(C677:D677)</f>
        <v>0</v>
      </c>
      <c r="F677" s="184">
        <f>(F628/F616)*H68</f>
        <v>0</v>
      </c>
      <c r="G677" s="182">
        <f>(G629/G616)*H95</f>
        <v>0</v>
      </c>
      <c r="H677" s="184">
        <f>(H632/H616)*H64</f>
        <v>0</v>
      </c>
      <c r="I677" s="182">
        <f>(I633/I616)*H96</f>
        <v>0</v>
      </c>
      <c r="J677" s="182">
        <f>(J634/J616)*H97</f>
        <v>0</v>
      </c>
      <c r="K677" s="182">
        <f>(K648/K616)*H93</f>
        <v>0</v>
      </c>
      <c r="L677" s="182">
        <f>(L651/L616)*H98</f>
        <v>0</v>
      </c>
      <c r="M677" s="165">
        <f t="shared" si="24"/>
        <v>0</v>
      </c>
      <c r="N677" s="176" t="s">
        <v>613</v>
      </c>
    </row>
    <row r="678" spans="1:14" s="165" customFormat="1" ht="12.6" customHeight="1" x14ac:dyDescent="0.2">
      <c r="A678" s="177">
        <v>6150</v>
      </c>
      <c r="B678" s="176" t="s">
        <v>614</v>
      </c>
      <c r="C678" s="182">
        <f>I89</f>
        <v>0</v>
      </c>
      <c r="D678" s="182">
        <f>(D619/D616)*I94</f>
        <v>0</v>
      </c>
      <c r="E678" s="184">
        <f>(E627/E616)*SUM(C678:D678)</f>
        <v>0</v>
      </c>
      <c r="F678" s="184">
        <f>(F628/F616)*I68</f>
        <v>0</v>
      </c>
      <c r="G678" s="182">
        <f>(G629/G616)*I95</f>
        <v>0</v>
      </c>
      <c r="H678" s="184">
        <f>(H632/H616)*I64</f>
        <v>0</v>
      </c>
      <c r="I678" s="182">
        <f>(I633/I616)*I96</f>
        <v>0</v>
      </c>
      <c r="J678" s="182">
        <f>(J634/J616)*I97</f>
        <v>0</v>
      </c>
      <c r="K678" s="182">
        <f>(K648/K616)*I93</f>
        <v>0</v>
      </c>
      <c r="L678" s="182">
        <f>(L651/L616)*I98</f>
        <v>0</v>
      </c>
      <c r="M678" s="165">
        <f t="shared" si="24"/>
        <v>0</v>
      </c>
      <c r="N678" s="176" t="s">
        <v>615</v>
      </c>
    </row>
    <row r="679" spans="1:14" s="165" customFormat="1" ht="12.6" customHeight="1" x14ac:dyDescent="0.2">
      <c r="A679" s="177">
        <v>6170</v>
      </c>
      <c r="B679" s="176" t="s">
        <v>125</v>
      </c>
      <c r="C679" s="182">
        <f>J89</f>
        <v>3304</v>
      </c>
      <c r="D679" s="182">
        <f>(D619/D616)*J94</f>
        <v>6559.7711613792253</v>
      </c>
      <c r="E679" s="184">
        <f>(E627/E616)*SUM(C679:D679)</f>
        <v>492.45585076218077</v>
      </c>
      <c r="F679" s="184">
        <f>(F628/F616)*J68</f>
        <v>0</v>
      </c>
      <c r="G679" s="182">
        <f>(G629/G616)*J95</f>
        <v>0</v>
      </c>
      <c r="H679" s="184">
        <f>(H632/H616)*J64</f>
        <v>0</v>
      </c>
      <c r="I679" s="182">
        <f>(I633/I616)*J96</f>
        <v>2235.9856692135859</v>
      </c>
      <c r="J679" s="182">
        <f>(J634/J616)*J97</f>
        <v>0</v>
      </c>
      <c r="K679" s="182">
        <f>(K648/K616)*J93</f>
        <v>10604.580158956938</v>
      </c>
      <c r="L679" s="182">
        <f>(L651/L616)*J98</f>
        <v>0</v>
      </c>
      <c r="M679" s="165">
        <f t="shared" si="24"/>
        <v>19893</v>
      </c>
      <c r="N679" s="176" t="s">
        <v>616</v>
      </c>
    </row>
    <row r="680" spans="1:14" s="165" customFormat="1" ht="12.6" customHeight="1" x14ac:dyDescent="0.2">
      <c r="A680" s="177">
        <v>6200</v>
      </c>
      <c r="B680" s="176" t="s">
        <v>335</v>
      </c>
      <c r="C680" s="182">
        <f>K89</f>
        <v>0</v>
      </c>
      <c r="D680" s="182">
        <f>(D619/D616)*K94</f>
        <v>0</v>
      </c>
      <c r="E680" s="184">
        <f>(E627/E616)*SUM(C680:D680)</f>
        <v>0</v>
      </c>
      <c r="F680" s="184">
        <f>(F628/F616)*K68</f>
        <v>0</v>
      </c>
      <c r="G680" s="182">
        <f>(G629/G616)*K95</f>
        <v>0</v>
      </c>
      <c r="H680" s="184">
        <f>(H632/H616)*K64</f>
        <v>0</v>
      </c>
      <c r="I680" s="182">
        <f>(I633/I616)*K96</f>
        <v>0</v>
      </c>
      <c r="J680" s="182">
        <f>(J634/J616)*K97</f>
        <v>0</v>
      </c>
      <c r="K680" s="182">
        <f>(K648/K616)*K93</f>
        <v>0</v>
      </c>
      <c r="L680" s="182">
        <f>(L651/L616)*K98</f>
        <v>0</v>
      </c>
      <c r="M680" s="165">
        <f t="shared" si="24"/>
        <v>0</v>
      </c>
      <c r="N680" s="176" t="s">
        <v>617</v>
      </c>
    </row>
    <row r="681" spans="1:14" s="165" customFormat="1" ht="12.6" customHeight="1" x14ac:dyDescent="0.2">
      <c r="A681" s="177">
        <v>6210</v>
      </c>
      <c r="B681" s="176" t="s">
        <v>336</v>
      </c>
      <c r="C681" s="182">
        <f>L89</f>
        <v>59843</v>
      </c>
      <c r="D681" s="182">
        <f>(D619/D616)*L94</f>
        <v>118794.75993621007</v>
      </c>
      <c r="E681" s="184">
        <f>(E627/E616)*SUM(C681:D681)</f>
        <v>8918.6183061586507</v>
      </c>
      <c r="F681" s="184">
        <f>(F628/F616)*L68</f>
        <v>0</v>
      </c>
      <c r="G681" s="182">
        <f>(G629/G616)*L95</f>
        <v>0</v>
      </c>
      <c r="H681" s="184">
        <f>(H632/H616)*L64</f>
        <v>0</v>
      </c>
      <c r="I681" s="182">
        <f>(I633/I616)*L96</f>
        <v>40247.742045844541</v>
      </c>
      <c r="J681" s="182">
        <f>(J634/J616)*L97</f>
        <v>0</v>
      </c>
      <c r="K681" s="182">
        <f>(K648/K616)*L93</f>
        <v>50236.655438272181</v>
      </c>
      <c r="L681" s="182">
        <f>(L651/L616)*L98</f>
        <v>0</v>
      </c>
      <c r="M681" s="165">
        <f t="shared" si="24"/>
        <v>218198</v>
      </c>
      <c r="N681" s="176" t="s">
        <v>618</v>
      </c>
    </row>
    <row r="682" spans="1:14" s="165" customFormat="1" ht="12.6" customHeight="1" x14ac:dyDescent="0.2">
      <c r="A682" s="177">
        <v>6330</v>
      </c>
      <c r="B682" s="176" t="s">
        <v>619</v>
      </c>
      <c r="C682" s="182">
        <f>M89</f>
        <v>0</v>
      </c>
      <c r="D682" s="182">
        <f>(D619/D616)*M94</f>
        <v>0</v>
      </c>
      <c r="E682" s="184">
        <f>(E627/E616)*SUM(C682:D682)</f>
        <v>0</v>
      </c>
      <c r="F682" s="184">
        <f>(F628/F616)*M68</f>
        <v>0</v>
      </c>
      <c r="G682" s="182">
        <f>(G629/G616)*M95</f>
        <v>0</v>
      </c>
      <c r="H682" s="184">
        <f>(H632/H616)*M64</f>
        <v>0</v>
      </c>
      <c r="I682" s="182">
        <f>(I633/I616)*M96</f>
        <v>0</v>
      </c>
      <c r="J682" s="182">
        <f>(J634/J616)*M97</f>
        <v>0</v>
      </c>
      <c r="K682" s="182">
        <f>(K648/K616)*M93</f>
        <v>0</v>
      </c>
      <c r="L682" s="182">
        <f>(L651/L616)*M98</f>
        <v>0</v>
      </c>
      <c r="M682" s="165">
        <f t="shared" si="24"/>
        <v>0</v>
      </c>
      <c r="N682" s="176" t="s">
        <v>620</v>
      </c>
    </row>
    <row r="683" spans="1:14" s="165" customFormat="1" ht="12.6" customHeight="1" x14ac:dyDescent="0.2">
      <c r="A683" s="177">
        <v>6400</v>
      </c>
      <c r="B683" s="176" t="s">
        <v>621</v>
      </c>
      <c r="C683" s="182">
        <f>N89</f>
        <v>0</v>
      </c>
      <c r="D683" s="182">
        <f>(D619/D616)*N94</f>
        <v>0</v>
      </c>
      <c r="E683" s="184">
        <f>(E627/E616)*SUM(C683:D683)</f>
        <v>0</v>
      </c>
      <c r="F683" s="184">
        <f>(F628/F616)*N68</f>
        <v>0</v>
      </c>
      <c r="G683" s="182">
        <f>(G629/G616)*N95</f>
        <v>0</v>
      </c>
      <c r="H683" s="184">
        <f>(H632/H616)*N64</f>
        <v>0</v>
      </c>
      <c r="I683" s="182">
        <f>(I633/I616)*N96</f>
        <v>0</v>
      </c>
      <c r="J683" s="182">
        <f>(J634/J616)*N97</f>
        <v>0</v>
      </c>
      <c r="K683" s="182">
        <f>(K648/K616)*N93</f>
        <v>0</v>
      </c>
      <c r="L683" s="182">
        <f>(L651/L616)*N98</f>
        <v>0</v>
      </c>
      <c r="M683" s="165">
        <f t="shared" si="24"/>
        <v>0</v>
      </c>
      <c r="N683" s="176" t="s">
        <v>622</v>
      </c>
    </row>
    <row r="684" spans="1:14" s="165" customFormat="1" ht="12.6" customHeight="1" x14ac:dyDescent="0.2">
      <c r="A684" s="177">
        <v>7010</v>
      </c>
      <c r="B684" s="176" t="s">
        <v>623</v>
      </c>
      <c r="C684" s="182">
        <f>O89</f>
        <v>1003587</v>
      </c>
      <c r="D684" s="182">
        <f>(D619/D616)*O94</f>
        <v>46951.786737269111</v>
      </c>
      <c r="E684" s="184">
        <f>(E627/E616)*SUM(C684:D684)</f>
        <v>52448.902505665195</v>
      </c>
      <c r="F684" s="184">
        <f>(F628/F616)*O68</f>
        <v>2675.7770846854919</v>
      </c>
      <c r="G684" s="182">
        <f>(G629/G616)*O95</f>
        <v>0</v>
      </c>
      <c r="H684" s="184">
        <f>(H632/H616)*O64</f>
        <v>27635.987756836985</v>
      </c>
      <c r="I684" s="182">
        <f>(I633/I616)*O96</f>
        <v>15883.20854682754</v>
      </c>
      <c r="J684" s="182">
        <f>(J634/J616)*O97</f>
        <v>0</v>
      </c>
      <c r="K684" s="182">
        <f>(K648/K616)*O93</f>
        <v>59862.6854596595</v>
      </c>
      <c r="L684" s="182">
        <f>(L651/L616)*O98</f>
        <v>145845.56697189881</v>
      </c>
      <c r="M684" s="165">
        <f t="shared" si="24"/>
        <v>351304</v>
      </c>
      <c r="N684" s="176" t="s">
        <v>624</v>
      </c>
    </row>
    <row r="685" spans="1:14" s="165" customFormat="1" ht="12.6" customHeight="1" x14ac:dyDescent="0.2">
      <c r="A685" s="177">
        <v>7020</v>
      </c>
      <c r="B685" s="176" t="s">
        <v>625</v>
      </c>
      <c r="C685" s="182">
        <f>P89</f>
        <v>3222998</v>
      </c>
      <c r="D685" s="182">
        <f>(D619/D616)*P94</f>
        <v>293302.64480468206</v>
      </c>
      <c r="E685" s="184">
        <f>(E627/E616)*SUM(C685:D685)</f>
        <v>175553.83202247426</v>
      </c>
      <c r="F685" s="184">
        <f>(F628/F616)*P68</f>
        <v>118899.28992065035</v>
      </c>
      <c r="G685" s="182">
        <f>(G629/G616)*P95</f>
        <v>0</v>
      </c>
      <c r="H685" s="184">
        <f>(H632/H616)*P64</f>
        <v>51361.222529215906</v>
      </c>
      <c r="I685" s="182">
        <f>(I633/I616)*P96</f>
        <v>99308.604894727527</v>
      </c>
      <c r="J685" s="182">
        <f>(J634/J616)*P97</f>
        <v>0</v>
      </c>
      <c r="K685" s="182">
        <f>(K648/K616)*P93</f>
        <v>1178433.1754563442</v>
      </c>
      <c r="L685" s="182">
        <f>(L651/L616)*P98</f>
        <v>169235.89375041088</v>
      </c>
      <c r="M685" s="165">
        <f t="shared" si="24"/>
        <v>2086095</v>
      </c>
      <c r="N685" s="176" t="s">
        <v>626</v>
      </c>
    </row>
    <row r="686" spans="1:14" s="165" customFormat="1" ht="12.6" customHeight="1" x14ac:dyDescent="0.2">
      <c r="A686" s="177">
        <v>7030</v>
      </c>
      <c r="B686" s="176" t="s">
        <v>627</v>
      </c>
      <c r="C686" s="182">
        <f>Q89</f>
        <v>84594</v>
      </c>
      <c r="D686" s="182">
        <f>(D619/D616)*Q94</f>
        <v>167588.67419140076</v>
      </c>
      <c r="E686" s="184">
        <f>(E627/E616)*SUM(C686:D686)</f>
        <v>12590.400905959694</v>
      </c>
      <c r="F686" s="184">
        <f>(F628/F616)*Q68</f>
        <v>14.669269413077854</v>
      </c>
      <c r="G686" s="182">
        <f>(G629/G616)*Q95</f>
        <v>0</v>
      </c>
      <c r="H686" s="184">
        <f>(H632/H616)*Q64</f>
        <v>0</v>
      </c>
      <c r="I686" s="182">
        <f>(I633/I616)*Q96</f>
        <v>56747.774225558591</v>
      </c>
      <c r="J686" s="182">
        <f>(J634/J616)*Q97</f>
        <v>0</v>
      </c>
      <c r="K686" s="182">
        <f>(K648/K616)*Q93</f>
        <v>193040.78079775389</v>
      </c>
      <c r="L686" s="182">
        <f>(L651/L616)*Q98</f>
        <v>0</v>
      </c>
      <c r="M686" s="165">
        <f t="shared" si="24"/>
        <v>429982</v>
      </c>
      <c r="N686" s="176" t="s">
        <v>628</v>
      </c>
    </row>
    <row r="687" spans="1:14" s="165" customFormat="1" ht="12.6" customHeight="1" x14ac:dyDescent="0.2">
      <c r="A687" s="177">
        <v>7040</v>
      </c>
      <c r="B687" s="176" t="s">
        <v>133</v>
      </c>
      <c r="C687" s="182">
        <f>R89</f>
        <v>1032529</v>
      </c>
      <c r="D687" s="182">
        <f>(D619/D616)*R94</f>
        <v>10513.60583399136</v>
      </c>
      <c r="E687" s="184">
        <f>(E627/E616)*SUM(C687:D687)</f>
        <v>52074.650296870583</v>
      </c>
      <c r="F687" s="184">
        <f>(F628/F616)*R68</f>
        <v>3874.6487134043023</v>
      </c>
      <c r="G687" s="182">
        <f>(G629/G616)*R95</f>
        <v>0</v>
      </c>
      <c r="H687" s="184">
        <f>(H632/H616)*R64</f>
        <v>7560.7891032855896</v>
      </c>
      <c r="I687" s="182">
        <f>(I633/I616)*R96</f>
        <v>3546.7358890974119</v>
      </c>
      <c r="J687" s="182">
        <f>(J634/J616)*R97</f>
        <v>0</v>
      </c>
      <c r="K687" s="182">
        <f>(K648/K616)*R93</f>
        <v>303014.64617272164</v>
      </c>
      <c r="L687" s="182">
        <f>(L651/L616)*R98</f>
        <v>0</v>
      </c>
      <c r="M687" s="165">
        <f t="shared" si="24"/>
        <v>380585</v>
      </c>
      <c r="N687" s="176" t="s">
        <v>629</v>
      </c>
    </row>
    <row r="688" spans="1:14" s="165" customFormat="1" ht="12.6" customHeight="1" x14ac:dyDescent="0.2">
      <c r="A688" s="177">
        <v>7050</v>
      </c>
      <c r="B688" s="176" t="s">
        <v>630</v>
      </c>
      <c r="C688" s="182">
        <f>S89</f>
        <v>0</v>
      </c>
      <c r="D688" s="182">
        <f>(D619/D616)*S94</f>
        <v>0</v>
      </c>
      <c r="E688" s="184">
        <f>(E627/E616)*SUM(C688:D688)</f>
        <v>0</v>
      </c>
      <c r="F688" s="184">
        <f>(F628/F616)*S68</f>
        <v>0</v>
      </c>
      <c r="G688" s="182">
        <f>(G629/G616)*S95</f>
        <v>0</v>
      </c>
      <c r="H688" s="184">
        <f>(H632/H616)*S64</f>
        <v>0</v>
      </c>
      <c r="I688" s="182">
        <f>(I633/I616)*S96</f>
        <v>0</v>
      </c>
      <c r="J688" s="182">
        <f>(J634/J616)*S97</f>
        <v>0</v>
      </c>
      <c r="K688" s="182">
        <f>(K648/K616)*S93</f>
        <v>0</v>
      </c>
      <c r="L688" s="182">
        <f>(L651/L616)*S98</f>
        <v>0</v>
      </c>
      <c r="M688" s="165">
        <f t="shared" si="24"/>
        <v>0</v>
      </c>
      <c r="N688" s="176" t="s">
        <v>631</v>
      </c>
    </row>
    <row r="689" spans="1:14" s="165" customFormat="1" ht="12.6" customHeight="1" x14ac:dyDescent="0.2">
      <c r="A689" s="177">
        <v>7060</v>
      </c>
      <c r="B689" s="176" t="s">
        <v>632</v>
      </c>
      <c r="C689" s="182">
        <f>T89</f>
        <v>0</v>
      </c>
      <c r="D689" s="182">
        <f>(D619/D616)*T94</f>
        <v>0</v>
      </c>
      <c r="E689" s="184">
        <f>(E627/E616)*SUM(C689:D689)</f>
        <v>0</v>
      </c>
      <c r="F689" s="184">
        <f>(F628/F616)*T68</f>
        <v>0</v>
      </c>
      <c r="G689" s="182">
        <f>(G629/G616)*T95</f>
        <v>0</v>
      </c>
      <c r="H689" s="184">
        <f>(H632/H616)*T64</f>
        <v>0</v>
      </c>
      <c r="I689" s="182">
        <f>(I633/I616)*T96</f>
        <v>0</v>
      </c>
      <c r="J689" s="182">
        <f>(J634/J616)*T97</f>
        <v>0</v>
      </c>
      <c r="K689" s="182">
        <f>(K648/K616)*T93</f>
        <v>0</v>
      </c>
      <c r="L689" s="182">
        <f>(L651/L616)*T98</f>
        <v>0</v>
      </c>
      <c r="M689" s="165">
        <f t="shared" si="24"/>
        <v>0</v>
      </c>
      <c r="N689" s="176" t="s">
        <v>633</v>
      </c>
    </row>
    <row r="690" spans="1:14" s="165" customFormat="1" ht="12.6" customHeight="1" x14ac:dyDescent="0.2">
      <c r="A690" s="177">
        <v>7070</v>
      </c>
      <c r="B690" s="176" t="s">
        <v>136</v>
      </c>
      <c r="C690" s="182">
        <f>U89</f>
        <v>2535257</v>
      </c>
      <c r="D690" s="182">
        <f>(D619/D616)*U94</f>
        <v>136631.94590242617</v>
      </c>
      <c r="E690" s="184">
        <f>(E627/E616)*SUM(C690:D690)</f>
        <v>133395.97223709949</v>
      </c>
      <c r="F690" s="184">
        <f>(F628/F616)*U68</f>
        <v>37571.154565545199</v>
      </c>
      <c r="G690" s="182">
        <f>(G629/G616)*U95</f>
        <v>0</v>
      </c>
      <c r="H690" s="184">
        <f>(H632/H616)*U64</f>
        <v>48232.620141649451</v>
      </c>
      <c r="I690" s="182">
        <f>(I633/I616)*U96</f>
        <v>46261.772466487979</v>
      </c>
      <c r="J690" s="182">
        <f>(J634/J616)*U97</f>
        <v>0</v>
      </c>
      <c r="K690" s="182">
        <f>(K648/K616)*U93</f>
        <v>637968.06684097485</v>
      </c>
      <c r="L690" s="182">
        <f>(L651/L616)*U98</f>
        <v>0</v>
      </c>
      <c r="M690" s="165">
        <f t="shared" si="24"/>
        <v>1040062</v>
      </c>
      <c r="N690" s="176" t="s">
        <v>634</v>
      </c>
    </row>
    <row r="691" spans="1:14" s="165" customFormat="1" ht="12.6" customHeight="1" x14ac:dyDescent="0.2">
      <c r="A691" s="177">
        <v>7110</v>
      </c>
      <c r="B691" s="176" t="s">
        <v>635</v>
      </c>
      <c r="C691" s="182">
        <f>V89</f>
        <v>0</v>
      </c>
      <c r="D691" s="182">
        <f>(D619/D616)*V94</f>
        <v>0</v>
      </c>
      <c r="E691" s="184">
        <f>(E627/E616)*SUM(C691:D691)</f>
        <v>0</v>
      </c>
      <c r="F691" s="184">
        <f>(F628/F616)*V68</f>
        <v>0</v>
      </c>
      <c r="G691" s="182">
        <f>(G629/G616)*V95</f>
        <v>0</v>
      </c>
      <c r="H691" s="184">
        <f>(H632/H616)*V64</f>
        <v>0</v>
      </c>
      <c r="I691" s="182">
        <f>(I633/I616)*V96</f>
        <v>0</v>
      </c>
      <c r="J691" s="182">
        <f>(J634/J616)*V97</f>
        <v>0</v>
      </c>
      <c r="K691" s="182">
        <f>(K648/K616)*V93</f>
        <v>19106.01041928248</v>
      </c>
      <c r="L691" s="182">
        <f>(L651/L616)*V98</f>
        <v>0</v>
      </c>
      <c r="M691" s="165">
        <f t="shared" si="24"/>
        <v>19106</v>
      </c>
      <c r="N691" s="176" t="s">
        <v>636</v>
      </c>
    </row>
    <row r="692" spans="1:14" s="165" customFormat="1" ht="12.6" customHeight="1" x14ac:dyDescent="0.2">
      <c r="A692" s="177">
        <v>7120</v>
      </c>
      <c r="B692" s="176" t="s">
        <v>637</v>
      </c>
      <c r="C692" s="182">
        <f>W89</f>
        <v>0</v>
      </c>
      <c r="D692" s="182">
        <f>(D619/D616)*W94</f>
        <v>0</v>
      </c>
      <c r="E692" s="184">
        <f>(E627/E616)*SUM(C692:D692)</f>
        <v>0</v>
      </c>
      <c r="F692" s="184">
        <f>(F628/F616)*W68</f>
        <v>0</v>
      </c>
      <c r="G692" s="182">
        <f>(G629/G616)*W95</f>
        <v>0</v>
      </c>
      <c r="H692" s="184">
        <f>(H632/H616)*W64</f>
        <v>0</v>
      </c>
      <c r="I692" s="182">
        <f>(I633/I616)*W96</f>
        <v>0</v>
      </c>
      <c r="J692" s="182">
        <f>(J634/J616)*W97</f>
        <v>0</v>
      </c>
      <c r="K692" s="182">
        <f>(K648/K616)*W93</f>
        <v>0</v>
      </c>
      <c r="L692" s="182">
        <f>(L651/L616)*W98</f>
        <v>0</v>
      </c>
      <c r="M692" s="165">
        <f t="shared" si="24"/>
        <v>0</v>
      </c>
      <c r="N692" s="176" t="s">
        <v>638</v>
      </c>
    </row>
    <row r="693" spans="1:14" s="165" customFormat="1" ht="12.6" customHeight="1" x14ac:dyDescent="0.2">
      <c r="A693" s="177">
        <v>7130</v>
      </c>
      <c r="B693" s="176" t="s">
        <v>639</v>
      </c>
      <c r="C693" s="182">
        <f>X89</f>
        <v>0</v>
      </c>
      <c r="D693" s="182">
        <f>(D619/D616)*X94</f>
        <v>0</v>
      </c>
      <c r="E693" s="184">
        <f>(E627/E616)*SUM(C693:D693)</f>
        <v>0</v>
      </c>
      <c r="F693" s="184">
        <f>(F628/F616)*X68</f>
        <v>0</v>
      </c>
      <c r="G693" s="182">
        <f>(G629/G616)*X95</f>
        <v>0</v>
      </c>
      <c r="H693" s="184">
        <f>(H632/H616)*X64</f>
        <v>0</v>
      </c>
      <c r="I693" s="182">
        <f>(I633/I616)*X96</f>
        <v>0</v>
      </c>
      <c r="J693" s="182">
        <f>(J634/J616)*X97</f>
        <v>0</v>
      </c>
      <c r="K693" s="182">
        <f>(K648/K616)*X93</f>
        <v>0</v>
      </c>
      <c r="L693" s="182">
        <f>(L651/L616)*X98</f>
        <v>0</v>
      </c>
      <c r="M693" s="165">
        <f t="shared" si="24"/>
        <v>0</v>
      </c>
      <c r="N693" s="176" t="s">
        <v>640</v>
      </c>
    </row>
    <row r="694" spans="1:14" s="165" customFormat="1" ht="12.6" customHeight="1" x14ac:dyDescent="0.2">
      <c r="A694" s="177">
        <v>7140</v>
      </c>
      <c r="B694" s="176" t="s">
        <v>641</v>
      </c>
      <c r="C694" s="182">
        <f>Y89</f>
        <v>2368406</v>
      </c>
      <c r="D694" s="182">
        <f>(D619/D616)*Y94</f>
        <v>106034.65712914364</v>
      </c>
      <c r="E694" s="184">
        <f>(E627/E616)*SUM(C694:D694)</f>
        <v>123538.22478548611</v>
      </c>
      <c r="F694" s="184">
        <f>(F628/F616)*Y68</f>
        <v>8625.5304148897794</v>
      </c>
      <c r="G694" s="182">
        <f>(G629/G616)*Y95</f>
        <v>0</v>
      </c>
      <c r="H694" s="184">
        <f>(H632/H616)*Y64</f>
        <v>46407.602082235695</v>
      </c>
      <c r="I694" s="182">
        <f>(I633/I616)*Y96</f>
        <v>35929.976615638996</v>
      </c>
      <c r="J694" s="182">
        <f>(J634/J616)*Y97</f>
        <v>0</v>
      </c>
      <c r="K694" s="182">
        <f>(K648/K616)*Y93</f>
        <v>988128.83832970401</v>
      </c>
      <c r="L694" s="182">
        <f>(L651/L616)*Y98</f>
        <v>0</v>
      </c>
      <c r="M694" s="165">
        <f t="shared" si="24"/>
        <v>1308665</v>
      </c>
      <c r="N694" s="176" t="s">
        <v>642</v>
      </c>
    </row>
    <row r="695" spans="1:14" s="165" customFormat="1" ht="12.6" customHeight="1" x14ac:dyDescent="0.2">
      <c r="A695" s="177">
        <v>7150</v>
      </c>
      <c r="B695" s="176" t="s">
        <v>643</v>
      </c>
      <c r="C695" s="182">
        <f>Z89</f>
        <v>0</v>
      </c>
      <c r="D695" s="182">
        <f>(D619/D616)*Z94</f>
        <v>0</v>
      </c>
      <c r="E695" s="184">
        <f>(E627/E616)*SUM(C695:D695)</f>
        <v>0</v>
      </c>
      <c r="F695" s="184">
        <f>(F628/F616)*Z68</f>
        <v>0</v>
      </c>
      <c r="G695" s="182">
        <f>(G629/G616)*Z95</f>
        <v>0</v>
      </c>
      <c r="H695" s="184">
        <f>(H632/H616)*Z64</f>
        <v>0</v>
      </c>
      <c r="I695" s="182">
        <f>(I633/I616)*Z96</f>
        <v>0</v>
      </c>
      <c r="J695" s="182">
        <f>(J634/J616)*Z97</f>
        <v>0</v>
      </c>
      <c r="K695" s="182">
        <f>(K648/K616)*Z93</f>
        <v>0</v>
      </c>
      <c r="L695" s="182">
        <f>(L651/L616)*Z98</f>
        <v>0</v>
      </c>
      <c r="M695" s="165">
        <f t="shared" si="24"/>
        <v>0</v>
      </c>
      <c r="N695" s="176" t="s">
        <v>644</v>
      </c>
    </row>
    <row r="696" spans="1:14" s="165" customFormat="1" ht="12.6" customHeight="1" x14ac:dyDescent="0.2">
      <c r="A696" s="177">
        <v>7160</v>
      </c>
      <c r="B696" s="176" t="s">
        <v>645</v>
      </c>
      <c r="C696" s="182">
        <f>AA89</f>
        <v>0</v>
      </c>
      <c r="D696" s="182">
        <f>(D619/D616)*AA94</f>
        <v>0</v>
      </c>
      <c r="E696" s="184">
        <f>(E627/E616)*SUM(C696:D696)</f>
        <v>0</v>
      </c>
      <c r="F696" s="184">
        <f>(F628/F616)*AA68</f>
        <v>0</v>
      </c>
      <c r="G696" s="182">
        <f>(G629/G616)*AA95</f>
        <v>0</v>
      </c>
      <c r="H696" s="184">
        <f>(H632/H616)*AA64</f>
        <v>0</v>
      </c>
      <c r="I696" s="182">
        <f>(I633/I616)*AA96</f>
        <v>0</v>
      </c>
      <c r="J696" s="182">
        <f>(J634/J616)*AA97</f>
        <v>0</v>
      </c>
      <c r="K696" s="182">
        <f>(K648/K616)*AA93</f>
        <v>0</v>
      </c>
      <c r="L696" s="182">
        <f>(L651/L616)*AA98</f>
        <v>0</v>
      </c>
      <c r="M696" s="165">
        <f t="shared" si="24"/>
        <v>0</v>
      </c>
      <c r="N696" s="176" t="s">
        <v>646</v>
      </c>
    </row>
    <row r="697" spans="1:14" s="165" customFormat="1" ht="12.6" customHeight="1" x14ac:dyDescent="0.2">
      <c r="A697" s="177">
        <v>7170</v>
      </c>
      <c r="B697" s="176" t="s">
        <v>142</v>
      </c>
      <c r="C697" s="182">
        <f>AB89</f>
        <v>184445</v>
      </c>
      <c r="D697" s="182">
        <f>(D619/D616)*AB94</f>
        <v>34506.193506433185</v>
      </c>
      <c r="E697" s="184">
        <f>(E627/E616)*SUM(C697:D697)</f>
        <v>10931.295394988534</v>
      </c>
      <c r="F697" s="184">
        <f>(F628/F616)*AB68</f>
        <v>167048.43760267599</v>
      </c>
      <c r="G697" s="182">
        <f>(G629/G616)*AB95</f>
        <v>0</v>
      </c>
      <c r="H697" s="184">
        <f>(H632/H616)*AB64</f>
        <v>9385.8071626993533</v>
      </c>
      <c r="I697" s="182">
        <f>(I633/I616)*AB96</f>
        <v>11719.649024843622</v>
      </c>
      <c r="J697" s="182">
        <f>(J634/J616)*AB97</f>
        <v>0</v>
      </c>
      <c r="K697" s="182">
        <f>(K648/K616)*AB93</f>
        <v>378871.70802370692</v>
      </c>
      <c r="L697" s="182">
        <f>(L651/L616)*AB98</f>
        <v>0</v>
      </c>
      <c r="M697" s="165">
        <f t="shared" si="24"/>
        <v>612463</v>
      </c>
      <c r="N697" s="176" t="s">
        <v>647</v>
      </c>
    </row>
    <row r="698" spans="1:14" s="165" customFormat="1" ht="12.6" customHeight="1" x14ac:dyDescent="0.2">
      <c r="A698" s="177">
        <v>7180</v>
      </c>
      <c r="B698" s="176" t="s">
        <v>648</v>
      </c>
      <c r="C698" s="182">
        <f>AC89</f>
        <v>1025900</v>
      </c>
      <c r="D698" s="182">
        <f>(D619/D616)*AC94</f>
        <v>53646.347717032841</v>
      </c>
      <c r="E698" s="184">
        <f>(E627/E616)*SUM(C698:D698)</f>
        <v>53897.125795430569</v>
      </c>
      <c r="F698" s="184">
        <f>(F628/F616)*AC68</f>
        <v>6572.1738428591834</v>
      </c>
      <c r="G698" s="182">
        <f>(G629/G616)*AC95</f>
        <v>0</v>
      </c>
      <c r="H698" s="184">
        <f>(H632/H616)*AC64</f>
        <v>17207.31313161548</v>
      </c>
      <c r="I698" s="182">
        <f>(I633/I616)*AC96</f>
        <v>18196.297170151938</v>
      </c>
      <c r="J698" s="182">
        <f>(J634/J616)*AC97</f>
        <v>0</v>
      </c>
      <c r="K698" s="182">
        <f>(K648/K616)*AC93</f>
        <v>27627.57327583306</v>
      </c>
      <c r="L698" s="182">
        <f>(L651/L616)*AC98</f>
        <v>0</v>
      </c>
      <c r="M698" s="165">
        <f t="shared" si="24"/>
        <v>177147</v>
      </c>
      <c r="N698" s="176" t="s">
        <v>649</v>
      </c>
    </row>
    <row r="699" spans="1:14" s="165" customFormat="1" ht="12.6" customHeight="1" x14ac:dyDescent="0.2">
      <c r="A699" s="177">
        <v>7190</v>
      </c>
      <c r="B699" s="176" t="s">
        <v>144</v>
      </c>
      <c r="C699" s="182">
        <f>AD89</f>
        <v>0</v>
      </c>
      <c r="D699" s="182">
        <f>(D619/D616)*AD94</f>
        <v>0</v>
      </c>
      <c r="E699" s="184">
        <f>(E627/E616)*SUM(C699:D699)</f>
        <v>0</v>
      </c>
      <c r="F699" s="184">
        <f>(F628/F616)*AD68</f>
        <v>0</v>
      </c>
      <c r="G699" s="182">
        <f>(G629/G616)*AD95</f>
        <v>0</v>
      </c>
      <c r="H699" s="184">
        <f>(H632/H616)*AD64</f>
        <v>0</v>
      </c>
      <c r="I699" s="182">
        <f>(I633/I616)*AD96</f>
        <v>0</v>
      </c>
      <c r="J699" s="182">
        <f>(J634/J616)*AD97</f>
        <v>0</v>
      </c>
      <c r="K699" s="182">
        <f>(K648/K616)*AD93</f>
        <v>0</v>
      </c>
      <c r="L699" s="182">
        <f>(L651/L616)*AD98</f>
        <v>0</v>
      </c>
      <c r="M699" s="165">
        <f t="shared" si="24"/>
        <v>0</v>
      </c>
      <c r="N699" s="176" t="s">
        <v>650</v>
      </c>
    </row>
    <row r="700" spans="1:14" s="165" customFormat="1" ht="12.6" customHeight="1" x14ac:dyDescent="0.2">
      <c r="A700" s="177">
        <v>7200</v>
      </c>
      <c r="B700" s="176" t="s">
        <v>651</v>
      </c>
      <c r="C700" s="182">
        <f>AE89</f>
        <v>1734797</v>
      </c>
      <c r="D700" s="182">
        <f>(D619/D616)*AE94</f>
        <v>282204.94975769118</v>
      </c>
      <c r="E700" s="184">
        <f>(E627/E616)*SUM(C700:D700)</f>
        <v>100700.26918771429</v>
      </c>
      <c r="F700" s="184">
        <f>(F628/F616)*AE68</f>
        <v>5367.843881335506</v>
      </c>
      <c r="G700" s="182">
        <f>(G629/G616)*AE95</f>
        <v>0</v>
      </c>
      <c r="H700" s="184">
        <f>(H632/H616)*AE64</f>
        <v>43539.716560299777</v>
      </c>
      <c r="I700" s="182">
        <f>(I633/I616)*AE96</f>
        <v>95530.560143297684</v>
      </c>
      <c r="J700" s="182">
        <f>(J634/J616)*AE97</f>
        <v>0</v>
      </c>
      <c r="K700" s="182">
        <f>(K648/K616)*AE93</f>
        <v>246061.38577016204</v>
      </c>
      <c r="L700" s="182">
        <f>(L651/L616)*AE98</f>
        <v>0</v>
      </c>
      <c r="M700" s="165">
        <f t="shared" si="24"/>
        <v>773405</v>
      </c>
      <c r="N700" s="176" t="s">
        <v>652</v>
      </c>
    </row>
    <row r="701" spans="1:14" s="165" customFormat="1" ht="12.6" customHeight="1" x14ac:dyDescent="0.2">
      <c r="A701" s="177">
        <v>7220</v>
      </c>
      <c r="B701" s="176" t="s">
        <v>653</v>
      </c>
      <c r="C701" s="182">
        <f>AF89</f>
        <v>0</v>
      </c>
      <c r="D701" s="182">
        <f>(D619/D616)*AF94</f>
        <v>0</v>
      </c>
      <c r="E701" s="184">
        <f>(E627/E616)*SUM(C701:D701)</f>
        <v>0</v>
      </c>
      <c r="F701" s="184">
        <f>(F628/F616)*AF68</f>
        <v>0</v>
      </c>
      <c r="G701" s="182">
        <f>(G629/G616)*AF95</f>
        <v>0</v>
      </c>
      <c r="H701" s="184">
        <f>(H632/H616)*AF64</f>
        <v>0</v>
      </c>
      <c r="I701" s="182">
        <f>(I633/I616)*AF96</f>
        <v>0</v>
      </c>
      <c r="J701" s="182">
        <f>(J634/J616)*AF97</f>
        <v>0</v>
      </c>
      <c r="K701" s="182">
        <f>(K648/K616)*AF93</f>
        <v>0</v>
      </c>
      <c r="L701" s="182">
        <f>(L651/L616)*AF98</f>
        <v>0</v>
      </c>
      <c r="M701" s="165">
        <f t="shared" si="24"/>
        <v>0</v>
      </c>
      <c r="N701" s="176" t="s">
        <v>654</v>
      </c>
    </row>
    <row r="702" spans="1:14" s="165" customFormat="1" ht="12.6" customHeight="1" x14ac:dyDescent="0.2">
      <c r="A702" s="177">
        <v>7230</v>
      </c>
      <c r="B702" s="176" t="s">
        <v>655</v>
      </c>
      <c r="C702" s="182">
        <f>AG89</f>
        <v>3561574</v>
      </c>
      <c r="D702" s="182">
        <f>(D619/D616)*AG94</f>
        <v>92286.09565392416</v>
      </c>
      <c r="E702" s="184">
        <f>(E627/E616)*SUM(C702:D702)</f>
        <v>182421.58628096516</v>
      </c>
      <c r="F702" s="184">
        <f>(F628/F616)*AG68</f>
        <v>11630.086764618381</v>
      </c>
      <c r="G702" s="182">
        <f>(G629/G616)*AG95</f>
        <v>0</v>
      </c>
      <c r="H702" s="184">
        <f>(H632/H616)*AG64</f>
        <v>63614.915213851171</v>
      </c>
      <c r="I702" s="182">
        <f>(I633/I616)*AG96</f>
        <v>31226.696414879385</v>
      </c>
      <c r="J702" s="182">
        <f>(J634/J616)*AG97</f>
        <v>0</v>
      </c>
      <c r="K702" s="182">
        <f>(K648/K616)*AG93</f>
        <v>650888.77857441746</v>
      </c>
      <c r="L702" s="182">
        <f>(L651/L616)*AG98</f>
        <v>320585.06702313607</v>
      </c>
      <c r="M702" s="165">
        <f t="shared" si="24"/>
        <v>1352653</v>
      </c>
      <c r="N702" s="176" t="s">
        <v>656</v>
      </c>
    </row>
    <row r="703" spans="1:14" s="165" customFormat="1" ht="12.6" customHeight="1" x14ac:dyDescent="0.2">
      <c r="A703" s="177">
        <v>7240</v>
      </c>
      <c r="B703" s="176" t="s">
        <v>146</v>
      </c>
      <c r="C703" s="182">
        <f>AH89</f>
        <v>0</v>
      </c>
      <c r="D703" s="182">
        <f>(D619/D616)*AH94</f>
        <v>0</v>
      </c>
      <c r="E703" s="184">
        <f>(E627/E616)*SUM(C703:D703)</f>
        <v>0</v>
      </c>
      <c r="F703" s="184">
        <f>(F628/F616)*AH68</f>
        <v>0</v>
      </c>
      <c r="G703" s="182">
        <f>(G629/G616)*AH95</f>
        <v>0</v>
      </c>
      <c r="H703" s="184">
        <f>(H632/H616)*AH64</f>
        <v>0</v>
      </c>
      <c r="I703" s="182">
        <f>(I633/I616)*AH96</f>
        <v>0</v>
      </c>
      <c r="J703" s="182">
        <f>(J634/J616)*AH97</f>
        <v>0</v>
      </c>
      <c r="K703" s="182">
        <f>(K648/K616)*AH93</f>
        <v>0</v>
      </c>
      <c r="L703" s="182">
        <f>(L651/L616)*AH98</f>
        <v>0</v>
      </c>
      <c r="M703" s="165">
        <f t="shared" si="24"/>
        <v>0</v>
      </c>
      <c r="N703" s="176" t="s">
        <v>657</v>
      </c>
    </row>
    <row r="704" spans="1:14" s="165" customFormat="1" ht="12.6" customHeight="1" x14ac:dyDescent="0.2">
      <c r="A704" s="177">
        <v>7250</v>
      </c>
      <c r="B704" s="176" t="s">
        <v>658</v>
      </c>
      <c r="C704" s="182">
        <f>AI89</f>
        <v>1446622</v>
      </c>
      <c r="D704" s="182">
        <f>(D619/D616)*AI94</f>
        <v>0</v>
      </c>
      <c r="E704" s="184">
        <f>(E627/E616)*SUM(C704:D704)</f>
        <v>72223.641048225079</v>
      </c>
      <c r="F704" s="184">
        <f>(F628/F616)*AI68</f>
        <v>10985.577061393793</v>
      </c>
      <c r="G704" s="182">
        <f>(G629/G616)*AI95</f>
        <v>0</v>
      </c>
      <c r="H704" s="184">
        <f>(H632/H616)*AI64</f>
        <v>37282.511785166877</v>
      </c>
      <c r="I704" s="182">
        <f>(I633/I616)*AI96</f>
        <v>0</v>
      </c>
      <c r="J704" s="182">
        <f>(J634/J616)*AI97</f>
        <v>0</v>
      </c>
      <c r="K704" s="182">
        <f>(K648/K616)*AI93</f>
        <v>84846.972472349938</v>
      </c>
      <c r="L704" s="182">
        <f>(L651/L616)*AI98</f>
        <v>191250.31895371637</v>
      </c>
      <c r="M704" s="165">
        <f t="shared" si="24"/>
        <v>396589</v>
      </c>
      <c r="N704" s="176" t="s">
        <v>659</v>
      </c>
    </row>
    <row r="705" spans="1:14" s="165" customFormat="1" ht="12.6" customHeight="1" x14ac:dyDescent="0.2">
      <c r="A705" s="177">
        <v>7260</v>
      </c>
      <c r="B705" s="176" t="s">
        <v>148</v>
      </c>
      <c r="C705" s="182">
        <f>AJ89</f>
        <v>10809359</v>
      </c>
      <c r="D705" s="182">
        <f>(D619/D616)*AJ94</f>
        <v>408637.7994023565</v>
      </c>
      <c r="E705" s="184">
        <f>(E627/E616)*SUM(C705:D705)</f>
        <v>560066.537160484</v>
      </c>
      <c r="F705" s="184">
        <f>(F628/F616)*AJ68</f>
        <v>61328.548098725245</v>
      </c>
      <c r="G705" s="182">
        <f>(G629/G616)*AJ95</f>
        <v>0</v>
      </c>
      <c r="H705" s="184">
        <f>(H632/H616)*AJ64</f>
        <v>134790.61953098793</v>
      </c>
      <c r="I705" s="182">
        <f>(I633/I616)*AJ96</f>
        <v>138322.69967479905</v>
      </c>
      <c r="J705" s="182">
        <f>(J634/J616)*AJ97</f>
        <v>0</v>
      </c>
      <c r="K705" s="182">
        <f>(K648/K616)*AJ93</f>
        <v>991479.76768998452</v>
      </c>
      <c r="L705" s="182">
        <f>(L651/L616)*AJ98</f>
        <v>0</v>
      </c>
      <c r="M705" s="165">
        <f t="shared" si="24"/>
        <v>2294626</v>
      </c>
      <c r="N705" s="176" t="s">
        <v>660</v>
      </c>
    </row>
    <row r="706" spans="1:14" s="165" customFormat="1" ht="12.6" customHeight="1" x14ac:dyDescent="0.2">
      <c r="A706" s="177">
        <v>7310</v>
      </c>
      <c r="B706" s="176" t="s">
        <v>661</v>
      </c>
      <c r="C706" s="182">
        <f>AK89</f>
        <v>270117</v>
      </c>
      <c r="D706" s="182">
        <f>(D619/D616)*AK94</f>
        <v>201510.77848483442</v>
      </c>
      <c r="E706" s="184">
        <f>(E627/E616)*SUM(C706:D706)</f>
        <v>23546.355151283813</v>
      </c>
      <c r="F706" s="184">
        <f>(F628/F616)*AK68</f>
        <v>385.49475434367383</v>
      </c>
      <c r="G706" s="182">
        <f>(G629/G616)*AK95</f>
        <v>0</v>
      </c>
      <c r="H706" s="184">
        <f>(H632/H616)*AK64</f>
        <v>3128.6023875664509</v>
      </c>
      <c r="I706" s="182">
        <f>(I633/I616)*AK96</f>
        <v>68236.114388069764</v>
      </c>
      <c r="J706" s="182">
        <f>(J634/J616)*AK97</f>
        <v>0</v>
      </c>
      <c r="K706" s="182">
        <f>(K648/K616)*AK93</f>
        <v>36344.016131807584</v>
      </c>
      <c r="L706" s="182">
        <f>(L651/L616)*AK98</f>
        <v>0</v>
      </c>
      <c r="M706" s="165">
        <f t="shared" si="24"/>
        <v>333151</v>
      </c>
      <c r="N706" s="176" t="s">
        <v>662</v>
      </c>
    </row>
    <row r="707" spans="1:14" s="165" customFormat="1" ht="12.6" customHeight="1" x14ac:dyDescent="0.2">
      <c r="A707" s="177">
        <v>7320</v>
      </c>
      <c r="B707" s="176" t="s">
        <v>663</v>
      </c>
      <c r="C707" s="182">
        <f>AL89</f>
        <v>146587</v>
      </c>
      <c r="D707" s="182">
        <f>(D619/D616)*AL94</f>
        <v>80694.171272856765</v>
      </c>
      <c r="E707" s="184">
        <f>(E627/E616)*SUM(C707:D707)</f>
        <v>11347.175510279101</v>
      </c>
      <c r="F707" s="184">
        <f>(F628/F616)*AL68</f>
        <v>329.12041084341536</v>
      </c>
      <c r="G707" s="182">
        <f>(G629/G616)*AL95</f>
        <v>0</v>
      </c>
      <c r="H707" s="184">
        <f>(H632/H616)*AL64</f>
        <v>2867.8855219359139</v>
      </c>
      <c r="I707" s="182">
        <f>(I633/I616)*AL96</f>
        <v>27294.445755227909</v>
      </c>
      <c r="J707" s="182">
        <f>(J634/J616)*AL97</f>
        <v>0</v>
      </c>
      <c r="K707" s="182">
        <f>(K648/K616)*AL93</f>
        <v>13819.261291275971</v>
      </c>
      <c r="L707" s="182">
        <f>(L651/L616)*AL98</f>
        <v>0</v>
      </c>
      <c r="M707" s="165">
        <f t="shared" si="24"/>
        <v>136352</v>
      </c>
      <c r="N707" s="176" t="s">
        <v>664</v>
      </c>
    </row>
    <row r="708" spans="1:14" s="165" customFormat="1" ht="12.6" customHeight="1" x14ac:dyDescent="0.2">
      <c r="A708" s="177">
        <v>7330</v>
      </c>
      <c r="B708" s="176" t="s">
        <v>665</v>
      </c>
      <c r="C708" s="182">
        <f>AM89</f>
        <v>0</v>
      </c>
      <c r="D708" s="182">
        <f>(D619/D616)*AM94</f>
        <v>0</v>
      </c>
      <c r="E708" s="184">
        <f>(E627/E616)*SUM(C708:D708)</f>
        <v>0</v>
      </c>
      <c r="F708" s="184">
        <f>(F628/F616)*AM68</f>
        <v>0</v>
      </c>
      <c r="G708" s="182">
        <f>(G629/G616)*AM95</f>
        <v>0</v>
      </c>
      <c r="H708" s="184">
        <f>(H632/H616)*AM64</f>
        <v>0</v>
      </c>
      <c r="I708" s="182">
        <f>(I633/I616)*AM96</f>
        <v>0</v>
      </c>
      <c r="J708" s="182">
        <f>(J634/J616)*AM97</f>
        <v>0</v>
      </c>
      <c r="K708" s="182">
        <f>(K648/K616)*AM93</f>
        <v>0</v>
      </c>
      <c r="L708" s="182">
        <f>(L651/L616)*AM98</f>
        <v>0</v>
      </c>
      <c r="M708" s="165">
        <f t="shared" si="24"/>
        <v>0</v>
      </c>
      <c r="N708" s="176" t="s">
        <v>666</v>
      </c>
    </row>
    <row r="709" spans="1:14" s="165" customFormat="1" ht="12.6" customHeight="1" x14ac:dyDescent="0.2">
      <c r="A709" s="177">
        <v>7340</v>
      </c>
      <c r="B709" s="176" t="s">
        <v>667</v>
      </c>
      <c r="C709" s="182">
        <f>AN89</f>
        <v>0</v>
      </c>
      <c r="D709" s="182">
        <f>(D619/D616)*AN94</f>
        <v>0</v>
      </c>
      <c r="E709" s="184">
        <f>(E627/E616)*SUM(C709:D709)</f>
        <v>0</v>
      </c>
      <c r="F709" s="184">
        <f>(F628/F616)*AN68</f>
        <v>0</v>
      </c>
      <c r="G709" s="182">
        <f>(G629/G616)*AN95</f>
        <v>0</v>
      </c>
      <c r="H709" s="184">
        <f>(H632/H616)*AN64</f>
        <v>0</v>
      </c>
      <c r="I709" s="182">
        <f>(I633/I616)*AN96</f>
        <v>0</v>
      </c>
      <c r="J709" s="182">
        <f>(J634/J616)*AN97</f>
        <v>0</v>
      </c>
      <c r="K709" s="182">
        <f>(K648/K616)*AN93</f>
        <v>0</v>
      </c>
      <c r="L709" s="182">
        <f>(L651/L616)*AN98</f>
        <v>0</v>
      </c>
      <c r="M709" s="165">
        <f t="shared" si="24"/>
        <v>0</v>
      </c>
      <c r="N709" s="176" t="s">
        <v>668</v>
      </c>
    </row>
    <row r="710" spans="1:14" s="165" customFormat="1" ht="12.6" customHeight="1" x14ac:dyDescent="0.2">
      <c r="A710" s="177">
        <v>7350</v>
      </c>
      <c r="B710" s="176" t="s">
        <v>669</v>
      </c>
      <c r="C710" s="182">
        <f>AO89</f>
        <v>0</v>
      </c>
      <c r="D710" s="182">
        <f>(D619/D616)*AO94</f>
        <v>0</v>
      </c>
      <c r="E710" s="184">
        <f>(E627/E616)*SUM(C710:D710)</f>
        <v>0</v>
      </c>
      <c r="F710" s="184">
        <f>(F628/F616)*AO68</f>
        <v>0</v>
      </c>
      <c r="G710" s="182">
        <f>(G629/G616)*AO95</f>
        <v>0</v>
      </c>
      <c r="H710" s="184">
        <f>(H632/H616)*AO64</f>
        <v>0</v>
      </c>
      <c r="I710" s="182">
        <f>(I633/I616)*AO96</f>
        <v>0</v>
      </c>
      <c r="J710" s="182">
        <f>(J634/J616)*AO97</f>
        <v>0</v>
      </c>
      <c r="K710" s="182">
        <f>(K648/K616)*AO93</f>
        <v>0</v>
      </c>
      <c r="L710" s="182">
        <f>(L651/L616)*AO98</f>
        <v>0</v>
      </c>
      <c r="M710" s="165">
        <f t="shared" si="24"/>
        <v>0</v>
      </c>
      <c r="N710" s="176" t="s">
        <v>670</v>
      </c>
    </row>
    <row r="711" spans="1:14" s="165" customFormat="1" ht="12.6" customHeight="1" x14ac:dyDescent="0.2">
      <c r="A711" s="177">
        <v>7380</v>
      </c>
      <c r="B711" s="176" t="s">
        <v>671</v>
      </c>
      <c r="C711" s="182">
        <f>AP89</f>
        <v>0</v>
      </c>
      <c r="D711" s="182">
        <f>(D619/D616)*AP94</f>
        <v>0</v>
      </c>
      <c r="E711" s="184">
        <f>(E627/E616)*SUM(C711:D711)</f>
        <v>0</v>
      </c>
      <c r="F711" s="184">
        <f>(F628/F616)*AP68</f>
        <v>0</v>
      </c>
      <c r="G711" s="182">
        <f>(G629/G616)*AP95</f>
        <v>0</v>
      </c>
      <c r="H711" s="184">
        <f>(H632/H616)*AP64</f>
        <v>0</v>
      </c>
      <c r="I711" s="182">
        <f>(I633/I616)*AP96</f>
        <v>0</v>
      </c>
      <c r="J711" s="182">
        <f>(J634/J616)*AP97</f>
        <v>0</v>
      </c>
      <c r="K711" s="182">
        <f>(K648/K616)*AP93</f>
        <v>0</v>
      </c>
      <c r="L711" s="182">
        <f>(L651/L616)*AP98</f>
        <v>0</v>
      </c>
      <c r="M711" s="165">
        <f t="shared" si="24"/>
        <v>0</v>
      </c>
      <c r="N711" s="176" t="s">
        <v>672</v>
      </c>
    </row>
    <row r="712" spans="1:14" s="165" customFormat="1" ht="12.6" customHeight="1" x14ac:dyDescent="0.2">
      <c r="A712" s="177">
        <v>7390</v>
      </c>
      <c r="B712" s="176" t="s">
        <v>673</v>
      </c>
      <c r="C712" s="182">
        <f>AQ89</f>
        <v>0</v>
      </c>
      <c r="D712" s="182">
        <f>(D619/D616)*AQ94</f>
        <v>0</v>
      </c>
      <c r="E712" s="184">
        <f>(E627/E616)*SUM(C712:D712)</f>
        <v>0</v>
      </c>
      <c r="F712" s="184">
        <f>(F628/F616)*AQ68</f>
        <v>0</v>
      </c>
      <c r="G712" s="182">
        <f>(G629/G616)*AQ95</f>
        <v>0</v>
      </c>
      <c r="H712" s="184">
        <f>(H632/H616)*AQ64</f>
        <v>0</v>
      </c>
      <c r="I712" s="182">
        <f>(I633/I616)*AQ96</f>
        <v>0</v>
      </c>
      <c r="J712" s="182">
        <f>(J634/J616)*AQ97</f>
        <v>0</v>
      </c>
      <c r="K712" s="182">
        <f>(K648/K616)*AQ93</f>
        <v>0</v>
      </c>
      <c r="L712" s="182">
        <f>(L651/L616)*AQ98</f>
        <v>0</v>
      </c>
      <c r="M712" s="165">
        <f t="shared" si="24"/>
        <v>0</v>
      </c>
      <c r="N712" s="176" t="s">
        <v>674</v>
      </c>
    </row>
    <row r="713" spans="1:14" s="165" customFormat="1" ht="12.6" customHeight="1" x14ac:dyDescent="0.2">
      <c r="A713" s="177">
        <v>7400</v>
      </c>
      <c r="B713" s="176" t="s">
        <v>675</v>
      </c>
      <c r="C713" s="182">
        <f>AR89</f>
        <v>0</v>
      </c>
      <c r="D713" s="182">
        <f>(D619/D616)*AR94</f>
        <v>0</v>
      </c>
      <c r="E713" s="184">
        <f>(E627/E616)*SUM(C713:D713)</f>
        <v>0</v>
      </c>
      <c r="F713" s="184">
        <f>(F628/F616)*AR68</f>
        <v>0</v>
      </c>
      <c r="G713" s="182">
        <f>(G629/G616)*AR95</f>
        <v>0</v>
      </c>
      <c r="H713" s="184">
        <f>(H632/H616)*AR64</f>
        <v>0</v>
      </c>
      <c r="I713" s="182">
        <f>(I633/I616)*AR96</f>
        <v>0</v>
      </c>
      <c r="J713" s="182">
        <f>(J634/J616)*AR97</f>
        <v>0</v>
      </c>
      <c r="K713" s="182">
        <f>(K648/K616)*AR93</f>
        <v>0</v>
      </c>
      <c r="L713" s="182">
        <f>(L651/L616)*AR98</f>
        <v>0</v>
      </c>
      <c r="M713" s="165">
        <f t="shared" si="24"/>
        <v>0</v>
      </c>
      <c r="N713" s="176" t="s">
        <v>676</v>
      </c>
    </row>
    <row r="714" spans="1:14" s="165" customFormat="1" ht="12.6" customHeight="1" x14ac:dyDescent="0.2">
      <c r="A714" s="177">
        <v>7410</v>
      </c>
      <c r="B714" s="176" t="s">
        <v>156</v>
      </c>
      <c r="C714" s="182">
        <f>AS89</f>
        <v>0</v>
      </c>
      <c r="D714" s="182">
        <f>(D619/D616)*AS94</f>
        <v>0</v>
      </c>
      <c r="E714" s="184">
        <f>(E627/E616)*SUM(C714:D714)</f>
        <v>0</v>
      </c>
      <c r="F714" s="184">
        <f>(F628/F616)*AS68</f>
        <v>0</v>
      </c>
      <c r="G714" s="182">
        <f>(G629/G616)*AS95</f>
        <v>0</v>
      </c>
      <c r="H714" s="184">
        <f>(H632/H616)*AS64</f>
        <v>0</v>
      </c>
      <c r="I714" s="182">
        <f>(I633/I616)*AS96</f>
        <v>0</v>
      </c>
      <c r="J714" s="182">
        <f>(J634/J616)*AS97</f>
        <v>0</v>
      </c>
      <c r="K714" s="182">
        <f>(K648/K616)*AS93</f>
        <v>0</v>
      </c>
      <c r="L714" s="182">
        <f>(L651/L616)*AS98</f>
        <v>0</v>
      </c>
      <c r="M714" s="165">
        <f t="shared" si="24"/>
        <v>0</v>
      </c>
      <c r="N714" s="176" t="s">
        <v>677</v>
      </c>
    </row>
    <row r="715" spans="1:14" s="165" customFormat="1" ht="12.6" customHeight="1" x14ac:dyDescent="0.2">
      <c r="A715" s="177">
        <v>7420</v>
      </c>
      <c r="B715" s="176" t="s">
        <v>678</v>
      </c>
      <c r="C715" s="182">
        <f>AT89</f>
        <v>0</v>
      </c>
      <c r="D715" s="182">
        <f>(D619/D616)*AT94</f>
        <v>0</v>
      </c>
      <c r="E715" s="184">
        <f>(E627/E616)*SUM(C715:D715)</f>
        <v>0</v>
      </c>
      <c r="F715" s="184">
        <f>(F628/F616)*AT68</f>
        <v>0</v>
      </c>
      <c r="G715" s="182">
        <f>(G629/G616)*AT95</f>
        <v>0</v>
      </c>
      <c r="H715" s="184">
        <f>(H632/H616)*AT64</f>
        <v>0</v>
      </c>
      <c r="I715" s="182">
        <f>(I633/I616)*AT96</f>
        <v>0</v>
      </c>
      <c r="J715" s="182">
        <f>(J634/J616)*AT97</f>
        <v>0</v>
      </c>
      <c r="K715" s="182">
        <f>(K648/K616)*AT93</f>
        <v>0</v>
      </c>
      <c r="L715" s="182">
        <f>(L651/L616)*AT98</f>
        <v>0</v>
      </c>
      <c r="M715" s="165">
        <f t="shared" si="24"/>
        <v>0</v>
      </c>
      <c r="N715" s="176" t="s">
        <v>679</v>
      </c>
    </row>
    <row r="716" spans="1:14" s="165" customFormat="1" ht="12.6" customHeight="1" x14ac:dyDescent="0.2">
      <c r="A716" s="177">
        <v>7430</v>
      </c>
      <c r="B716" s="176" t="s">
        <v>680</v>
      </c>
      <c r="C716" s="182">
        <f>AU89</f>
        <v>0</v>
      </c>
      <c r="D716" s="182">
        <f>(D619/D616)*AU94</f>
        <v>0</v>
      </c>
      <c r="E716" s="184">
        <f>(E627/E616)*SUM(C716:D716)</f>
        <v>0</v>
      </c>
      <c r="F716" s="184">
        <f>(F628/F616)*AU68</f>
        <v>0</v>
      </c>
      <c r="G716" s="182">
        <f>(G629/G616)*AU95</f>
        <v>0</v>
      </c>
      <c r="H716" s="184">
        <f>(H632/H616)*AU64</f>
        <v>0</v>
      </c>
      <c r="I716" s="182">
        <f>(I633/I616)*AU96</f>
        <v>0</v>
      </c>
      <c r="J716" s="182">
        <f>(J634/J616)*AU97</f>
        <v>0</v>
      </c>
      <c r="K716" s="182">
        <f>(K648/K616)*AU93</f>
        <v>0</v>
      </c>
      <c r="L716" s="182">
        <f>(L651/L616)*AU98</f>
        <v>0</v>
      </c>
      <c r="M716" s="165">
        <f t="shared" si="24"/>
        <v>0</v>
      </c>
      <c r="N716" s="176" t="s">
        <v>681</v>
      </c>
    </row>
    <row r="717" spans="1:14" s="165" customFormat="1" ht="12.6" customHeight="1" x14ac:dyDescent="0.2">
      <c r="A717" s="177">
        <v>7490</v>
      </c>
      <c r="B717" s="176" t="s">
        <v>682</v>
      </c>
      <c r="C717" s="182">
        <f>AV89</f>
        <v>323012</v>
      </c>
      <c r="D717" s="182">
        <f>(D619/D616)*AV94</f>
        <v>0</v>
      </c>
      <c r="E717" s="184">
        <f>(E627/E616)*SUM(C717:D717)</f>
        <v>16126.605804604991</v>
      </c>
      <c r="F717" s="184">
        <f>(F628/F616)*AV68</f>
        <v>13314.750012970282</v>
      </c>
      <c r="G717" s="182">
        <f>(G629/G616)*AV95</f>
        <v>0</v>
      </c>
      <c r="H717" s="184">
        <f>(H632/H616)*AV64</f>
        <v>3910.752984458064</v>
      </c>
      <c r="I717" s="182">
        <f>(I633/I616)*AV96</f>
        <v>0</v>
      </c>
      <c r="J717" s="182">
        <f>(J634/J616)*AV97</f>
        <v>0</v>
      </c>
      <c r="K717" s="182">
        <f>(K648/K616)*AV93</f>
        <v>441959.6707189618</v>
      </c>
      <c r="L717" s="182">
        <f>(L651/L616)*AV98</f>
        <v>17886.720477685703</v>
      </c>
      <c r="M717" s="165">
        <f t="shared" si="24"/>
        <v>493198</v>
      </c>
      <c r="N717" s="178" t="s">
        <v>683</v>
      </c>
    </row>
    <row r="718" spans="1:14" s="165" customFormat="1" ht="12.6" customHeight="1" x14ac:dyDescent="0.2"/>
    <row r="719" spans="1:14" s="165" customFormat="1" ht="12.6" customHeight="1" x14ac:dyDescent="0.2">
      <c r="C719" s="179">
        <f>SUM(C618:C651)+SUM(C672:C717)</f>
        <v>49698254</v>
      </c>
      <c r="D719" s="165">
        <f>SUM(D620:D651)+SUM(D672:D717)</f>
        <v>2901889.9999999995</v>
      </c>
      <c r="E719" s="165">
        <f>SUM(E628:E651)+SUM(E672:E717)</f>
        <v>2363234.7887190925</v>
      </c>
      <c r="F719" s="165">
        <f>SUM(F629:F652)+SUM(F672:F717)</f>
        <v>526883.74000357417</v>
      </c>
      <c r="G719" s="165">
        <f>SUM(G630:G651)+SUM(G672:G717)</f>
        <v>1221895.4984366016</v>
      </c>
      <c r="H719" s="165">
        <f>SUM(H633:H651)+SUM(H672:H717)</f>
        <v>722707.15152785019</v>
      </c>
      <c r="I719" s="165">
        <f>SUM(I634:I651)+SUM(I672:I717)</f>
        <v>853375.49609848147</v>
      </c>
      <c r="J719" s="165">
        <f>SUM(J635:J651)+SUM(J672:J717)</f>
        <v>143031.38047119408</v>
      </c>
      <c r="K719" s="165">
        <f>SUM(K672:K717)</f>
        <v>6900071.1061646547</v>
      </c>
      <c r="L719" s="165">
        <f>SUM(L672:L717)</f>
        <v>1338752.2326760145</v>
      </c>
      <c r="M719" s="165">
        <f>SUM(M672:M717)</f>
        <v>15609355</v>
      </c>
      <c r="N719" s="176" t="s">
        <v>684</v>
      </c>
    </row>
    <row r="720" spans="1:14" s="165" customFormat="1" ht="12.6" customHeight="1" x14ac:dyDescent="0.2">
      <c r="C720" s="179">
        <f>CE89</f>
        <v>49698254</v>
      </c>
      <c r="D720" s="165">
        <f>D619</f>
        <v>2901890</v>
      </c>
      <c r="E720" s="165">
        <f>E627</f>
        <v>2363234.788719092</v>
      </c>
      <c r="F720" s="165">
        <f>F628</f>
        <v>526883.74000357406</v>
      </c>
      <c r="G720" s="165">
        <f>G629</f>
        <v>1221895.4984366016</v>
      </c>
      <c r="H720" s="165">
        <f>H632</f>
        <v>722707.15152785031</v>
      </c>
      <c r="I720" s="165">
        <f>I633</f>
        <v>853375.49609848158</v>
      </c>
      <c r="J720" s="165">
        <f>J634</f>
        <v>143031.38047119408</v>
      </c>
      <c r="K720" s="165">
        <f>K648</f>
        <v>6900071.1061646566</v>
      </c>
      <c r="L720" s="165">
        <f>L651</f>
        <v>1338752.2326760145</v>
      </c>
      <c r="M720" s="165">
        <f>C652</f>
        <v>15609354</v>
      </c>
      <c r="N720" s="176" t="s">
        <v>685</v>
      </c>
    </row>
  </sheetData>
  <mergeCells count="2">
    <mergeCell ref="B240:C240"/>
    <mergeCell ref="A430:E430"/>
  </mergeCells>
  <hyperlinks>
    <hyperlink ref="C30" r:id="rId1" xr:uid="{00000000-0004-0000-0000-000000000000}"/>
    <hyperlink ref="F42" r:id="rId2" xr:uid="{00000000-0004-0000-0000-000001000000}"/>
    <hyperlink ref="A43" r:id="rId3" xr:uid="{00000000-0004-0000-0000-000002000000}"/>
  </hyperlinks>
  <printOptions horizontalCentered="1" gridLines="1" gridLinesSet="0"/>
  <pageMargins left="0.25" right="0.25" top="0.5" bottom="0.5" header="0.5" footer="0.5"/>
  <pageSetup scale="95" orientation="portrait"/>
  <headerFooter alignWithMargins="0"/>
  <drawing r:id="rId4"/>
  <legacyDrawing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11FE67-45DB-43FA-BCB6-3E2370280544}">
  <sheetPr codeName="Sheet8"/>
  <dimension ref="A1:C179"/>
  <sheetViews>
    <sheetView zoomScaleNormal="100" workbookViewId="0">
      <selection activeCell="D6" sqref="D6"/>
    </sheetView>
  </sheetViews>
  <sheetFormatPr defaultColWidth="57.44140625" defaultRowHeight="15" x14ac:dyDescent="0.25"/>
  <cols>
    <col min="1" max="1" width="5.77734375" style="11" customWidth="1"/>
    <col min="2" max="2" width="55.77734375" style="11" customWidth="1"/>
    <col min="3" max="3" width="22" style="11" customWidth="1"/>
    <col min="4" max="4" width="5.6640625" style="11" customWidth="1"/>
    <col min="5" max="8" width="57.44140625" style="11" customWidth="1"/>
    <col min="9" max="16384" width="57.44140625" style="11"/>
  </cols>
  <sheetData>
    <row r="1" spans="1:3" ht="20.100000000000001" customHeight="1" x14ac:dyDescent="0.25">
      <c r="A1" s="142" t="s">
        <v>892</v>
      </c>
      <c r="B1" s="143"/>
      <c r="C1" s="143"/>
    </row>
    <row r="2" spans="1:3" ht="20.100000000000001" customHeight="1" x14ac:dyDescent="0.25">
      <c r="A2" s="142"/>
      <c r="B2" s="143"/>
      <c r="C2" s="91" t="s">
        <v>893</v>
      </c>
    </row>
    <row r="3" spans="1:3" ht="20.100000000000001" customHeight="1" x14ac:dyDescent="0.25">
      <c r="A3" s="115" t="str">
        <f>"Hospital: "&amp;data!C102</f>
        <v>Hospital: Whitman Hospital &amp; Medical Clinics</v>
      </c>
      <c r="B3" s="144"/>
      <c r="C3" s="123" t="str">
        <f>"FYE: "&amp;data!C100</f>
        <v>FYE: 12/31/2023</v>
      </c>
    </row>
    <row r="4" spans="1:3" ht="20.100000000000001" customHeight="1" x14ac:dyDescent="0.25">
      <c r="A4" s="327"/>
      <c r="B4" s="328" t="s">
        <v>894</v>
      </c>
      <c r="C4" s="329"/>
    </row>
    <row r="5" spans="1:3" ht="20.100000000000001" customHeight="1" x14ac:dyDescent="0.25">
      <c r="A5" s="145">
        <v>1</v>
      </c>
      <c r="B5" s="146" t="s">
        <v>411</v>
      </c>
      <c r="C5" s="146"/>
    </row>
    <row r="6" spans="1:3" ht="20.100000000000001" customHeight="1" x14ac:dyDescent="0.25">
      <c r="A6" s="145">
        <v>2</v>
      </c>
      <c r="B6" s="147" t="s">
        <v>412</v>
      </c>
      <c r="C6" s="147">
        <f>data!C270</f>
        <v>24306962</v>
      </c>
    </row>
    <row r="7" spans="1:3" ht="20.100000000000001" customHeight="1" x14ac:dyDescent="0.25">
      <c r="A7" s="145">
        <v>3</v>
      </c>
      <c r="B7" s="147" t="s">
        <v>413</v>
      </c>
      <c r="C7" s="147">
        <f>data!C271</f>
        <v>0</v>
      </c>
    </row>
    <row r="8" spans="1:3" ht="20.100000000000001" customHeight="1" x14ac:dyDescent="0.25">
      <c r="A8" s="145">
        <v>4</v>
      </c>
      <c r="B8" s="147" t="s">
        <v>414</v>
      </c>
      <c r="C8" s="147">
        <f>data!C272</f>
        <v>15701097</v>
      </c>
    </row>
    <row r="9" spans="1:3" ht="20.100000000000001" customHeight="1" x14ac:dyDescent="0.25">
      <c r="A9" s="145">
        <v>5</v>
      </c>
      <c r="B9" s="147" t="s">
        <v>895</v>
      </c>
      <c r="C9" s="147">
        <f>data!C273</f>
        <v>6571701</v>
      </c>
    </row>
    <row r="10" spans="1:3" ht="20.100000000000001" customHeight="1" x14ac:dyDescent="0.25">
      <c r="A10" s="145">
        <v>6</v>
      </c>
      <c r="B10" s="147" t="s">
        <v>896</v>
      </c>
      <c r="C10" s="147">
        <f>data!C274</f>
        <v>2710975</v>
      </c>
    </row>
    <row r="11" spans="1:3" ht="20.100000000000001" customHeight="1" x14ac:dyDescent="0.25">
      <c r="A11" s="145">
        <v>7</v>
      </c>
      <c r="B11" s="147" t="s">
        <v>897</v>
      </c>
      <c r="C11" s="147">
        <f>data!C275</f>
        <v>161853</v>
      </c>
    </row>
    <row r="12" spans="1:3" ht="20.100000000000001" customHeight="1" x14ac:dyDescent="0.25">
      <c r="A12" s="145">
        <v>8</v>
      </c>
      <c r="B12" s="147" t="s">
        <v>418</v>
      </c>
      <c r="C12" s="147">
        <f>data!C276</f>
        <v>0</v>
      </c>
    </row>
    <row r="13" spans="1:3" ht="20.100000000000001" customHeight="1" x14ac:dyDescent="0.25">
      <c r="A13" s="145">
        <v>9</v>
      </c>
      <c r="B13" s="147" t="s">
        <v>419</v>
      </c>
      <c r="C13" s="147">
        <f>data!C277</f>
        <v>1146695</v>
      </c>
    </row>
    <row r="14" spans="1:3" ht="20.100000000000001" customHeight="1" x14ac:dyDescent="0.25">
      <c r="A14" s="145">
        <v>10</v>
      </c>
      <c r="B14" s="147" t="s">
        <v>420</v>
      </c>
      <c r="C14" s="147">
        <f>data!C278</f>
        <v>913219</v>
      </c>
    </row>
    <row r="15" spans="1:3" ht="20.100000000000001" customHeight="1" x14ac:dyDescent="0.25">
      <c r="A15" s="145">
        <v>11</v>
      </c>
      <c r="B15" s="147" t="s">
        <v>898</v>
      </c>
      <c r="C15" s="147">
        <f>data!C279</f>
        <v>0</v>
      </c>
    </row>
    <row r="16" spans="1:3" ht="20.100000000000001" customHeight="1" x14ac:dyDescent="0.25">
      <c r="A16" s="145">
        <v>12</v>
      </c>
      <c r="B16" s="147" t="s">
        <v>899</v>
      </c>
      <c r="C16" s="147">
        <f>data!D280</f>
        <v>38369100</v>
      </c>
    </row>
    <row r="17" spans="1:3" ht="20.100000000000001" customHeight="1" x14ac:dyDescent="0.25">
      <c r="A17" s="145">
        <v>13</v>
      </c>
      <c r="B17" s="147"/>
      <c r="C17" s="147"/>
    </row>
    <row r="18" spans="1:3" ht="20.100000000000001" customHeight="1" x14ac:dyDescent="0.25">
      <c r="A18" s="145">
        <v>14</v>
      </c>
      <c r="B18" s="148" t="s">
        <v>900</v>
      </c>
      <c r="C18" s="146"/>
    </row>
    <row r="19" spans="1:3" ht="20.100000000000001" customHeight="1" x14ac:dyDescent="0.25">
      <c r="A19" s="145">
        <v>15</v>
      </c>
      <c r="B19" s="147" t="s">
        <v>412</v>
      </c>
      <c r="C19" s="147">
        <f>data!C282</f>
        <v>0</v>
      </c>
    </row>
    <row r="20" spans="1:3" ht="20.100000000000001" customHeight="1" x14ac:dyDescent="0.25">
      <c r="A20" s="145">
        <v>16</v>
      </c>
      <c r="B20" s="147" t="s">
        <v>413</v>
      </c>
      <c r="C20" s="147">
        <f>data!C283</f>
        <v>0</v>
      </c>
    </row>
    <row r="21" spans="1:3" ht="20.100000000000001" customHeight="1" x14ac:dyDescent="0.25">
      <c r="A21" s="145">
        <v>17</v>
      </c>
      <c r="B21" s="147" t="s">
        <v>424</v>
      </c>
      <c r="C21" s="147">
        <f>data!C284</f>
        <v>0</v>
      </c>
    </row>
    <row r="22" spans="1:3" ht="20.100000000000001" customHeight="1" x14ac:dyDescent="0.25">
      <c r="A22" s="145">
        <v>18</v>
      </c>
      <c r="B22" s="147" t="s">
        <v>901</v>
      </c>
      <c r="C22" s="147">
        <f>data!D285</f>
        <v>0</v>
      </c>
    </row>
    <row r="23" spans="1:3" ht="20.100000000000001" customHeight="1" x14ac:dyDescent="0.25">
      <c r="A23" s="145">
        <v>19</v>
      </c>
      <c r="B23" s="149"/>
      <c r="C23" s="147"/>
    </row>
    <row r="24" spans="1:3" ht="20.100000000000001" customHeight="1" x14ac:dyDescent="0.25">
      <c r="A24" s="145">
        <v>20</v>
      </c>
      <c r="B24" s="148" t="s">
        <v>902</v>
      </c>
      <c r="C24" s="146"/>
    </row>
    <row r="25" spans="1:3" ht="20.100000000000001" customHeight="1" x14ac:dyDescent="0.25">
      <c r="A25" s="145">
        <v>21</v>
      </c>
      <c r="B25" s="147" t="s">
        <v>380</v>
      </c>
      <c r="C25" s="147">
        <f>data!C287</f>
        <v>397262</v>
      </c>
    </row>
    <row r="26" spans="1:3" ht="20.100000000000001" customHeight="1" x14ac:dyDescent="0.25">
      <c r="A26" s="145">
        <v>22</v>
      </c>
      <c r="B26" s="147" t="s">
        <v>381</v>
      </c>
      <c r="C26" s="147">
        <f>data!C288</f>
        <v>492259</v>
      </c>
    </row>
    <row r="27" spans="1:3" ht="20.100000000000001" customHeight="1" x14ac:dyDescent="0.25">
      <c r="A27" s="145">
        <v>23</v>
      </c>
      <c r="B27" s="147" t="s">
        <v>382</v>
      </c>
      <c r="C27" s="147">
        <f>data!C289</f>
        <v>38802500</v>
      </c>
    </row>
    <row r="28" spans="1:3" ht="20.100000000000001" customHeight="1" x14ac:dyDescent="0.25">
      <c r="A28" s="145">
        <v>24</v>
      </c>
      <c r="B28" s="147" t="s">
        <v>903</v>
      </c>
      <c r="C28" s="147">
        <f>data!C290</f>
        <v>5359725</v>
      </c>
    </row>
    <row r="29" spans="1:3" ht="20.100000000000001" customHeight="1" x14ac:dyDescent="0.25">
      <c r="A29" s="145">
        <v>25</v>
      </c>
      <c r="B29" s="147" t="s">
        <v>385</v>
      </c>
      <c r="C29" s="147">
        <f>data!C291</f>
        <v>0</v>
      </c>
    </row>
    <row r="30" spans="1:3" ht="20.100000000000001" customHeight="1" x14ac:dyDescent="0.25">
      <c r="A30" s="145">
        <v>26</v>
      </c>
      <c r="B30" s="147" t="s">
        <v>429</v>
      </c>
      <c r="C30" s="147">
        <f>data!C292</f>
        <v>12850703</v>
      </c>
    </row>
    <row r="31" spans="1:3" ht="20.100000000000001" customHeight="1" x14ac:dyDescent="0.25">
      <c r="A31" s="145">
        <v>27</v>
      </c>
      <c r="B31" s="147" t="s">
        <v>388</v>
      </c>
      <c r="C31" s="147">
        <f>data!C293</f>
        <v>7140423</v>
      </c>
    </row>
    <row r="32" spans="1:3" ht="20.100000000000001" customHeight="1" x14ac:dyDescent="0.25">
      <c r="A32" s="145">
        <v>28</v>
      </c>
      <c r="B32" s="147" t="s">
        <v>389</v>
      </c>
      <c r="C32" s="147">
        <f>data!C294</f>
        <v>2341272</v>
      </c>
    </row>
    <row r="33" spans="1:3" ht="20.100000000000001" customHeight="1" x14ac:dyDescent="0.25">
      <c r="A33" s="145">
        <v>29</v>
      </c>
      <c r="B33" s="147" t="s">
        <v>602</v>
      </c>
      <c r="C33" s="147">
        <f>data!C295</f>
        <v>0</v>
      </c>
    </row>
    <row r="34" spans="1:3" ht="20.100000000000001" customHeight="1" x14ac:dyDescent="0.25">
      <c r="A34" s="145">
        <v>30</v>
      </c>
      <c r="B34" s="147" t="s">
        <v>904</v>
      </c>
      <c r="C34" s="147">
        <f>data!C296</f>
        <v>41826781</v>
      </c>
    </row>
    <row r="35" spans="1:3" ht="20.100000000000001" customHeight="1" x14ac:dyDescent="0.25">
      <c r="A35" s="145">
        <v>31</v>
      </c>
      <c r="B35" s="147" t="s">
        <v>905</v>
      </c>
      <c r="C35" s="147">
        <f>data!D297</f>
        <v>25557363</v>
      </c>
    </row>
    <row r="36" spans="1:3" ht="20.100000000000001" customHeight="1" x14ac:dyDescent="0.25">
      <c r="A36" s="145">
        <v>32</v>
      </c>
      <c r="B36" s="149"/>
      <c r="C36" s="147"/>
    </row>
    <row r="37" spans="1:3" ht="20.100000000000001" customHeight="1" x14ac:dyDescent="0.25">
      <c r="A37" s="145">
        <v>33</v>
      </c>
      <c r="B37" s="148" t="s">
        <v>906</v>
      </c>
      <c r="C37" s="146"/>
    </row>
    <row r="38" spans="1:3" ht="20.100000000000001" customHeight="1" x14ac:dyDescent="0.25">
      <c r="A38" s="145">
        <v>34</v>
      </c>
      <c r="B38" s="147" t="s">
        <v>907</v>
      </c>
      <c r="C38" s="147">
        <f>data!C299</f>
        <v>0</v>
      </c>
    </row>
    <row r="39" spans="1:3" ht="20.100000000000001" customHeight="1" x14ac:dyDescent="0.25">
      <c r="A39" s="145">
        <v>35</v>
      </c>
      <c r="B39" s="147" t="s">
        <v>908</v>
      </c>
      <c r="C39" s="147">
        <f>data!C300</f>
        <v>0</v>
      </c>
    </row>
    <row r="40" spans="1:3" ht="20.100000000000001" customHeight="1" x14ac:dyDescent="0.25">
      <c r="A40" s="145">
        <v>36</v>
      </c>
      <c r="B40" s="147" t="s">
        <v>436</v>
      </c>
      <c r="C40" s="147">
        <f>data!C301</f>
        <v>0</v>
      </c>
    </row>
    <row r="41" spans="1:3" ht="20.100000000000001" customHeight="1" x14ac:dyDescent="0.25">
      <c r="A41" s="145">
        <v>37</v>
      </c>
      <c r="B41" s="147" t="s">
        <v>424</v>
      </c>
      <c r="C41" s="147">
        <f>data!C302</f>
        <v>1211377</v>
      </c>
    </row>
    <row r="42" spans="1:3" ht="20.100000000000001" customHeight="1" x14ac:dyDescent="0.25">
      <c r="A42" s="145">
        <v>38</v>
      </c>
      <c r="B42" s="147" t="s">
        <v>909</v>
      </c>
      <c r="C42" s="147">
        <f>data!D303</f>
        <v>1211377</v>
      </c>
    </row>
    <row r="43" spans="1:3" ht="20.100000000000001" customHeight="1" x14ac:dyDescent="0.25">
      <c r="A43" s="145">
        <v>39</v>
      </c>
      <c r="B43" s="149"/>
      <c r="C43" s="147"/>
    </row>
    <row r="44" spans="1:3" ht="20.100000000000001" customHeight="1" x14ac:dyDescent="0.25">
      <c r="A44" s="145">
        <v>40</v>
      </c>
      <c r="B44" s="148" t="s">
        <v>910</v>
      </c>
      <c r="C44" s="146"/>
    </row>
    <row r="45" spans="1:3" ht="20.100000000000001" customHeight="1" x14ac:dyDescent="0.25">
      <c r="A45" s="145">
        <v>41</v>
      </c>
      <c r="B45" s="147" t="s">
        <v>439</v>
      </c>
      <c r="C45" s="147">
        <f>data!C306</f>
        <v>0</v>
      </c>
    </row>
    <row r="46" spans="1:3" ht="20.100000000000001" customHeight="1" x14ac:dyDescent="0.25">
      <c r="A46" s="145">
        <v>42</v>
      </c>
      <c r="B46" s="147" t="s">
        <v>440</v>
      </c>
      <c r="C46" s="147">
        <f>data!C307</f>
        <v>0</v>
      </c>
    </row>
    <row r="47" spans="1:3" ht="20.100000000000001" customHeight="1" x14ac:dyDescent="0.25">
      <c r="A47" s="145">
        <v>43</v>
      </c>
      <c r="B47" s="147" t="s">
        <v>911</v>
      </c>
      <c r="C47" s="147">
        <f>data!C308</f>
        <v>0</v>
      </c>
    </row>
    <row r="48" spans="1:3" ht="20.100000000000001" customHeight="1" x14ac:dyDescent="0.25">
      <c r="A48" s="145">
        <v>44</v>
      </c>
      <c r="B48" s="147" t="s">
        <v>442</v>
      </c>
      <c r="C48" s="147">
        <f>data!C309</f>
        <v>0</v>
      </c>
    </row>
    <row r="49" spans="1:3" ht="20.100000000000001" customHeight="1" x14ac:dyDescent="0.25">
      <c r="A49" s="145">
        <v>45</v>
      </c>
      <c r="B49" s="147" t="s">
        <v>912</v>
      </c>
      <c r="C49" s="147">
        <f>data!D310</f>
        <v>0</v>
      </c>
    </row>
    <row r="50" spans="1:3" ht="20.100000000000001" customHeight="1" x14ac:dyDescent="0.25">
      <c r="A50" s="150">
        <v>46</v>
      </c>
      <c r="B50" s="330" t="s">
        <v>913</v>
      </c>
      <c r="C50" s="147">
        <f>data!D312</f>
        <v>65137840</v>
      </c>
    </row>
    <row r="51" spans="1:3" ht="20.100000000000001" customHeight="1" x14ac:dyDescent="0.25"/>
    <row r="52" spans="1:3" ht="20.100000000000001" customHeight="1" x14ac:dyDescent="0.25"/>
    <row r="53" spans="1:3" ht="20.100000000000001" customHeight="1" x14ac:dyDescent="0.25">
      <c r="A53" s="142" t="s">
        <v>914</v>
      </c>
      <c r="B53" s="143"/>
      <c r="C53" s="143"/>
    </row>
    <row r="54" spans="1:3" ht="20.100000000000001" customHeight="1" x14ac:dyDescent="0.25">
      <c r="A54" s="142"/>
      <c r="B54" s="143"/>
      <c r="C54" s="91" t="s">
        <v>915</v>
      </c>
    </row>
    <row r="55" spans="1:3" ht="20.100000000000001" customHeight="1" x14ac:dyDescent="0.25">
      <c r="A55" s="115" t="str">
        <f>"Hospital: "&amp;data!C102</f>
        <v>Hospital: Whitman Hospital &amp; Medical Clinics</v>
      </c>
      <c r="B55" s="144"/>
      <c r="C55" s="123" t="str">
        <f>"FYE: "&amp;data!C100</f>
        <v>FYE: 12/31/2023</v>
      </c>
    </row>
    <row r="56" spans="1:3" ht="20.100000000000001" customHeight="1" x14ac:dyDescent="0.25">
      <c r="A56" s="151"/>
      <c r="B56" s="331" t="s">
        <v>916</v>
      </c>
      <c r="C56" s="329"/>
    </row>
    <row r="57" spans="1:3" ht="20.100000000000001" customHeight="1" x14ac:dyDescent="0.25">
      <c r="A57" s="152">
        <v>1</v>
      </c>
      <c r="B57" s="142" t="s">
        <v>446</v>
      </c>
      <c r="C57" s="332"/>
    </row>
    <row r="58" spans="1:3" ht="20.100000000000001" customHeight="1" x14ac:dyDescent="0.25">
      <c r="A58" s="145">
        <v>2</v>
      </c>
      <c r="B58" s="147" t="s">
        <v>447</v>
      </c>
      <c r="C58" s="147">
        <f>data!C318</f>
        <v>0</v>
      </c>
    </row>
    <row r="59" spans="1:3" ht="20.100000000000001" customHeight="1" x14ac:dyDescent="0.25">
      <c r="A59" s="145">
        <v>3</v>
      </c>
      <c r="B59" s="147" t="s">
        <v>917</v>
      </c>
      <c r="C59" s="147">
        <f>data!C319</f>
        <v>2168452</v>
      </c>
    </row>
    <row r="60" spans="1:3" ht="20.100000000000001" customHeight="1" x14ac:dyDescent="0.25">
      <c r="A60" s="145">
        <v>4</v>
      </c>
      <c r="B60" s="147" t="s">
        <v>918</v>
      </c>
      <c r="C60" s="147">
        <f>data!C320</f>
        <v>2255080</v>
      </c>
    </row>
    <row r="61" spans="1:3" ht="20.100000000000001" customHeight="1" x14ac:dyDescent="0.25">
      <c r="A61" s="145">
        <v>5</v>
      </c>
      <c r="B61" s="147" t="s">
        <v>450</v>
      </c>
      <c r="C61" s="147">
        <f>data!C321</f>
        <v>1193752</v>
      </c>
    </row>
    <row r="62" spans="1:3" ht="20.100000000000001" customHeight="1" x14ac:dyDescent="0.25">
      <c r="A62" s="145">
        <v>6</v>
      </c>
      <c r="B62" s="147" t="s">
        <v>919</v>
      </c>
      <c r="C62" s="147" t="str">
        <f>data!C322</f>
        <v xml:space="preserve"> </v>
      </c>
    </row>
    <row r="63" spans="1:3" ht="20.100000000000001" customHeight="1" x14ac:dyDescent="0.25">
      <c r="A63" s="145">
        <v>7</v>
      </c>
      <c r="B63" s="147" t="s">
        <v>920</v>
      </c>
      <c r="C63" s="147" t="str">
        <f>data!C323</f>
        <v xml:space="preserve"> </v>
      </c>
    </row>
    <row r="64" spans="1:3" ht="20.100000000000001" customHeight="1" x14ac:dyDescent="0.25">
      <c r="A64" s="145">
        <v>8</v>
      </c>
      <c r="B64" s="147" t="s">
        <v>453</v>
      </c>
      <c r="C64" s="147">
        <f>data!C324</f>
        <v>0</v>
      </c>
    </row>
    <row r="65" spans="1:3" ht="20.100000000000001" customHeight="1" x14ac:dyDescent="0.25">
      <c r="A65" s="145">
        <v>9</v>
      </c>
      <c r="B65" s="147" t="s">
        <v>454</v>
      </c>
      <c r="C65" s="147">
        <f>data!C325</f>
        <v>0</v>
      </c>
    </row>
    <row r="66" spans="1:3" ht="20.100000000000001" customHeight="1" x14ac:dyDescent="0.25">
      <c r="A66" s="145">
        <v>10</v>
      </c>
      <c r="B66" s="147" t="s">
        <v>455</v>
      </c>
      <c r="C66" s="147">
        <f>data!C326</f>
        <v>9745</v>
      </c>
    </row>
    <row r="67" spans="1:3" ht="20.100000000000001" customHeight="1" x14ac:dyDescent="0.25">
      <c r="A67" s="145">
        <v>11</v>
      </c>
      <c r="B67" s="147" t="s">
        <v>921</v>
      </c>
      <c r="C67" s="147">
        <f>data!C327</f>
        <v>1612656</v>
      </c>
    </row>
    <row r="68" spans="1:3" ht="20.100000000000001" customHeight="1" x14ac:dyDescent="0.25">
      <c r="A68" s="145">
        <v>12</v>
      </c>
      <c r="B68" s="147" t="s">
        <v>922</v>
      </c>
      <c r="C68" s="147">
        <f>data!D328</f>
        <v>7239685</v>
      </c>
    </row>
    <row r="69" spans="1:3" ht="20.100000000000001" customHeight="1" x14ac:dyDescent="0.25">
      <c r="A69" s="145">
        <v>13</v>
      </c>
      <c r="B69" s="149"/>
      <c r="C69" s="147"/>
    </row>
    <row r="70" spans="1:3" ht="20.100000000000001" customHeight="1" x14ac:dyDescent="0.25">
      <c r="A70" s="145">
        <v>14</v>
      </c>
      <c r="B70" s="148" t="s">
        <v>923</v>
      </c>
      <c r="C70" s="146"/>
    </row>
    <row r="71" spans="1:3" ht="20.100000000000001" customHeight="1" x14ac:dyDescent="0.25">
      <c r="A71" s="145">
        <v>15</v>
      </c>
      <c r="B71" s="147" t="s">
        <v>459</v>
      </c>
      <c r="C71" s="147">
        <f>data!C330</f>
        <v>0</v>
      </c>
    </row>
    <row r="72" spans="1:3" ht="20.100000000000001" customHeight="1" x14ac:dyDescent="0.25">
      <c r="A72" s="145">
        <v>16</v>
      </c>
      <c r="B72" s="147" t="s">
        <v>924</v>
      </c>
      <c r="C72" s="147">
        <f>data!C331</f>
        <v>0</v>
      </c>
    </row>
    <row r="73" spans="1:3" ht="20.100000000000001" customHeight="1" x14ac:dyDescent="0.25">
      <c r="A73" s="145">
        <v>17</v>
      </c>
      <c r="B73" s="147" t="s">
        <v>461</v>
      </c>
      <c r="C73" s="147">
        <f>data!C332</f>
        <v>262385</v>
      </c>
    </row>
    <row r="74" spans="1:3" ht="20.100000000000001" customHeight="1" x14ac:dyDescent="0.25">
      <c r="A74" s="145">
        <v>18</v>
      </c>
      <c r="B74" s="147" t="s">
        <v>925</v>
      </c>
      <c r="C74" s="147">
        <f>data!D333</f>
        <v>262385</v>
      </c>
    </row>
    <row r="75" spans="1:3" ht="20.100000000000001" customHeight="1" x14ac:dyDescent="0.25">
      <c r="A75" s="145">
        <v>19</v>
      </c>
      <c r="B75" s="149"/>
      <c r="C75" s="147"/>
    </row>
    <row r="76" spans="1:3" ht="20.100000000000001" customHeight="1" x14ac:dyDescent="0.25">
      <c r="A76" s="145">
        <v>20</v>
      </c>
      <c r="B76" s="148" t="s">
        <v>463</v>
      </c>
      <c r="C76" s="146"/>
    </row>
    <row r="77" spans="1:3" ht="20.100000000000001" customHeight="1" x14ac:dyDescent="0.25">
      <c r="A77" s="145">
        <v>21</v>
      </c>
      <c r="B77" s="147" t="s">
        <v>464</v>
      </c>
      <c r="C77" s="147">
        <f>data!C335</f>
        <v>0</v>
      </c>
    </row>
    <row r="78" spans="1:3" ht="20.100000000000001" customHeight="1" x14ac:dyDescent="0.25">
      <c r="A78" s="145">
        <v>22</v>
      </c>
      <c r="B78" s="147" t="s">
        <v>926</v>
      </c>
      <c r="C78" s="147">
        <f>data!C336</f>
        <v>0</v>
      </c>
    </row>
    <row r="79" spans="1:3" ht="20.100000000000001" customHeight="1" x14ac:dyDescent="0.25">
      <c r="A79" s="145">
        <v>23</v>
      </c>
      <c r="B79" s="147" t="s">
        <v>466</v>
      </c>
      <c r="C79" s="147">
        <f>data!C337</f>
        <v>6062704</v>
      </c>
    </row>
    <row r="80" spans="1:3" ht="20.100000000000001" customHeight="1" x14ac:dyDescent="0.25">
      <c r="A80" s="145">
        <v>24</v>
      </c>
      <c r="B80" s="147" t="s">
        <v>927</v>
      </c>
      <c r="C80" s="147" t="str">
        <f>data!C338</f>
        <v xml:space="preserve"> </v>
      </c>
    </row>
    <row r="81" spans="1:3" ht="20.100000000000001" customHeight="1" x14ac:dyDescent="0.25">
      <c r="A81" s="145">
        <v>25</v>
      </c>
      <c r="B81" s="147" t="s">
        <v>468</v>
      </c>
      <c r="C81" s="147" t="str">
        <f>data!C339</f>
        <v xml:space="preserve"> </v>
      </c>
    </row>
    <row r="82" spans="1:3" ht="20.100000000000001" customHeight="1" x14ac:dyDescent="0.25">
      <c r="A82" s="145">
        <v>26</v>
      </c>
      <c r="B82" s="147" t="s">
        <v>928</v>
      </c>
      <c r="C82" s="147">
        <f>data!C340</f>
        <v>0</v>
      </c>
    </row>
    <row r="83" spans="1:3" ht="20.100000000000001" customHeight="1" x14ac:dyDescent="0.25">
      <c r="A83" s="145">
        <v>27</v>
      </c>
      <c r="B83" s="147" t="s">
        <v>470</v>
      </c>
      <c r="C83" s="147">
        <f>data!C341</f>
        <v>0</v>
      </c>
    </row>
    <row r="84" spans="1:3" ht="20.100000000000001" customHeight="1" x14ac:dyDescent="0.25">
      <c r="A84" s="145">
        <v>28</v>
      </c>
      <c r="B84" s="147" t="s">
        <v>471</v>
      </c>
      <c r="C84" s="147" t="str">
        <f>data!C342</f>
        <v xml:space="preserve"> </v>
      </c>
    </row>
    <row r="85" spans="1:3" ht="20.100000000000001" customHeight="1" x14ac:dyDescent="0.25">
      <c r="A85" s="145">
        <v>29</v>
      </c>
      <c r="B85" s="147" t="s">
        <v>602</v>
      </c>
      <c r="C85" s="147">
        <f>data!D343</f>
        <v>6062704</v>
      </c>
    </row>
    <row r="86" spans="1:3" ht="20.100000000000001" customHeight="1" x14ac:dyDescent="0.25">
      <c r="A86" s="145">
        <v>30</v>
      </c>
      <c r="B86" s="147" t="s">
        <v>929</v>
      </c>
      <c r="C86" s="147">
        <f>data!D344</f>
        <v>1612656</v>
      </c>
    </row>
    <row r="87" spans="1:3" ht="20.100000000000001" customHeight="1" x14ac:dyDescent="0.25">
      <c r="A87" s="145">
        <v>31</v>
      </c>
      <c r="B87" s="147" t="s">
        <v>930</v>
      </c>
      <c r="C87" s="147">
        <f>data!D345</f>
        <v>4450048</v>
      </c>
    </row>
    <row r="88" spans="1:3" ht="20.100000000000001" customHeight="1" x14ac:dyDescent="0.25">
      <c r="A88" s="145">
        <v>32</v>
      </c>
      <c r="B88" s="149"/>
      <c r="C88" s="147"/>
    </row>
    <row r="89" spans="1:3" ht="20.100000000000001" customHeight="1" x14ac:dyDescent="0.25">
      <c r="A89" s="145">
        <v>33</v>
      </c>
      <c r="B89" s="153" t="s">
        <v>931</v>
      </c>
      <c r="C89" s="147">
        <f>data!C347</f>
        <v>53185722</v>
      </c>
    </row>
    <row r="90" spans="1:3" ht="20.100000000000001" customHeight="1" x14ac:dyDescent="0.25">
      <c r="A90" s="145">
        <v>34</v>
      </c>
      <c r="B90" s="147"/>
      <c r="C90" s="147"/>
    </row>
    <row r="91" spans="1:3" ht="20.100000000000001" customHeight="1" x14ac:dyDescent="0.25">
      <c r="A91" s="145">
        <v>35</v>
      </c>
      <c r="B91" s="148" t="s">
        <v>932</v>
      </c>
      <c r="C91" s="146"/>
    </row>
    <row r="92" spans="1:3" ht="20.100000000000001" customHeight="1" x14ac:dyDescent="0.25">
      <c r="A92" s="145">
        <v>36</v>
      </c>
      <c r="B92" s="147" t="s">
        <v>475</v>
      </c>
      <c r="C92" s="147">
        <f>data!C349</f>
        <v>0</v>
      </c>
    </row>
    <row r="93" spans="1:3" ht="20.100000000000001" customHeight="1" x14ac:dyDescent="0.25">
      <c r="A93" s="145">
        <v>37</v>
      </c>
      <c r="B93" s="149"/>
      <c r="C93" s="147"/>
    </row>
    <row r="94" spans="1:3" ht="20.100000000000001" customHeight="1" x14ac:dyDescent="0.25">
      <c r="A94" s="145">
        <v>38</v>
      </c>
      <c r="B94" s="147" t="s">
        <v>476</v>
      </c>
      <c r="C94" s="147">
        <f>data!C350</f>
        <v>0</v>
      </c>
    </row>
    <row r="95" spans="1:3" ht="20.100000000000001" customHeight="1" x14ac:dyDescent="0.25">
      <c r="A95" s="145">
        <v>39</v>
      </c>
      <c r="B95" s="149"/>
      <c r="C95" s="147"/>
    </row>
    <row r="96" spans="1:3" ht="20.100000000000001" customHeight="1" x14ac:dyDescent="0.25">
      <c r="A96" s="145">
        <v>40</v>
      </c>
      <c r="B96" s="147" t="s">
        <v>933</v>
      </c>
      <c r="C96" s="147">
        <f>data!C351</f>
        <v>0</v>
      </c>
    </row>
    <row r="97" spans="1:3" ht="20.100000000000001" customHeight="1" x14ac:dyDescent="0.25">
      <c r="A97" s="145">
        <v>41</v>
      </c>
      <c r="B97" s="149"/>
      <c r="C97" s="147"/>
    </row>
    <row r="98" spans="1:3" ht="20.100000000000001" customHeight="1" x14ac:dyDescent="0.25">
      <c r="A98" s="145">
        <v>42</v>
      </c>
      <c r="B98" s="147" t="s">
        <v>934</v>
      </c>
      <c r="C98" s="147">
        <f>data!C352</f>
        <v>0</v>
      </c>
    </row>
    <row r="99" spans="1:3" ht="20.100000000000001" customHeight="1" x14ac:dyDescent="0.25">
      <c r="A99" s="145">
        <v>43</v>
      </c>
      <c r="B99" s="147" t="s">
        <v>935</v>
      </c>
      <c r="C99" s="147"/>
    </row>
    <row r="100" spans="1:3" ht="20.100000000000001" customHeight="1" x14ac:dyDescent="0.25">
      <c r="A100" s="145">
        <v>44</v>
      </c>
      <c r="B100" s="149"/>
      <c r="C100" s="147"/>
    </row>
    <row r="101" spans="1:3" ht="20.100000000000001" customHeight="1" x14ac:dyDescent="0.25">
      <c r="A101" s="145">
        <v>45</v>
      </c>
      <c r="B101" s="147" t="s">
        <v>936</v>
      </c>
      <c r="C101" s="147">
        <f>data!C353</f>
        <v>0</v>
      </c>
    </row>
    <row r="102" spans="1:3" ht="20.100000000000001" customHeight="1" x14ac:dyDescent="0.25">
      <c r="A102" s="145">
        <v>46</v>
      </c>
      <c r="B102" s="147" t="s">
        <v>937</v>
      </c>
      <c r="C102" s="147">
        <f>data!C347+data!C349+data!C350+data!C351+data!C352-data!C353</f>
        <v>53185722</v>
      </c>
    </row>
    <row r="103" spans="1:3" ht="20.100000000000001" customHeight="1" x14ac:dyDescent="0.25">
      <c r="A103" s="145">
        <v>47</v>
      </c>
      <c r="B103" s="147" t="s">
        <v>938</v>
      </c>
      <c r="C103" s="147">
        <f>data!D356</f>
        <v>65137840</v>
      </c>
    </row>
    <row r="104" spans="1:3" ht="20.100000000000001" customHeight="1" x14ac:dyDescent="0.25"/>
    <row r="105" spans="1:3" ht="20.100000000000001" customHeight="1" x14ac:dyDescent="0.25"/>
    <row r="106" spans="1:3" ht="20.100000000000001" customHeight="1" x14ac:dyDescent="0.25">
      <c r="A106" s="142" t="s">
        <v>939</v>
      </c>
      <c r="B106" s="143"/>
      <c r="C106" s="143"/>
    </row>
    <row r="107" spans="1:3" ht="20.100000000000001" customHeight="1" x14ac:dyDescent="0.25">
      <c r="A107" s="144"/>
      <c r="C107" s="91" t="s">
        <v>940</v>
      </c>
    </row>
    <row r="108" spans="1:3" ht="20.100000000000001" customHeight="1" x14ac:dyDescent="0.25">
      <c r="A108" s="115" t="str">
        <f>"Hospital: "&amp;data!C102</f>
        <v>Hospital: Whitman Hospital &amp; Medical Clinics</v>
      </c>
      <c r="B108" s="144"/>
      <c r="C108" s="123" t="str">
        <f>"FYE: "&amp;data!C100</f>
        <v>FYE: 12/31/2023</v>
      </c>
    </row>
    <row r="109" spans="1:3" ht="20.100000000000001" customHeight="1" x14ac:dyDescent="0.25">
      <c r="A109" s="327"/>
      <c r="B109" s="333"/>
      <c r="C109" s="334"/>
    </row>
    <row r="110" spans="1:3" ht="20.100000000000001" customHeight="1" x14ac:dyDescent="0.25">
      <c r="A110" s="145">
        <v>1</v>
      </c>
      <c r="B110" s="148" t="s">
        <v>941</v>
      </c>
      <c r="C110" s="146"/>
    </row>
    <row r="111" spans="1:3" ht="20.100000000000001" customHeight="1" x14ac:dyDescent="0.25">
      <c r="A111" s="145">
        <v>2</v>
      </c>
      <c r="B111" s="147" t="s">
        <v>484</v>
      </c>
      <c r="C111" s="147">
        <f>data!C362</f>
        <v>13099377</v>
      </c>
    </row>
    <row r="112" spans="1:3" ht="20.100000000000001" customHeight="1" x14ac:dyDescent="0.25">
      <c r="A112" s="145">
        <v>3</v>
      </c>
      <c r="B112" s="147" t="s">
        <v>485</v>
      </c>
      <c r="C112" s="147">
        <f>data!C363</f>
        <v>65043362</v>
      </c>
    </row>
    <row r="113" spans="1:3" ht="20.100000000000001" customHeight="1" x14ac:dyDescent="0.25">
      <c r="A113" s="145">
        <v>4</v>
      </c>
      <c r="B113" s="147" t="s">
        <v>942</v>
      </c>
      <c r="C113" s="147">
        <f>data!D364</f>
        <v>78142739</v>
      </c>
    </row>
    <row r="114" spans="1:3" ht="20.100000000000001" customHeight="1" x14ac:dyDescent="0.25">
      <c r="A114" s="145">
        <v>5</v>
      </c>
      <c r="B114" s="149"/>
      <c r="C114" s="147"/>
    </row>
    <row r="115" spans="1:3" ht="20.100000000000001" customHeight="1" x14ac:dyDescent="0.25">
      <c r="A115" s="145">
        <v>6</v>
      </c>
      <c r="B115" s="148" t="s">
        <v>943</v>
      </c>
      <c r="C115" s="146"/>
    </row>
    <row r="116" spans="1:3" ht="20.100000000000001" customHeight="1" x14ac:dyDescent="0.25">
      <c r="A116" s="145">
        <v>7</v>
      </c>
      <c r="B116" s="154" t="s">
        <v>944</v>
      </c>
      <c r="C116" s="155">
        <f>data!C366</f>
        <v>783621</v>
      </c>
    </row>
    <row r="117" spans="1:3" ht="20.100000000000001" customHeight="1" x14ac:dyDescent="0.25">
      <c r="A117" s="145">
        <v>8</v>
      </c>
      <c r="B117" s="147" t="s">
        <v>488</v>
      </c>
      <c r="C117" s="155">
        <f>data!C367</f>
        <v>24472005</v>
      </c>
    </row>
    <row r="118" spans="1:3" ht="20.100000000000001" customHeight="1" x14ac:dyDescent="0.25">
      <c r="A118" s="145">
        <v>9</v>
      </c>
      <c r="B118" s="147" t="s">
        <v>945</v>
      </c>
      <c r="C118" s="155">
        <f>data!C368</f>
        <v>536813</v>
      </c>
    </row>
    <row r="119" spans="1:3" ht="20.100000000000001" customHeight="1" x14ac:dyDescent="0.25">
      <c r="A119" s="145">
        <v>10</v>
      </c>
      <c r="B119" s="147" t="s">
        <v>946</v>
      </c>
      <c r="C119" s="155">
        <f>data!C369</f>
        <v>112937</v>
      </c>
    </row>
    <row r="120" spans="1:3" ht="20.100000000000001" customHeight="1" x14ac:dyDescent="0.25">
      <c r="A120" s="145">
        <v>11</v>
      </c>
      <c r="B120" s="147" t="s">
        <v>890</v>
      </c>
      <c r="C120" s="155">
        <f>data!D370</f>
        <v>25905376</v>
      </c>
    </row>
    <row r="121" spans="1:3" ht="20.100000000000001" customHeight="1" x14ac:dyDescent="0.25">
      <c r="A121" s="145">
        <v>12</v>
      </c>
      <c r="B121" s="147" t="s">
        <v>947</v>
      </c>
      <c r="C121" s="155">
        <f>data!D371</f>
        <v>52237363</v>
      </c>
    </row>
    <row r="122" spans="1:3" ht="20.100000000000001" customHeight="1" x14ac:dyDescent="0.25">
      <c r="A122" s="145">
        <v>13</v>
      </c>
      <c r="B122" s="149"/>
      <c r="C122" s="147"/>
    </row>
    <row r="123" spans="1:3" ht="20.100000000000001" customHeight="1" x14ac:dyDescent="0.25">
      <c r="A123" s="145">
        <v>14</v>
      </c>
      <c r="B123" s="148" t="s">
        <v>492</v>
      </c>
      <c r="C123" s="146"/>
    </row>
    <row r="124" spans="1:3" ht="20.100000000000001" customHeight="1" x14ac:dyDescent="0.25">
      <c r="A124" s="145">
        <v>15</v>
      </c>
      <c r="B124" s="335" t="s">
        <v>493</v>
      </c>
      <c r="C124" s="336"/>
    </row>
    <row r="125" spans="1:3" ht="20.100000000000001" customHeight="1" x14ac:dyDescent="0.25">
      <c r="A125" s="157" t="s">
        <v>948</v>
      </c>
      <c r="B125" s="337" t="s">
        <v>494</v>
      </c>
      <c r="C125" s="336">
        <f>data!C374</f>
        <v>0</v>
      </c>
    </row>
    <row r="126" spans="1:3" ht="20.100000000000001" customHeight="1" x14ac:dyDescent="0.25">
      <c r="A126" s="157" t="s">
        <v>949</v>
      </c>
      <c r="B126" s="337" t="s">
        <v>495</v>
      </c>
      <c r="C126" s="336">
        <f>data!C375</f>
        <v>92227</v>
      </c>
    </row>
    <row r="127" spans="1:3" ht="20.100000000000001" customHeight="1" x14ac:dyDescent="0.25">
      <c r="A127" s="157" t="s">
        <v>950</v>
      </c>
      <c r="B127" s="337" t="s">
        <v>496</v>
      </c>
      <c r="C127" s="336">
        <f>data!C376</f>
        <v>0</v>
      </c>
    </row>
    <row r="128" spans="1:3" ht="20.100000000000001" customHeight="1" x14ac:dyDescent="0.25">
      <c r="A128" s="157" t="s">
        <v>951</v>
      </c>
      <c r="B128" s="337" t="s">
        <v>497</v>
      </c>
      <c r="C128" s="336">
        <f>data!C377</f>
        <v>0</v>
      </c>
    </row>
    <row r="129" spans="1:3" ht="20.100000000000001" customHeight="1" x14ac:dyDescent="0.25">
      <c r="A129" s="157" t="s">
        <v>952</v>
      </c>
      <c r="B129" s="337" t="s">
        <v>498</v>
      </c>
      <c r="C129" s="336">
        <f>data!C378</f>
        <v>3715562</v>
      </c>
    </row>
    <row r="130" spans="1:3" ht="20.100000000000001" customHeight="1" x14ac:dyDescent="0.25">
      <c r="A130" s="157" t="s">
        <v>953</v>
      </c>
      <c r="B130" s="337" t="s">
        <v>499</v>
      </c>
      <c r="C130" s="336">
        <f>data!C379</f>
        <v>0</v>
      </c>
    </row>
    <row r="131" spans="1:3" ht="20.100000000000001" customHeight="1" x14ac:dyDescent="0.25">
      <c r="A131" s="157" t="s">
        <v>954</v>
      </c>
      <c r="B131" s="337" t="s">
        <v>500</v>
      </c>
      <c r="C131" s="336">
        <f>data!C380</f>
        <v>0</v>
      </c>
    </row>
    <row r="132" spans="1:3" ht="20.100000000000001" customHeight="1" x14ac:dyDescent="0.25">
      <c r="A132" s="157" t="s">
        <v>955</v>
      </c>
      <c r="B132" s="337" t="s">
        <v>501</v>
      </c>
      <c r="C132" s="336">
        <f>data!C381</f>
        <v>0</v>
      </c>
    </row>
    <row r="133" spans="1:3" ht="20.100000000000001" customHeight="1" x14ac:dyDescent="0.25">
      <c r="A133" s="157" t="s">
        <v>956</v>
      </c>
      <c r="B133" s="337" t="s">
        <v>502</v>
      </c>
      <c r="C133" s="336">
        <f>data!C382</f>
        <v>0</v>
      </c>
    </row>
    <row r="134" spans="1:3" ht="20.100000000000001" customHeight="1" x14ac:dyDescent="0.25">
      <c r="A134" s="157" t="s">
        <v>957</v>
      </c>
      <c r="B134" s="337" t="s">
        <v>503</v>
      </c>
      <c r="C134" s="336">
        <f>data!C383</f>
        <v>0</v>
      </c>
    </row>
    <row r="135" spans="1:3" ht="20.100000000000001" customHeight="1" x14ac:dyDescent="0.25">
      <c r="A135" s="157" t="s">
        <v>958</v>
      </c>
      <c r="B135" s="337" t="s">
        <v>504</v>
      </c>
      <c r="C135" s="336">
        <f>data!C384</f>
        <v>444047</v>
      </c>
    </row>
    <row r="136" spans="1:3" ht="20.100000000000001" customHeight="1" x14ac:dyDescent="0.25">
      <c r="A136" s="145">
        <v>16</v>
      </c>
      <c r="B136" s="147" t="s">
        <v>506</v>
      </c>
      <c r="C136" s="336">
        <f>data!C385</f>
        <v>0</v>
      </c>
    </row>
    <row r="137" spans="1:3" ht="20.100000000000001" customHeight="1" x14ac:dyDescent="0.25">
      <c r="A137" s="145">
        <v>17</v>
      </c>
      <c r="B137" s="147" t="s">
        <v>959</v>
      </c>
      <c r="C137" s="155">
        <f>data!D387</f>
        <v>4251836</v>
      </c>
    </row>
    <row r="138" spans="1:3" ht="20.100000000000001" customHeight="1" x14ac:dyDescent="0.25">
      <c r="A138" s="145">
        <v>18</v>
      </c>
      <c r="B138" s="147" t="s">
        <v>960</v>
      </c>
      <c r="C138" s="155">
        <f>data!D388</f>
        <v>56489199</v>
      </c>
    </row>
    <row r="139" spans="1:3" ht="20.100000000000001" customHeight="1" x14ac:dyDescent="0.25">
      <c r="A139" s="145">
        <v>19</v>
      </c>
      <c r="B139" s="149"/>
      <c r="C139" s="147"/>
    </row>
    <row r="140" spans="1:3" ht="20.100000000000001" customHeight="1" x14ac:dyDescent="0.25">
      <c r="A140" s="145">
        <v>20</v>
      </c>
      <c r="B140" s="148" t="s">
        <v>961</v>
      </c>
      <c r="C140" s="146"/>
    </row>
    <row r="141" spans="1:3" ht="20.100000000000001" customHeight="1" x14ac:dyDescent="0.25">
      <c r="A141" s="145">
        <v>21</v>
      </c>
      <c r="B141" s="147" t="s">
        <v>510</v>
      </c>
      <c r="C141" s="155">
        <f>data!C393</f>
        <v>22677818</v>
      </c>
    </row>
    <row r="142" spans="1:3" ht="20.100000000000001" customHeight="1" x14ac:dyDescent="0.25">
      <c r="A142" s="145">
        <v>22</v>
      </c>
      <c r="B142" s="147" t="s">
        <v>11</v>
      </c>
      <c r="C142" s="155">
        <f>data!C394</f>
        <v>5957811</v>
      </c>
    </row>
    <row r="143" spans="1:3" ht="20.100000000000001" customHeight="1" x14ac:dyDescent="0.25">
      <c r="A143" s="145">
        <v>23</v>
      </c>
      <c r="B143" s="147" t="s">
        <v>264</v>
      </c>
      <c r="C143" s="155">
        <f>data!C395</f>
        <v>5110269</v>
      </c>
    </row>
    <row r="144" spans="1:3" ht="20.100000000000001" customHeight="1" x14ac:dyDescent="0.25">
      <c r="A144" s="145">
        <v>24</v>
      </c>
      <c r="B144" s="147" t="s">
        <v>265</v>
      </c>
      <c r="C144" s="155">
        <f>data!C396</f>
        <v>6313694</v>
      </c>
    </row>
    <row r="145" spans="1:3" ht="20.100000000000001" customHeight="1" x14ac:dyDescent="0.25">
      <c r="A145" s="145">
        <v>25</v>
      </c>
      <c r="B145" s="147" t="s">
        <v>962</v>
      </c>
      <c r="C145" s="155">
        <f>data!C397</f>
        <v>785189</v>
      </c>
    </row>
    <row r="146" spans="1:3" ht="20.100000000000001" customHeight="1" x14ac:dyDescent="0.25">
      <c r="A146" s="145">
        <v>26</v>
      </c>
      <c r="B146" s="147" t="s">
        <v>963</v>
      </c>
      <c r="C146" s="155">
        <f>data!C398</f>
        <v>2988328</v>
      </c>
    </row>
    <row r="147" spans="1:3" ht="20.100000000000001" customHeight="1" x14ac:dyDescent="0.25">
      <c r="A147" s="145">
        <v>27</v>
      </c>
      <c r="B147" s="147" t="s">
        <v>16</v>
      </c>
      <c r="C147" s="155">
        <f>data!C399</f>
        <v>3024497</v>
      </c>
    </row>
    <row r="148" spans="1:3" ht="20.100000000000001" customHeight="1" x14ac:dyDescent="0.25">
      <c r="A148" s="145">
        <v>28</v>
      </c>
      <c r="B148" s="147" t="s">
        <v>964</v>
      </c>
      <c r="C148" s="155">
        <f>data!C400</f>
        <v>132908</v>
      </c>
    </row>
    <row r="149" spans="1:3" ht="20.100000000000001" customHeight="1" x14ac:dyDescent="0.25">
      <c r="A149" s="145">
        <v>29</v>
      </c>
      <c r="B149" s="147" t="s">
        <v>515</v>
      </c>
      <c r="C149" s="155">
        <f>data!C401</f>
        <v>0</v>
      </c>
    </row>
    <row r="150" spans="1:3" ht="20.100000000000001" customHeight="1" x14ac:dyDescent="0.25">
      <c r="A150" s="145">
        <v>30</v>
      </c>
      <c r="B150" s="147" t="s">
        <v>965</v>
      </c>
      <c r="C150" s="155">
        <f>data!C402</f>
        <v>0</v>
      </c>
    </row>
    <row r="151" spans="1:3" ht="20.100000000000001" customHeight="1" x14ac:dyDescent="0.25">
      <c r="A151" s="145">
        <v>31</v>
      </c>
      <c r="B151" s="147" t="s">
        <v>517</v>
      </c>
      <c r="C151" s="155">
        <f>data!C403</f>
        <v>0</v>
      </c>
    </row>
    <row r="152" spans="1:3" ht="20.100000000000001" customHeight="1" x14ac:dyDescent="0.25">
      <c r="A152" s="145">
        <v>32</v>
      </c>
      <c r="B152" s="147" t="s">
        <v>269</v>
      </c>
      <c r="C152" s="155"/>
    </row>
    <row r="153" spans="1:3" ht="20.100000000000001" customHeight="1" x14ac:dyDescent="0.25">
      <c r="A153" s="157" t="s">
        <v>966</v>
      </c>
      <c r="B153" s="156" t="s">
        <v>270</v>
      </c>
      <c r="C153" s="155">
        <f>data!C405</f>
        <v>77251</v>
      </c>
    </row>
    <row r="154" spans="1:3" ht="20.100000000000001" customHeight="1" x14ac:dyDescent="0.25">
      <c r="A154" s="157" t="s">
        <v>967</v>
      </c>
      <c r="B154" s="156" t="s">
        <v>271</v>
      </c>
      <c r="C154" s="155">
        <f>data!C406</f>
        <v>2465088</v>
      </c>
    </row>
    <row r="155" spans="1:3" ht="20.100000000000001" customHeight="1" x14ac:dyDescent="0.25">
      <c r="A155" s="157" t="s">
        <v>968</v>
      </c>
      <c r="B155" s="156" t="s">
        <v>969</v>
      </c>
      <c r="C155" s="155">
        <f>data!C407</f>
        <v>2216409</v>
      </c>
    </row>
    <row r="156" spans="1:3" ht="20.100000000000001" customHeight="1" x14ac:dyDescent="0.25">
      <c r="A156" s="157" t="s">
        <v>970</v>
      </c>
      <c r="B156" s="156" t="s">
        <v>273</v>
      </c>
      <c r="C156" s="155">
        <f>data!C408</f>
        <v>485880</v>
      </c>
    </row>
    <row r="157" spans="1:3" ht="20.100000000000001" customHeight="1" x14ac:dyDescent="0.25">
      <c r="A157" s="157" t="s">
        <v>971</v>
      </c>
      <c r="B157" s="156" t="s">
        <v>274</v>
      </c>
      <c r="C157" s="155">
        <f>data!C409</f>
        <v>136230</v>
      </c>
    </row>
    <row r="158" spans="1:3" ht="20.100000000000001" customHeight="1" x14ac:dyDescent="0.25">
      <c r="A158" s="157" t="s">
        <v>972</v>
      </c>
      <c r="B158" s="156" t="s">
        <v>275</v>
      </c>
      <c r="C158" s="155">
        <f>data!C410</f>
        <v>116006</v>
      </c>
    </row>
    <row r="159" spans="1:3" ht="20.100000000000001" customHeight="1" x14ac:dyDescent="0.25">
      <c r="A159" s="157" t="s">
        <v>973</v>
      </c>
      <c r="B159" s="156" t="s">
        <v>276</v>
      </c>
      <c r="C159" s="155">
        <f>data!C411</f>
        <v>447462</v>
      </c>
    </row>
    <row r="160" spans="1:3" ht="20.100000000000001" customHeight="1" x14ac:dyDescent="0.25">
      <c r="A160" s="157" t="s">
        <v>974</v>
      </c>
      <c r="B160" s="156" t="s">
        <v>277</v>
      </c>
      <c r="C160" s="155">
        <f>data!C412</f>
        <v>1148716</v>
      </c>
    </row>
    <row r="161" spans="1:3" ht="20.100000000000001" customHeight="1" x14ac:dyDescent="0.25">
      <c r="A161" s="157" t="s">
        <v>975</v>
      </c>
      <c r="B161" s="156" t="s">
        <v>278</v>
      </c>
      <c r="C161" s="155">
        <f>data!C413</f>
        <v>0</v>
      </c>
    </row>
    <row r="162" spans="1:3" ht="20.100000000000001" customHeight="1" x14ac:dyDescent="0.25">
      <c r="A162" s="157" t="s">
        <v>976</v>
      </c>
      <c r="B162" s="156" t="s">
        <v>279</v>
      </c>
      <c r="C162" s="155">
        <f>data!C414</f>
        <v>35000</v>
      </c>
    </row>
    <row r="163" spans="1:3" ht="20.100000000000001" customHeight="1" x14ac:dyDescent="0.25">
      <c r="A163" s="157" t="s">
        <v>977</v>
      </c>
      <c r="B163" s="156" t="s">
        <v>280</v>
      </c>
      <c r="C163" s="155">
        <f>data!C415</f>
        <v>187525</v>
      </c>
    </row>
    <row r="164" spans="1:3" ht="20.100000000000001" customHeight="1" x14ac:dyDescent="0.25">
      <c r="A164" s="157" t="s">
        <v>978</v>
      </c>
      <c r="B164" s="156" t="s">
        <v>281</v>
      </c>
      <c r="C164" s="155">
        <f>data!C416</f>
        <v>390447</v>
      </c>
    </row>
    <row r="165" spans="1:3" ht="20.100000000000001" customHeight="1" x14ac:dyDescent="0.25">
      <c r="A165" s="157" t="s">
        <v>979</v>
      </c>
      <c r="B165" s="156" t="s">
        <v>282</v>
      </c>
      <c r="C165" s="155">
        <f>data!C417</f>
        <v>0</v>
      </c>
    </row>
    <row r="166" spans="1:3" ht="20.100000000000001" customHeight="1" x14ac:dyDescent="0.25">
      <c r="A166" s="157" t="s">
        <v>980</v>
      </c>
      <c r="B166" s="156" t="s">
        <v>981</v>
      </c>
      <c r="C166" s="155">
        <f>data!C418</f>
        <v>0</v>
      </c>
    </row>
    <row r="167" spans="1:3" ht="20.100000000000001" customHeight="1" x14ac:dyDescent="0.25">
      <c r="A167" s="145">
        <v>34</v>
      </c>
      <c r="B167" s="147" t="s">
        <v>982</v>
      </c>
      <c r="C167" s="155">
        <f>data!D420</f>
        <v>54696528</v>
      </c>
    </row>
    <row r="168" spans="1:3" ht="20.100000000000001" customHeight="1" x14ac:dyDescent="0.25">
      <c r="A168" s="145">
        <v>35</v>
      </c>
      <c r="B168" s="147" t="s">
        <v>983</v>
      </c>
      <c r="C168" s="155">
        <f>data!D421</f>
        <v>1792671</v>
      </c>
    </row>
    <row r="169" spans="1:3" ht="20.100000000000001" customHeight="1" x14ac:dyDescent="0.25">
      <c r="A169" s="145">
        <v>36</v>
      </c>
      <c r="B169" s="149"/>
      <c r="C169" s="147"/>
    </row>
    <row r="170" spans="1:3" ht="20.100000000000001" customHeight="1" x14ac:dyDescent="0.25">
      <c r="A170" s="145">
        <v>37</v>
      </c>
      <c r="B170" s="147" t="s">
        <v>984</v>
      </c>
      <c r="C170" s="155">
        <f>data!D424</f>
        <v>1052225</v>
      </c>
    </row>
    <row r="171" spans="1:3" ht="20.100000000000001" customHeight="1" x14ac:dyDescent="0.25">
      <c r="A171" s="145">
        <v>38</v>
      </c>
      <c r="B171" s="149"/>
      <c r="C171" s="147"/>
    </row>
    <row r="172" spans="1:3" ht="20.100000000000001" customHeight="1" x14ac:dyDescent="0.25">
      <c r="A172" s="145">
        <v>39</v>
      </c>
      <c r="B172" s="147" t="s">
        <v>985</v>
      </c>
      <c r="C172" s="147">
        <f>data!D425</f>
        <v>2844896</v>
      </c>
    </row>
    <row r="173" spans="1:3" ht="20.100000000000001" customHeight="1" x14ac:dyDescent="0.25">
      <c r="A173" s="145">
        <v>40</v>
      </c>
      <c r="B173" s="149"/>
      <c r="C173" s="147"/>
    </row>
    <row r="174" spans="1:3" ht="20.100000000000001" customHeight="1" x14ac:dyDescent="0.25">
      <c r="A174" s="145">
        <v>41</v>
      </c>
      <c r="B174" s="147" t="s">
        <v>986</v>
      </c>
      <c r="C174" s="155">
        <f>data!C426</f>
        <v>0</v>
      </c>
    </row>
    <row r="175" spans="1:3" ht="20.100000000000001" customHeight="1" x14ac:dyDescent="0.25">
      <c r="A175" s="145">
        <v>42</v>
      </c>
      <c r="B175" s="147" t="s">
        <v>987</v>
      </c>
      <c r="C175" s="155">
        <f>data!C427</f>
        <v>0</v>
      </c>
    </row>
    <row r="176" spans="1:3" ht="20.100000000000001" customHeight="1" x14ac:dyDescent="0.25">
      <c r="A176" s="145">
        <v>43</v>
      </c>
      <c r="B176" s="149"/>
      <c r="C176" s="147"/>
    </row>
    <row r="177" spans="1:3" ht="20.100000000000001" customHeight="1" x14ac:dyDescent="0.25">
      <c r="A177" s="145">
        <v>44</v>
      </c>
      <c r="B177" s="147" t="s">
        <v>988</v>
      </c>
      <c r="C177" s="155">
        <f>data!D428</f>
        <v>2844896</v>
      </c>
    </row>
    <row r="178" spans="1:3" ht="20.100000000000001" customHeight="1" x14ac:dyDescent="0.25">
      <c r="A178" s="150">
        <v>45</v>
      </c>
      <c r="B178" s="149" t="s">
        <v>989</v>
      </c>
      <c r="C178" s="147"/>
    </row>
    <row r="179" spans="1:3" ht="20.100000000000001" customHeight="1" x14ac:dyDescent="0.25">
      <c r="A179" s="158"/>
      <c r="B179" s="338"/>
      <c r="C179" s="330"/>
    </row>
  </sheetData>
  <phoneticPr fontId="0" type="noConversion"/>
  <printOptions horizontalCentered="1" verticalCentered="1" gridLines="1" gridLinesSet="0"/>
  <pageMargins left="0" right="0" top="0" bottom="0" header="0" footer="0"/>
  <pageSetup scale="72" fitToHeight="3" orientation="portrait" r:id="rId1"/>
  <headerFooter alignWithMargins="0"/>
  <rowBreaks count="3" manualBreakCount="3">
    <brk id="52" max="1048575" man="1"/>
    <brk id="104" max="1048575" man="1"/>
    <brk id="151" max="1048575"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8C9A05-3097-4F2F-808F-3625ACAF5518}">
  <sheetPr codeName="Sheet11"/>
  <dimension ref="A1:N410"/>
  <sheetViews>
    <sheetView showGridLines="0" topLeftCell="A151" zoomScale="65" workbookViewId="0">
      <selection activeCell="E373" sqref="E373"/>
    </sheetView>
  </sheetViews>
  <sheetFormatPr defaultColWidth="8.88671875" defaultRowHeight="20.100000000000001" customHeight="1" x14ac:dyDescent="0.2"/>
  <cols>
    <col min="1" max="1" width="5.77734375" style="201" customWidth="1"/>
    <col min="2" max="2" width="22.44140625" style="201" customWidth="1"/>
    <col min="3" max="8" width="13.77734375" style="201" customWidth="1"/>
    <col min="9" max="9" width="15.77734375" style="201" customWidth="1"/>
    <col min="10" max="12" width="8.88671875" style="201" customWidth="1"/>
    <col min="13" max="16384" width="8.88671875" style="201"/>
  </cols>
  <sheetData>
    <row r="1" spans="1:9" ht="20.100000000000001" customHeight="1" x14ac:dyDescent="0.2">
      <c r="A1" s="199" t="s">
        <v>990</v>
      </c>
      <c r="B1" s="200"/>
      <c r="C1" s="200"/>
      <c r="D1" s="200"/>
      <c r="E1" s="200"/>
      <c r="F1" s="200"/>
      <c r="G1" s="200"/>
      <c r="H1" s="200"/>
    </row>
    <row r="2" spans="1:9" ht="20.100000000000001" customHeight="1" x14ac:dyDescent="0.2">
      <c r="A2" s="202"/>
      <c r="I2" s="203" t="s">
        <v>991</v>
      </c>
    </row>
    <row r="3" spans="1:9" ht="20.100000000000001" customHeight="1" x14ac:dyDescent="0.2">
      <c r="A3" s="202"/>
      <c r="I3" s="202"/>
    </row>
    <row r="4" spans="1:9" ht="20.100000000000001" customHeight="1" x14ac:dyDescent="0.2">
      <c r="A4" s="204" t="str">
        <f>"Hospital: "&amp;data!C102</f>
        <v>Hospital: Whitman Hospital &amp; Medical Clinics</v>
      </c>
      <c r="G4" s="205"/>
      <c r="H4" s="204" t="str">
        <f>"FYE: "&amp;data!C100</f>
        <v>FYE: 12/31/2023</v>
      </c>
    </row>
    <row r="5" spans="1:9" ht="20.100000000000001" customHeight="1" x14ac:dyDescent="0.2">
      <c r="A5" s="198">
        <v>1</v>
      </c>
      <c r="B5" s="206" t="s">
        <v>236</v>
      </c>
      <c r="C5" s="207" t="s">
        <v>36</v>
      </c>
      <c r="D5" s="208" t="s">
        <v>37</v>
      </c>
      <c r="E5" s="208" t="s">
        <v>38</v>
      </c>
      <c r="F5" s="208" t="s">
        <v>39</v>
      </c>
      <c r="G5" s="208" t="s">
        <v>40</v>
      </c>
      <c r="H5" s="208" t="s">
        <v>41</v>
      </c>
      <c r="I5" s="208" t="s">
        <v>42</v>
      </c>
    </row>
    <row r="6" spans="1:9" ht="20.100000000000001" customHeight="1" x14ac:dyDescent="0.2">
      <c r="A6" s="209">
        <v>2</v>
      </c>
      <c r="B6" s="339" t="s">
        <v>992</v>
      </c>
      <c r="C6" s="340" t="s">
        <v>118</v>
      </c>
      <c r="D6" s="341" t="s">
        <v>993</v>
      </c>
      <c r="E6" s="341" t="s">
        <v>120</v>
      </c>
      <c r="F6" s="341" t="s">
        <v>121</v>
      </c>
      <c r="G6" s="341" t="s">
        <v>122</v>
      </c>
      <c r="H6" s="341" t="s">
        <v>123</v>
      </c>
      <c r="I6" s="341" t="s">
        <v>124</v>
      </c>
    </row>
    <row r="7" spans="1:9" ht="20.100000000000001" customHeight="1" x14ac:dyDescent="0.2">
      <c r="A7" s="209"/>
      <c r="B7" s="339"/>
      <c r="C7" s="341" t="s">
        <v>190</v>
      </c>
      <c r="D7" s="341" t="s">
        <v>994</v>
      </c>
      <c r="E7" s="341" t="s">
        <v>190</v>
      </c>
      <c r="F7" s="341" t="s">
        <v>995</v>
      </c>
      <c r="G7" s="341" t="s">
        <v>192</v>
      </c>
      <c r="H7" s="341" t="s">
        <v>190</v>
      </c>
      <c r="I7" s="341" t="s">
        <v>193</v>
      </c>
    </row>
    <row r="8" spans="1:9" ht="20.100000000000001" customHeight="1" x14ac:dyDescent="0.2">
      <c r="A8" s="198">
        <v>3</v>
      </c>
      <c r="B8" s="206" t="s">
        <v>996</v>
      </c>
      <c r="C8" s="208" t="s">
        <v>242</v>
      </c>
      <c r="D8" s="208" t="s">
        <v>242</v>
      </c>
      <c r="E8" s="208" t="s">
        <v>242</v>
      </c>
      <c r="F8" s="208" t="s">
        <v>242</v>
      </c>
      <c r="G8" s="208" t="s">
        <v>242</v>
      </c>
      <c r="H8" s="208" t="s">
        <v>242</v>
      </c>
      <c r="I8" s="208" t="s">
        <v>242</v>
      </c>
    </row>
    <row r="9" spans="1:9" ht="20.100000000000001" customHeight="1" x14ac:dyDescent="0.2">
      <c r="A9" s="198">
        <v>4</v>
      </c>
      <c r="B9" s="206" t="s">
        <v>261</v>
      </c>
      <c r="C9" s="206">
        <f>data!C63</f>
        <v>0</v>
      </c>
      <c r="D9" s="206">
        <f>data!D63</f>
        <v>0</v>
      </c>
      <c r="E9" s="206">
        <f>data!E63</f>
        <v>1242</v>
      </c>
      <c r="F9" s="206">
        <f>data!F63</f>
        <v>0</v>
      </c>
      <c r="G9" s="206">
        <f>data!G63</f>
        <v>0</v>
      </c>
      <c r="H9" s="206">
        <f>data!H63</f>
        <v>0</v>
      </c>
      <c r="I9" s="206">
        <f>data!I63</f>
        <v>0</v>
      </c>
    </row>
    <row r="10" spans="1:9" ht="20.100000000000001" customHeight="1" x14ac:dyDescent="0.2">
      <c r="A10" s="198">
        <v>5</v>
      </c>
      <c r="B10" s="206" t="s">
        <v>262</v>
      </c>
      <c r="C10" s="210">
        <f>data!C64</f>
        <v>0</v>
      </c>
      <c r="D10" s="210">
        <f>data!D64</f>
        <v>0</v>
      </c>
      <c r="E10" s="210">
        <f>data!E64</f>
        <v>37.1</v>
      </c>
      <c r="F10" s="210">
        <f>data!F64</f>
        <v>0</v>
      </c>
      <c r="G10" s="210">
        <f>data!G64</f>
        <v>0</v>
      </c>
      <c r="H10" s="210">
        <f>data!H64</f>
        <v>0</v>
      </c>
      <c r="I10" s="210">
        <f>data!I64</f>
        <v>0</v>
      </c>
    </row>
    <row r="11" spans="1:9" ht="20.100000000000001" customHeight="1" x14ac:dyDescent="0.2">
      <c r="A11" s="198">
        <v>6</v>
      </c>
      <c r="B11" s="206" t="s">
        <v>263</v>
      </c>
      <c r="C11" s="206">
        <f>data!C65</f>
        <v>0</v>
      </c>
      <c r="D11" s="206">
        <f>data!D65</f>
        <v>0</v>
      </c>
      <c r="E11" s="206">
        <f>data!E65</f>
        <v>2149182</v>
      </c>
      <c r="F11" s="206">
        <f>data!F65</f>
        <v>0</v>
      </c>
      <c r="G11" s="206">
        <f>data!G65</f>
        <v>0</v>
      </c>
      <c r="H11" s="206">
        <f>data!H65</f>
        <v>0</v>
      </c>
      <c r="I11" s="206">
        <f>data!I65</f>
        <v>0</v>
      </c>
    </row>
    <row r="12" spans="1:9" ht="20.100000000000001" customHeight="1" x14ac:dyDescent="0.2">
      <c r="A12" s="198">
        <v>7</v>
      </c>
      <c r="B12" s="206" t="s">
        <v>11</v>
      </c>
      <c r="C12" s="206">
        <f>data!C66</f>
        <v>0</v>
      </c>
      <c r="D12" s="206">
        <f>data!D66</f>
        <v>0</v>
      </c>
      <c r="E12" s="206">
        <f>data!E66</f>
        <v>564623</v>
      </c>
      <c r="F12" s="206">
        <f>data!F66</f>
        <v>0</v>
      </c>
      <c r="G12" s="206">
        <f>data!G66</f>
        <v>0</v>
      </c>
      <c r="H12" s="206">
        <f>data!H66</f>
        <v>0</v>
      </c>
      <c r="I12" s="206">
        <f>data!I66</f>
        <v>0</v>
      </c>
    </row>
    <row r="13" spans="1:9" ht="20.100000000000001" customHeight="1" x14ac:dyDescent="0.2">
      <c r="A13" s="198">
        <v>8</v>
      </c>
      <c r="B13" s="206" t="s">
        <v>264</v>
      </c>
      <c r="C13" s="206">
        <f>data!C67</f>
        <v>0</v>
      </c>
      <c r="D13" s="206">
        <f>data!D67</f>
        <v>0</v>
      </c>
      <c r="E13" s="206">
        <f>data!E67</f>
        <v>323136</v>
      </c>
      <c r="F13" s="206">
        <f>data!F67</f>
        <v>0</v>
      </c>
      <c r="G13" s="206">
        <f>data!G67</f>
        <v>0</v>
      </c>
      <c r="H13" s="206">
        <f>data!H67</f>
        <v>0</v>
      </c>
      <c r="I13" s="206">
        <f>data!I67</f>
        <v>0</v>
      </c>
    </row>
    <row r="14" spans="1:9" ht="20.100000000000001" customHeight="1" x14ac:dyDescent="0.2">
      <c r="A14" s="198">
        <v>9</v>
      </c>
      <c r="B14" s="206" t="s">
        <v>265</v>
      </c>
      <c r="C14" s="206">
        <f>data!C68</f>
        <v>0</v>
      </c>
      <c r="D14" s="206">
        <f>data!D68</f>
        <v>0</v>
      </c>
      <c r="E14" s="206">
        <f>data!E68</f>
        <v>197060</v>
      </c>
      <c r="F14" s="206">
        <f>data!F68</f>
        <v>0</v>
      </c>
      <c r="G14" s="206">
        <f>data!G68</f>
        <v>0</v>
      </c>
      <c r="H14" s="206">
        <f>data!H68</f>
        <v>0</v>
      </c>
      <c r="I14" s="206">
        <f>data!I68</f>
        <v>0</v>
      </c>
    </row>
    <row r="15" spans="1:9" ht="20.100000000000001" customHeight="1" x14ac:dyDescent="0.2">
      <c r="A15" s="198">
        <v>10</v>
      </c>
      <c r="B15" s="206" t="s">
        <v>512</v>
      </c>
      <c r="C15" s="206">
        <f>data!C69</f>
        <v>0</v>
      </c>
      <c r="D15" s="206">
        <f>data!D69</f>
        <v>0</v>
      </c>
      <c r="E15" s="206">
        <f>data!E69</f>
        <v>0</v>
      </c>
      <c r="F15" s="206">
        <f>data!F69</f>
        <v>0</v>
      </c>
      <c r="G15" s="206">
        <f>data!G69</f>
        <v>0</v>
      </c>
      <c r="H15" s="206">
        <f>data!H69</f>
        <v>0</v>
      </c>
      <c r="I15" s="206">
        <f>data!I69</f>
        <v>0</v>
      </c>
    </row>
    <row r="16" spans="1:9" ht="20.100000000000001" customHeight="1" x14ac:dyDescent="0.2">
      <c r="A16" s="198">
        <v>11</v>
      </c>
      <c r="B16" s="206" t="s">
        <v>513</v>
      </c>
      <c r="C16" s="206">
        <f>data!C70</f>
        <v>0</v>
      </c>
      <c r="D16" s="206">
        <f>data!D70</f>
        <v>0</v>
      </c>
      <c r="E16" s="206">
        <f>data!E70</f>
        <v>52689</v>
      </c>
      <c r="F16" s="206">
        <f>data!F70</f>
        <v>0</v>
      </c>
      <c r="G16" s="206">
        <f>data!G70</f>
        <v>0</v>
      </c>
      <c r="H16" s="206">
        <f>data!H70</f>
        <v>0</v>
      </c>
      <c r="I16" s="206">
        <f>data!I70</f>
        <v>0</v>
      </c>
    </row>
    <row r="17" spans="1:9" ht="20.100000000000001" customHeight="1" x14ac:dyDescent="0.2">
      <c r="A17" s="198">
        <v>12</v>
      </c>
      <c r="B17" s="206" t="s">
        <v>16</v>
      </c>
      <c r="C17" s="206">
        <f>data!C71</f>
        <v>0</v>
      </c>
      <c r="D17" s="206">
        <f>data!D71</f>
        <v>2150</v>
      </c>
      <c r="E17" s="206">
        <f>data!E71</f>
        <v>147388</v>
      </c>
      <c r="F17" s="206">
        <f>data!F71</f>
        <v>0</v>
      </c>
      <c r="G17" s="206">
        <f>data!G71</f>
        <v>0</v>
      </c>
      <c r="H17" s="206">
        <f>data!H71</f>
        <v>0</v>
      </c>
      <c r="I17" s="206">
        <f>data!I71</f>
        <v>0</v>
      </c>
    </row>
    <row r="18" spans="1:9" ht="20.100000000000001" customHeight="1" x14ac:dyDescent="0.2">
      <c r="A18" s="198">
        <v>13</v>
      </c>
      <c r="B18" s="206" t="s">
        <v>997</v>
      </c>
      <c r="C18" s="206">
        <f>data!C72</f>
        <v>0</v>
      </c>
      <c r="D18" s="206">
        <f>data!D72</f>
        <v>0</v>
      </c>
      <c r="E18" s="206">
        <f>data!E72</f>
        <v>8918</v>
      </c>
      <c r="F18" s="206">
        <f>data!F72</f>
        <v>0</v>
      </c>
      <c r="G18" s="206">
        <f>data!G72</f>
        <v>0</v>
      </c>
      <c r="H18" s="206">
        <f>data!H72</f>
        <v>0</v>
      </c>
      <c r="I18" s="206">
        <f>data!I72</f>
        <v>0</v>
      </c>
    </row>
    <row r="19" spans="1:9" ht="20.100000000000001" customHeight="1" x14ac:dyDescent="0.2">
      <c r="A19" s="198">
        <v>14</v>
      </c>
      <c r="B19" s="206" t="s">
        <v>998</v>
      </c>
      <c r="C19" s="206">
        <f>data!C73</f>
        <v>0</v>
      </c>
      <c r="D19" s="206">
        <f>data!D73</f>
        <v>0</v>
      </c>
      <c r="E19" s="206">
        <f>data!E73</f>
        <v>830823</v>
      </c>
      <c r="F19" s="206">
        <f>data!F73</f>
        <v>0</v>
      </c>
      <c r="G19" s="206">
        <f>data!G73</f>
        <v>0</v>
      </c>
      <c r="H19" s="206">
        <f>data!H73</f>
        <v>0</v>
      </c>
      <c r="I19" s="206">
        <f>data!I73</f>
        <v>0</v>
      </c>
    </row>
    <row r="20" spans="1:9" ht="20.100000000000001" customHeight="1" x14ac:dyDescent="0.2">
      <c r="A20" s="198">
        <v>15</v>
      </c>
      <c r="B20" s="206" t="s">
        <v>284</v>
      </c>
      <c r="C20" s="206">
        <f>-data!C88</f>
        <v>0</v>
      </c>
      <c r="D20" s="206">
        <f>-data!D88</f>
        <v>0</v>
      </c>
      <c r="E20" s="206">
        <f>-data!E88</f>
        <v>0</v>
      </c>
      <c r="F20" s="206">
        <f>-data!F88</f>
        <v>0</v>
      </c>
      <c r="G20" s="206">
        <f>-data!G88</f>
        <v>0</v>
      </c>
      <c r="H20" s="206">
        <f>-data!H88</f>
        <v>0</v>
      </c>
      <c r="I20" s="206">
        <f>-data!I88</f>
        <v>0</v>
      </c>
    </row>
    <row r="21" spans="1:9" ht="20.100000000000001" customHeight="1" x14ac:dyDescent="0.2">
      <c r="A21" s="198">
        <v>16</v>
      </c>
      <c r="B21" s="211" t="s">
        <v>999</v>
      </c>
      <c r="C21" s="206">
        <f>data!C89</f>
        <v>0</v>
      </c>
      <c r="D21" s="206">
        <f>data!D89</f>
        <v>2150</v>
      </c>
      <c r="E21" s="206">
        <f>data!E89</f>
        <v>4273819</v>
      </c>
      <c r="F21" s="206">
        <f>data!F89</f>
        <v>0</v>
      </c>
      <c r="G21" s="206">
        <f>data!G89</f>
        <v>0</v>
      </c>
      <c r="H21" s="206">
        <f>data!H89</f>
        <v>0</v>
      </c>
      <c r="I21" s="206">
        <f>data!I89</f>
        <v>0</v>
      </c>
    </row>
    <row r="22" spans="1:9" ht="20.100000000000001" customHeight="1" x14ac:dyDescent="0.2">
      <c r="A22" s="198">
        <v>17</v>
      </c>
      <c r="B22" s="206" t="s">
        <v>286</v>
      </c>
      <c r="C22" s="212"/>
      <c r="D22" s="213"/>
      <c r="E22" s="213"/>
      <c r="F22" s="213"/>
      <c r="G22" s="213"/>
      <c r="H22" s="213"/>
      <c r="I22" s="213"/>
    </row>
    <row r="23" spans="1:9" ht="20.100000000000001" customHeight="1" x14ac:dyDescent="0.2">
      <c r="A23" s="198">
        <v>18</v>
      </c>
      <c r="B23" s="206" t="s">
        <v>1000</v>
      </c>
      <c r="C23" s="211">
        <f>+data!M672</f>
        <v>0</v>
      </c>
      <c r="D23" s="211">
        <f>+data!M673</f>
        <v>6054</v>
      </c>
      <c r="E23" s="211">
        <f>+data!M674</f>
        <v>3179827</v>
      </c>
      <c r="F23" s="211">
        <f>+data!M675</f>
        <v>0</v>
      </c>
      <c r="G23" s="211">
        <f>+data!M676</f>
        <v>0</v>
      </c>
      <c r="H23" s="211">
        <f>+data!M677</f>
        <v>0</v>
      </c>
      <c r="I23" s="211">
        <f>+data!M678</f>
        <v>0</v>
      </c>
    </row>
    <row r="24" spans="1:9" ht="20.100000000000001" customHeight="1" x14ac:dyDescent="0.2">
      <c r="A24" s="198">
        <v>19</v>
      </c>
      <c r="B24" s="211" t="s">
        <v>1001</v>
      </c>
      <c r="C24" s="206">
        <f>data!C91</f>
        <v>0</v>
      </c>
      <c r="D24" s="206">
        <f>data!D91</f>
        <v>0</v>
      </c>
      <c r="E24" s="206">
        <f>data!E91</f>
        <v>3634767</v>
      </c>
      <c r="F24" s="206">
        <f>data!F91</f>
        <v>0</v>
      </c>
      <c r="G24" s="206">
        <f>data!G91</f>
        <v>0</v>
      </c>
      <c r="H24" s="206">
        <f>data!H91</f>
        <v>0</v>
      </c>
      <c r="I24" s="206">
        <f>data!I91</f>
        <v>0</v>
      </c>
    </row>
    <row r="25" spans="1:9" ht="20.100000000000001" customHeight="1" x14ac:dyDescent="0.2">
      <c r="A25" s="198">
        <v>20</v>
      </c>
      <c r="B25" s="211" t="s">
        <v>1002</v>
      </c>
      <c r="C25" s="206">
        <f>data!C92</f>
        <v>0</v>
      </c>
      <c r="D25" s="206">
        <f>data!D92</f>
        <v>0</v>
      </c>
      <c r="E25" s="206">
        <f>data!E92</f>
        <v>3021754</v>
      </c>
      <c r="F25" s="206">
        <f>data!F92</f>
        <v>0</v>
      </c>
      <c r="G25" s="206">
        <f>data!G92</f>
        <v>0</v>
      </c>
      <c r="H25" s="206">
        <f>data!H92</f>
        <v>0</v>
      </c>
      <c r="I25" s="206">
        <f>data!I92</f>
        <v>0</v>
      </c>
    </row>
    <row r="26" spans="1:9" ht="18" customHeight="1" x14ac:dyDescent="0.2">
      <c r="A26" s="198">
        <v>21</v>
      </c>
      <c r="B26" s="211" t="s">
        <v>1003</v>
      </c>
      <c r="C26" s="206">
        <f>data!C93</f>
        <v>0</v>
      </c>
      <c r="D26" s="206">
        <f>data!D93</f>
        <v>0</v>
      </c>
      <c r="E26" s="206">
        <f>data!E93</f>
        <v>6656521</v>
      </c>
      <c r="F26" s="206">
        <f>data!F93</f>
        <v>0</v>
      </c>
      <c r="G26" s="206">
        <f>data!G93</f>
        <v>0</v>
      </c>
      <c r="H26" s="206">
        <f>data!H93</f>
        <v>0</v>
      </c>
      <c r="I26" s="206">
        <f>data!I93</f>
        <v>0</v>
      </c>
    </row>
    <row r="27" spans="1:9" ht="20.100000000000001" customHeight="1" x14ac:dyDescent="0.2">
      <c r="A27" s="198" t="s">
        <v>1004</v>
      </c>
      <c r="B27" s="206"/>
      <c r="C27" s="213"/>
      <c r="D27" s="213"/>
      <c r="E27" s="213"/>
      <c r="F27" s="213"/>
      <c r="G27" s="213"/>
      <c r="H27" s="213"/>
      <c r="I27" s="213"/>
    </row>
    <row r="28" spans="1:9" ht="20.100000000000001" customHeight="1" x14ac:dyDescent="0.2">
      <c r="A28" s="198">
        <v>22</v>
      </c>
      <c r="B28" s="206" t="s">
        <v>1005</v>
      </c>
      <c r="C28" s="206">
        <f>data!C94</f>
        <v>0</v>
      </c>
      <c r="D28" s="206">
        <f>data!D94</f>
        <v>95</v>
      </c>
      <c r="E28" s="206">
        <f>data!E94</f>
        <v>6512</v>
      </c>
      <c r="F28" s="206">
        <f>data!F94</f>
        <v>0</v>
      </c>
      <c r="G28" s="206">
        <f>data!G94</f>
        <v>0</v>
      </c>
      <c r="H28" s="206">
        <f>data!H94</f>
        <v>0</v>
      </c>
      <c r="I28" s="206">
        <f>data!I94</f>
        <v>0</v>
      </c>
    </row>
    <row r="29" spans="1:9" ht="20.100000000000001" customHeight="1" x14ac:dyDescent="0.2">
      <c r="A29" s="198">
        <v>23</v>
      </c>
      <c r="B29" s="206" t="s">
        <v>1006</v>
      </c>
      <c r="C29" s="206">
        <f>data!C95</f>
        <v>0</v>
      </c>
      <c r="D29" s="206">
        <f>data!D95</f>
        <v>0</v>
      </c>
      <c r="E29" s="206">
        <f>data!E95</f>
        <v>100</v>
      </c>
      <c r="F29" s="206">
        <f>data!F95</f>
        <v>0</v>
      </c>
      <c r="G29" s="206">
        <f>data!G95</f>
        <v>0</v>
      </c>
      <c r="H29" s="206">
        <f>data!H95</f>
        <v>0</v>
      </c>
      <c r="I29" s="206">
        <f>data!I95</f>
        <v>0</v>
      </c>
    </row>
    <row r="30" spans="1:9" ht="20.100000000000001" customHeight="1" x14ac:dyDescent="0.2">
      <c r="A30" s="198">
        <v>24</v>
      </c>
      <c r="B30" s="206" t="s">
        <v>1007</v>
      </c>
      <c r="C30" s="206">
        <f>data!C96</f>
        <v>0</v>
      </c>
      <c r="D30" s="206">
        <f>data!D96</f>
        <v>19</v>
      </c>
      <c r="E30" s="206">
        <f>data!E96</f>
        <v>1285</v>
      </c>
      <c r="F30" s="206">
        <f>data!F96</f>
        <v>0</v>
      </c>
      <c r="G30" s="206">
        <f>data!G96</f>
        <v>0</v>
      </c>
      <c r="H30" s="206">
        <f>data!H96</f>
        <v>0</v>
      </c>
      <c r="I30" s="206">
        <f>data!I96</f>
        <v>0</v>
      </c>
    </row>
    <row r="31" spans="1:9" ht="20.100000000000001" customHeight="1" x14ac:dyDescent="0.2">
      <c r="A31" s="198">
        <v>25</v>
      </c>
      <c r="B31" s="206" t="s">
        <v>1008</v>
      </c>
      <c r="C31" s="206">
        <f>data!C97</f>
        <v>0</v>
      </c>
      <c r="D31" s="206">
        <f>data!D97</f>
        <v>0</v>
      </c>
      <c r="E31" s="206">
        <f>data!E97</f>
        <v>100</v>
      </c>
      <c r="F31" s="206">
        <f>data!F97</f>
        <v>0</v>
      </c>
      <c r="G31" s="206">
        <f>data!G97</f>
        <v>0</v>
      </c>
      <c r="H31" s="206">
        <f>data!H97</f>
        <v>0</v>
      </c>
      <c r="I31" s="206">
        <f>data!I97</f>
        <v>0</v>
      </c>
    </row>
    <row r="32" spans="1:9" ht="20.100000000000001" customHeight="1" x14ac:dyDescent="0.2">
      <c r="A32" s="198">
        <v>26</v>
      </c>
      <c r="B32" s="206" t="s">
        <v>294</v>
      </c>
      <c r="C32" s="210">
        <f>data!C98</f>
        <v>0</v>
      </c>
      <c r="D32" s="210">
        <f>data!D98</f>
        <v>0</v>
      </c>
      <c r="E32" s="210">
        <f>data!E98</f>
        <v>35.9</v>
      </c>
      <c r="F32" s="210">
        <f>data!F98</f>
        <v>0</v>
      </c>
      <c r="G32" s="210">
        <f>data!G98</f>
        <v>0</v>
      </c>
      <c r="H32" s="210">
        <f>data!H98</f>
        <v>0</v>
      </c>
      <c r="I32" s="210">
        <f>data!I98</f>
        <v>0</v>
      </c>
    </row>
    <row r="33" spans="1:9" ht="20.100000000000001" customHeight="1" x14ac:dyDescent="0.2">
      <c r="A33" s="199" t="s">
        <v>990</v>
      </c>
      <c r="B33" s="200"/>
      <c r="C33" s="200"/>
      <c r="D33" s="200"/>
      <c r="E33" s="200"/>
      <c r="F33" s="200"/>
      <c r="G33" s="200"/>
      <c r="H33" s="200"/>
      <c r="I33" s="199"/>
    </row>
    <row r="34" spans="1:9" ht="20.100000000000001" customHeight="1" x14ac:dyDescent="0.2">
      <c r="A34" s="202"/>
      <c r="I34" s="203" t="s">
        <v>1009</v>
      </c>
    </row>
    <row r="35" spans="1:9" ht="20.100000000000001" customHeight="1" x14ac:dyDescent="0.2">
      <c r="A35" s="202"/>
      <c r="I35" s="202"/>
    </row>
    <row r="36" spans="1:9" ht="20.100000000000001" customHeight="1" x14ac:dyDescent="0.2">
      <c r="A36" s="204" t="str">
        <f>"Hospital: "&amp;data!C102</f>
        <v>Hospital: Whitman Hospital &amp; Medical Clinics</v>
      </c>
      <c r="G36" s="205"/>
      <c r="H36" s="204" t="str">
        <f>"FYE: "&amp;data!C100</f>
        <v>FYE: 12/31/2023</v>
      </c>
    </row>
    <row r="37" spans="1:9" ht="20.100000000000001" customHeight="1" x14ac:dyDescent="0.2">
      <c r="A37" s="198">
        <v>1</v>
      </c>
      <c r="B37" s="206" t="s">
        <v>236</v>
      </c>
      <c r="C37" s="208" t="s">
        <v>43</v>
      </c>
      <c r="D37" s="208" t="s">
        <v>44</v>
      </c>
      <c r="E37" s="208" t="s">
        <v>45</v>
      </c>
      <c r="F37" s="208" t="s">
        <v>46</v>
      </c>
      <c r="G37" s="208" t="s">
        <v>47</v>
      </c>
      <c r="H37" s="208" t="s">
        <v>48</v>
      </c>
      <c r="I37" s="208" t="s">
        <v>49</v>
      </c>
    </row>
    <row r="38" spans="1:9" ht="20.100000000000001" customHeight="1" x14ac:dyDescent="0.2">
      <c r="A38" s="209">
        <v>2</v>
      </c>
      <c r="B38" s="339" t="s">
        <v>992</v>
      </c>
      <c r="C38" s="341"/>
      <c r="D38" s="341" t="s">
        <v>126</v>
      </c>
      <c r="E38" s="341" t="s">
        <v>127</v>
      </c>
      <c r="F38" s="341" t="s">
        <v>1010</v>
      </c>
      <c r="G38" s="341" t="s">
        <v>129</v>
      </c>
      <c r="H38" s="341" t="s">
        <v>1011</v>
      </c>
      <c r="I38" s="341" t="s">
        <v>131</v>
      </c>
    </row>
    <row r="39" spans="1:9" ht="20.100000000000001" customHeight="1" x14ac:dyDescent="0.2">
      <c r="A39" s="209"/>
      <c r="B39" s="339"/>
      <c r="C39" s="341" t="s">
        <v>125</v>
      </c>
      <c r="D39" s="341" t="s">
        <v>184</v>
      </c>
      <c r="E39" s="340" t="s">
        <v>194</v>
      </c>
      <c r="F39" s="341" t="s">
        <v>195</v>
      </c>
      <c r="G39" s="341" t="s">
        <v>196</v>
      </c>
      <c r="H39" s="341" t="s">
        <v>197</v>
      </c>
      <c r="I39" s="341" t="s">
        <v>196</v>
      </c>
    </row>
    <row r="40" spans="1:9" ht="20.100000000000001" customHeight="1" x14ac:dyDescent="0.2">
      <c r="A40" s="198">
        <v>3</v>
      </c>
      <c r="B40" s="206" t="s">
        <v>996</v>
      </c>
      <c r="C40" s="208" t="s">
        <v>243</v>
      </c>
      <c r="D40" s="208" t="s">
        <v>242</v>
      </c>
      <c r="E40" s="208" t="s">
        <v>242</v>
      </c>
      <c r="F40" s="208" t="s">
        <v>242</v>
      </c>
      <c r="G40" s="208" t="s">
        <v>242</v>
      </c>
      <c r="H40" s="208" t="s">
        <v>244</v>
      </c>
      <c r="I40" s="207" t="s">
        <v>245</v>
      </c>
    </row>
    <row r="41" spans="1:9" ht="20.100000000000001" customHeight="1" x14ac:dyDescent="0.2">
      <c r="A41" s="198">
        <v>4</v>
      </c>
      <c r="B41" s="206" t="s">
        <v>261</v>
      </c>
      <c r="C41" s="206">
        <f>data!J63</f>
        <v>59</v>
      </c>
      <c r="D41" s="206">
        <f>data!K63</f>
        <v>0</v>
      </c>
      <c r="E41" s="206">
        <f>data!L63</f>
        <v>570</v>
      </c>
      <c r="F41" s="206">
        <f>data!M63</f>
        <v>0</v>
      </c>
      <c r="G41" s="206">
        <f>data!N63</f>
        <v>0</v>
      </c>
      <c r="H41" s="206">
        <f>data!O63</f>
        <v>42</v>
      </c>
      <c r="I41" s="206">
        <f>data!P63</f>
        <v>80078</v>
      </c>
    </row>
    <row r="42" spans="1:9" ht="20.100000000000001" customHeight="1" x14ac:dyDescent="0.2">
      <c r="A42" s="198">
        <v>5</v>
      </c>
      <c r="B42" s="206" t="s">
        <v>262</v>
      </c>
      <c r="C42" s="210">
        <f>data!J64</f>
        <v>0</v>
      </c>
      <c r="D42" s="210">
        <f>data!K64</f>
        <v>0</v>
      </c>
      <c r="E42" s="210">
        <f>data!L64</f>
        <v>0</v>
      </c>
      <c r="F42" s="210">
        <f>data!M64</f>
        <v>0</v>
      </c>
      <c r="G42" s="210">
        <f>data!N64</f>
        <v>0</v>
      </c>
      <c r="H42" s="210">
        <f>data!O64</f>
        <v>10.6</v>
      </c>
      <c r="I42" s="210">
        <f>data!P64</f>
        <v>19.7</v>
      </c>
    </row>
    <row r="43" spans="1:9" ht="20.100000000000001" customHeight="1" x14ac:dyDescent="0.2">
      <c r="A43" s="198">
        <v>6</v>
      </c>
      <c r="B43" s="206" t="s">
        <v>263</v>
      </c>
      <c r="C43" s="206">
        <f>data!J65</f>
        <v>0</v>
      </c>
      <c r="D43" s="206">
        <f>data!K65</f>
        <v>0</v>
      </c>
      <c r="E43" s="206">
        <f>data!L65</f>
        <v>0</v>
      </c>
      <c r="F43" s="206">
        <f>data!M65</f>
        <v>0</v>
      </c>
      <c r="G43" s="206">
        <f>data!N65</f>
        <v>0</v>
      </c>
      <c r="H43" s="206">
        <f>data!O65</f>
        <v>552589</v>
      </c>
      <c r="I43" s="206">
        <f>data!P65</f>
        <v>1075714</v>
      </c>
    </row>
    <row r="44" spans="1:9" ht="20.100000000000001" customHeight="1" x14ac:dyDescent="0.2">
      <c r="A44" s="198">
        <v>7</v>
      </c>
      <c r="B44" s="206" t="s">
        <v>11</v>
      </c>
      <c r="C44" s="206">
        <f>data!J66</f>
        <v>0</v>
      </c>
      <c r="D44" s="206">
        <f>data!K66</f>
        <v>0</v>
      </c>
      <c r="E44" s="206">
        <f>data!L66</f>
        <v>0</v>
      </c>
      <c r="F44" s="206">
        <f>data!M66</f>
        <v>0</v>
      </c>
      <c r="G44" s="206">
        <f>data!N66</f>
        <v>0</v>
      </c>
      <c r="H44" s="206">
        <f>data!O66</f>
        <v>145174</v>
      </c>
      <c r="I44" s="206">
        <f>data!P66</f>
        <v>282607</v>
      </c>
    </row>
    <row r="45" spans="1:9" ht="20.100000000000001" customHeight="1" x14ac:dyDescent="0.2">
      <c r="A45" s="198">
        <v>8</v>
      </c>
      <c r="B45" s="206" t="s">
        <v>264</v>
      </c>
      <c r="C45" s="206">
        <f>data!J67</f>
        <v>0</v>
      </c>
      <c r="D45" s="206">
        <f>data!K67</f>
        <v>0</v>
      </c>
      <c r="E45" s="206">
        <f>data!L67</f>
        <v>0</v>
      </c>
      <c r="F45" s="206">
        <f>data!M67</f>
        <v>0</v>
      </c>
      <c r="G45" s="206">
        <f>data!N67</f>
        <v>0</v>
      </c>
      <c r="H45" s="206">
        <f>data!O67</f>
        <v>0</v>
      </c>
      <c r="I45" s="206">
        <f>data!P67</f>
        <v>0</v>
      </c>
    </row>
    <row r="46" spans="1:9" ht="20.100000000000001" customHeight="1" x14ac:dyDescent="0.2">
      <c r="A46" s="198">
        <v>9</v>
      </c>
      <c r="B46" s="206" t="s">
        <v>265</v>
      </c>
      <c r="C46" s="206">
        <f>data!J68</f>
        <v>0</v>
      </c>
      <c r="D46" s="206">
        <f>data!K68</f>
        <v>0</v>
      </c>
      <c r="E46" s="206">
        <f>data!L68</f>
        <v>0</v>
      </c>
      <c r="F46" s="206">
        <f>data!M68</f>
        <v>0</v>
      </c>
      <c r="G46" s="206">
        <f>data!N68</f>
        <v>0</v>
      </c>
      <c r="H46" s="206">
        <f>data!O68</f>
        <v>31374</v>
      </c>
      <c r="I46" s="206">
        <f>data!P68</f>
        <v>1394117</v>
      </c>
    </row>
    <row r="47" spans="1:9" ht="20.100000000000001" customHeight="1" x14ac:dyDescent="0.2">
      <c r="A47" s="198">
        <v>10</v>
      </c>
      <c r="B47" s="206" t="s">
        <v>512</v>
      </c>
      <c r="C47" s="206">
        <f>data!J69</f>
        <v>0</v>
      </c>
      <c r="D47" s="206">
        <f>data!K69</f>
        <v>0</v>
      </c>
      <c r="E47" s="206">
        <f>data!L69</f>
        <v>0</v>
      </c>
      <c r="F47" s="206">
        <f>data!M69</f>
        <v>0</v>
      </c>
      <c r="G47" s="206">
        <f>data!N69</f>
        <v>0</v>
      </c>
      <c r="H47" s="206">
        <f>data!O69</f>
        <v>0</v>
      </c>
      <c r="I47" s="206">
        <f>data!P69</f>
        <v>0</v>
      </c>
    </row>
    <row r="48" spans="1:9" ht="20.100000000000001" customHeight="1" x14ac:dyDescent="0.2">
      <c r="A48" s="198">
        <v>11</v>
      </c>
      <c r="B48" s="206" t="s">
        <v>513</v>
      </c>
      <c r="C48" s="206">
        <f>data!J70</f>
        <v>0</v>
      </c>
      <c r="D48" s="206">
        <f>data!K70</f>
        <v>0</v>
      </c>
      <c r="E48" s="206">
        <f>data!L70</f>
        <v>0</v>
      </c>
      <c r="F48" s="206">
        <f>data!M70</f>
        <v>0</v>
      </c>
      <c r="G48" s="206">
        <f>data!N70</f>
        <v>0</v>
      </c>
      <c r="H48" s="206">
        <f>data!O70</f>
        <v>1001</v>
      </c>
      <c r="I48" s="206">
        <f>data!P70</f>
        <v>49976</v>
      </c>
    </row>
    <row r="49" spans="1:11" ht="20.100000000000001" customHeight="1" x14ac:dyDescent="0.2">
      <c r="A49" s="198">
        <v>12</v>
      </c>
      <c r="B49" s="206" t="s">
        <v>16</v>
      </c>
      <c r="C49" s="206">
        <f>data!J71</f>
        <v>3304</v>
      </c>
      <c r="D49" s="206">
        <f>data!K71</f>
        <v>0</v>
      </c>
      <c r="E49" s="206">
        <f>data!L71</f>
        <v>59843</v>
      </c>
      <c r="F49" s="206">
        <f>data!M71</f>
        <v>0</v>
      </c>
      <c r="G49" s="206">
        <f>data!N71</f>
        <v>0</v>
      </c>
      <c r="H49" s="206">
        <f>data!O71</f>
        <v>23652</v>
      </c>
      <c r="I49" s="206">
        <f>data!P71</f>
        <v>147751</v>
      </c>
    </row>
    <row r="50" spans="1:11" ht="20.100000000000001" customHeight="1" x14ac:dyDescent="0.2">
      <c r="A50" s="198">
        <v>13</v>
      </c>
      <c r="B50" s="206" t="s">
        <v>997</v>
      </c>
      <c r="C50" s="206">
        <f>data!J72</f>
        <v>0</v>
      </c>
      <c r="D50" s="206">
        <f>data!K72</f>
        <v>0</v>
      </c>
      <c r="E50" s="206">
        <f>data!L72</f>
        <v>0</v>
      </c>
      <c r="F50" s="206">
        <f>data!M72</f>
        <v>0</v>
      </c>
      <c r="G50" s="206">
        <f>data!N72</f>
        <v>0</v>
      </c>
      <c r="H50" s="206">
        <f>data!O72</f>
        <v>0</v>
      </c>
      <c r="I50" s="206">
        <f>data!P72</f>
        <v>0</v>
      </c>
    </row>
    <row r="51" spans="1:11" ht="20.100000000000001" customHeight="1" x14ac:dyDescent="0.2">
      <c r="A51" s="198">
        <v>14</v>
      </c>
      <c r="B51" s="206" t="s">
        <v>998</v>
      </c>
      <c r="C51" s="206">
        <f>data!J73</f>
        <v>0</v>
      </c>
      <c r="D51" s="206">
        <f>data!K73</f>
        <v>0</v>
      </c>
      <c r="E51" s="206">
        <f>data!L73</f>
        <v>0</v>
      </c>
      <c r="F51" s="206">
        <f>data!M73</f>
        <v>0</v>
      </c>
      <c r="G51" s="206">
        <f>data!N73</f>
        <v>0</v>
      </c>
      <c r="H51" s="206">
        <f>data!O73</f>
        <v>249797</v>
      </c>
      <c r="I51" s="206">
        <f>data!P73</f>
        <v>272833</v>
      </c>
    </row>
    <row r="52" spans="1:11" ht="20.100000000000001" customHeight="1" x14ac:dyDescent="0.2">
      <c r="A52" s="198">
        <v>15</v>
      </c>
      <c r="B52" s="206" t="s">
        <v>284</v>
      </c>
      <c r="C52" s="206">
        <f>-data!J88</f>
        <v>0</v>
      </c>
      <c r="D52" s="206">
        <f>-data!K88</f>
        <v>0</v>
      </c>
      <c r="E52" s="206">
        <f>-data!L88</f>
        <v>0</v>
      </c>
      <c r="F52" s="206">
        <f>-data!M88</f>
        <v>0</v>
      </c>
      <c r="G52" s="206">
        <f>-data!N88</f>
        <v>0</v>
      </c>
      <c r="H52" s="206">
        <f>-data!O88</f>
        <v>0</v>
      </c>
      <c r="I52" s="206">
        <f>-data!P88</f>
        <v>0</v>
      </c>
    </row>
    <row r="53" spans="1:11" ht="20.100000000000001" customHeight="1" x14ac:dyDescent="0.2">
      <c r="A53" s="198">
        <v>16</v>
      </c>
      <c r="B53" s="211" t="s">
        <v>999</v>
      </c>
      <c r="C53" s="206">
        <f>data!J89</f>
        <v>3304</v>
      </c>
      <c r="D53" s="206">
        <f>data!K89</f>
        <v>0</v>
      </c>
      <c r="E53" s="206">
        <f>data!L89</f>
        <v>59843</v>
      </c>
      <c r="F53" s="206">
        <f>data!M89</f>
        <v>0</v>
      </c>
      <c r="G53" s="206">
        <f>data!N89</f>
        <v>0</v>
      </c>
      <c r="H53" s="206">
        <f>data!O89</f>
        <v>1003587</v>
      </c>
      <c r="I53" s="206">
        <f>data!P89</f>
        <v>3222998</v>
      </c>
    </row>
    <row r="54" spans="1:11" ht="20.100000000000001" customHeight="1" x14ac:dyDescent="0.2">
      <c r="A54" s="198">
        <v>17</v>
      </c>
      <c r="B54" s="206" t="s">
        <v>286</v>
      </c>
      <c r="C54" s="213"/>
      <c r="D54" s="213"/>
      <c r="E54" s="213"/>
      <c r="F54" s="213"/>
      <c r="G54" s="213"/>
      <c r="H54" s="213"/>
      <c r="I54" s="213"/>
    </row>
    <row r="55" spans="1:11" ht="20.100000000000001" customHeight="1" x14ac:dyDescent="0.2">
      <c r="A55" s="198">
        <v>18</v>
      </c>
      <c r="B55" s="206" t="s">
        <v>1000</v>
      </c>
      <c r="C55" s="211">
        <f>+data!M679</f>
        <v>19893</v>
      </c>
      <c r="D55" s="211">
        <f>+data!M680</f>
        <v>0</v>
      </c>
      <c r="E55" s="211">
        <f>+data!M695</f>
        <v>0</v>
      </c>
      <c r="F55" s="211">
        <f>+data!M696</f>
        <v>0</v>
      </c>
      <c r="G55" s="211">
        <f>+data!M697</f>
        <v>612463</v>
      </c>
      <c r="H55" s="211">
        <f>+data!M684</f>
        <v>351304</v>
      </c>
      <c r="I55" s="211">
        <f>+data!M685</f>
        <v>2086095</v>
      </c>
    </row>
    <row r="56" spans="1:11" ht="20.100000000000001" customHeight="1" x14ac:dyDescent="0.2">
      <c r="A56" s="198">
        <v>19</v>
      </c>
      <c r="B56" s="211" t="s">
        <v>1001</v>
      </c>
      <c r="C56" s="206">
        <f>data!J91</f>
        <v>119922</v>
      </c>
      <c r="D56" s="206">
        <f>data!K91</f>
        <v>0</v>
      </c>
      <c r="E56" s="206">
        <f>data!L91</f>
        <v>568926</v>
      </c>
      <c r="F56" s="206">
        <f>data!M91</f>
        <v>0</v>
      </c>
      <c r="G56" s="206">
        <f>data!N91</f>
        <v>0</v>
      </c>
      <c r="H56" s="206">
        <f>data!O91</f>
        <v>281106</v>
      </c>
      <c r="I56" s="206">
        <f>data!P91</f>
        <v>3594134</v>
      </c>
    </row>
    <row r="57" spans="1:11" ht="20.100000000000001" customHeight="1" x14ac:dyDescent="0.2">
      <c r="A57" s="198">
        <v>20</v>
      </c>
      <c r="B57" s="211" t="s">
        <v>1002</v>
      </c>
      <c r="C57" s="206">
        <f>data!J92</f>
        <v>174</v>
      </c>
      <c r="D57" s="206">
        <f>data!K92</f>
        <v>0</v>
      </c>
      <c r="E57" s="206">
        <f>data!L92</f>
        <v>0</v>
      </c>
      <c r="F57" s="206">
        <f>data!M92</f>
        <v>0</v>
      </c>
      <c r="G57" s="206">
        <f>data!N92</f>
        <v>0</v>
      </c>
      <c r="H57" s="206">
        <f>data!O92</f>
        <v>396834</v>
      </c>
      <c r="I57" s="206">
        <f>data!P92</f>
        <v>9751525</v>
      </c>
    </row>
    <row r="58" spans="1:11" ht="20.100000000000001" customHeight="1" x14ac:dyDescent="0.2">
      <c r="A58" s="198">
        <v>21</v>
      </c>
      <c r="B58" s="211" t="s">
        <v>1003</v>
      </c>
      <c r="C58" s="206">
        <f>data!J93</f>
        <v>120096</v>
      </c>
      <c r="D58" s="206">
        <f>data!K93</f>
        <v>0</v>
      </c>
      <c r="E58" s="206">
        <f>data!L93</f>
        <v>568926</v>
      </c>
      <c r="F58" s="206">
        <f>data!M93</f>
        <v>0</v>
      </c>
      <c r="G58" s="206">
        <f>data!N93</f>
        <v>0</v>
      </c>
      <c r="H58" s="206">
        <f>data!O93</f>
        <v>677940</v>
      </c>
      <c r="I58" s="206">
        <f>data!P93</f>
        <v>13345659</v>
      </c>
    </row>
    <row r="59" spans="1:11" ht="20.100000000000001" customHeight="1" x14ac:dyDescent="0.2">
      <c r="A59" s="198" t="s">
        <v>1004</v>
      </c>
      <c r="B59" s="206"/>
      <c r="C59" s="213"/>
      <c r="D59" s="213"/>
      <c r="E59" s="213"/>
      <c r="F59" s="213"/>
      <c r="G59" s="213"/>
      <c r="H59" s="213"/>
      <c r="I59" s="213"/>
    </row>
    <row r="60" spans="1:11" ht="20.100000000000001" customHeight="1" x14ac:dyDescent="0.25">
      <c r="A60" s="198">
        <v>22</v>
      </c>
      <c r="B60" s="206" t="s">
        <v>1005</v>
      </c>
      <c r="C60" s="206">
        <f>data!J94</f>
        <v>146</v>
      </c>
      <c r="D60" s="206">
        <f>data!K94</f>
        <v>0</v>
      </c>
      <c r="E60" s="206">
        <f>data!L94</f>
        <v>2644</v>
      </c>
      <c r="F60" s="206">
        <f>data!M94</f>
        <v>0</v>
      </c>
      <c r="G60" s="206">
        <f>data!N94</f>
        <v>0</v>
      </c>
      <c r="H60" s="206">
        <f>data!O94</f>
        <v>1045</v>
      </c>
      <c r="I60" s="206">
        <f>data!P94</f>
        <v>6528</v>
      </c>
      <c r="K60" s="214"/>
    </row>
    <row r="61" spans="1:11" ht="20.100000000000001" customHeight="1" x14ac:dyDescent="0.2">
      <c r="A61" s="198">
        <v>23</v>
      </c>
      <c r="B61" s="206" t="s">
        <v>1006</v>
      </c>
      <c r="C61" s="206">
        <f>data!J95</f>
        <v>0</v>
      </c>
      <c r="D61" s="206">
        <f>data!K95</f>
        <v>0</v>
      </c>
      <c r="E61" s="206">
        <f>data!L95</f>
        <v>0</v>
      </c>
      <c r="F61" s="206">
        <f>data!M95</f>
        <v>0</v>
      </c>
      <c r="G61" s="206">
        <f>data!N95</f>
        <v>0</v>
      </c>
      <c r="H61" s="206">
        <f>data!O95</f>
        <v>0</v>
      </c>
      <c r="I61" s="206">
        <f>data!P95</f>
        <v>0</v>
      </c>
    </row>
    <row r="62" spans="1:11" ht="20.100000000000001" customHeight="1" x14ac:dyDescent="0.2">
      <c r="A62" s="198">
        <v>24</v>
      </c>
      <c r="B62" s="206" t="s">
        <v>1007</v>
      </c>
      <c r="C62" s="206">
        <f>data!J96</f>
        <v>29</v>
      </c>
      <c r="D62" s="206">
        <f>data!K96</f>
        <v>0</v>
      </c>
      <c r="E62" s="206">
        <f>data!L96</f>
        <v>522</v>
      </c>
      <c r="F62" s="206">
        <f>data!M96</f>
        <v>0</v>
      </c>
      <c r="G62" s="206">
        <f>data!N96</f>
        <v>0</v>
      </c>
      <c r="H62" s="206">
        <f>data!O96</f>
        <v>206</v>
      </c>
      <c r="I62" s="206">
        <f>data!P96</f>
        <v>1288</v>
      </c>
    </row>
    <row r="63" spans="1:11" ht="20.100000000000001" customHeight="1" x14ac:dyDescent="0.2">
      <c r="A63" s="198">
        <v>25</v>
      </c>
      <c r="B63" s="206" t="s">
        <v>1008</v>
      </c>
      <c r="C63" s="206">
        <f>data!J97</f>
        <v>0</v>
      </c>
      <c r="D63" s="206">
        <f>data!K97</f>
        <v>0</v>
      </c>
      <c r="E63" s="206">
        <f>data!L97</f>
        <v>0</v>
      </c>
      <c r="F63" s="206">
        <f>data!M97</f>
        <v>0</v>
      </c>
      <c r="G63" s="206">
        <f>data!N97</f>
        <v>0</v>
      </c>
      <c r="H63" s="206">
        <f>data!O97</f>
        <v>0</v>
      </c>
      <c r="I63" s="206">
        <f>data!P97</f>
        <v>0</v>
      </c>
    </row>
    <row r="64" spans="1:11" ht="20.100000000000001" customHeight="1" x14ac:dyDescent="0.2">
      <c r="A64" s="198">
        <v>26</v>
      </c>
      <c r="B64" s="206" t="s">
        <v>294</v>
      </c>
      <c r="C64" s="210">
        <f>data!J98</f>
        <v>0</v>
      </c>
      <c r="D64" s="210">
        <f>data!K98</f>
        <v>0</v>
      </c>
      <c r="E64" s="210">
        <f>data!L98</f>
        <v>0</v>
      </c>
      <c r="F64" s="210">
        <f>data!M98</f>
        <v>0</v>
      </c>
      <c r="G64" s="210">
        <f>data!N98</f>
        <v>0</v>
      </c>
      <c r="H64" s="210">
        <f>data!O98</f>
        <v>10.6</v>
      </c>
      <c r="I64" s="210">
        <f>data!P98</f>
        <v>12.3</v>
      </c>
    </row>
    <row r="65" spans="1:9" ht="20.100000000000001" customHeight="1" x14ac:dyDescent="0.2">
      <c r="A65" s="199" t="s">
        <v>990</v>
      </c>
      <c r="B65" s="200"/>
      <c r="C65" s="200"/>
      <c r="D65" s="200"/>
      <c r="E65" s="200"/>
      <c r="F65" s="200"/>
      <c r="G65" s="200"/>
      <c r="H65" s="200"/>
      <c r="I65" s="199"/>
    </row>
    <row r="66" spans="1:9" ht="20.100000000000001" customHeight="1" x14ac:dyDescent="0.2">
      <c r="D66" s="202"/>
      <c r="I66" s="203" t="s">
        <v>1012</v>
      </c>
    </row>
    <row r="67" spans="1:9" ht="20.100000000000001" customHeight="1" x14ac:dyDescent="0.2">
      <c r="A67" s="202"/>
    </row>
    <row r="68" spans="1:9" ht="20.100000000000001" customHeight="1" x14ac:dyDescent="0.2">
      <c r="A68" s="204" t="str">
        <f>"Hospital: "&amp;data!C102</f>
        <v>Hospital: Whitman Hospital &amp; Medical Clinics</v>
      </c>
      <c r="G68" s="205"/>
      <c r="H68" s="204" t="str">
        <f>"FYE: "&amp;data!C100</f>
        <v>FYE: 12/31/2023</v>
      </c>
    </row>
    <row r="69" spans="1:9" ht="20.100000000000001" customHeight="1" x14ac:dyDescent="0.2">
      <c r="A69" s="198">
        <v>1</v>
      </c>
      <c r="B69" s="206" t="s">
        <v>236</v>
      </c>
      <c r="C69" s="208" t="s">
        <v>50</v>
      </c>
      <c r="D69" s="208" t="s">
        <v>51</v>
      </c>
      <c r="E69" s="208" t="s">
        <v>52</v>
      </c>
      <c r="F69" s="208" t="s">
        <v>53</v>
      </c>
      <c r="G69" s="208" t="s">
        <v>54</v>
      </c>
      <c r="H69" s="208" t="s">
        <v>55</v>
      </c>
      <c r="I69" s="208" t="s">
        <v>56</v>
      </c>
    </row>
    <row r="70" spans="1:9" ht="20.100000000000001" customHeight="1" x14ac:dyDescent="0.2">
      <c r="A70" s="209">
        <v>2</v>
      </c>
      <c r="B70" s="339" t="s">
        <v>992</v>
      </c>
      <c r="C70" s="341" t="s">
        <v>132</v>
      </c>
      <c r="D70" s="341"/>
      <c r="E70" s="341" t="s">
        <v>134</v>
      </c>
      <c r="F70" s="341" t="s">
        <v>135</v>
      </c>
      <c r="G70" s="341"/>
      <c r="H70" s="341" t="s">
        <v>137</v>
      </c>
      <c r="I70" s="341" t="s">
        <v>138</v>
      </c>
    </row>
    <row r="71" spans="1:9" ht="20.100000000000001" customHeight="1" x14ac:dyDescent="0.2">
      <c r="A71" s="209"/>
      <c r="B71" s="339"/>
      <c r="C71" s="341" t="s">
        <v>198</v>
      </c>
      <c r="D71" s="341" t="s">
        <v>1013</v>
      </c>
      <c r="E71" s="341" t="s">
        <v>196</v>
      </c>
      <c r="F71" s="341" t="s">
        <v>199</v>
      </c>
      <c r="G71" s="341" t="s">
        <v>136</v>
      </c>
      <c r="H71" s="341" t="s">
        <v>200</v>
      </c>
      <c r="I71" s="341" t="s">
        <v>201</v>
      </c>
    </row>
    <row r="72" spans="1:9" ht="20.100000000000001" customHeight="1" x14ac:dyDescent="0.2">
      <c r="A72" s="198">
        <v>3</v>
      </c>
      <c r="B72" s="206" t="s">
        <v>996</v>
      </c>
      <c r="C72" s="208" t="s">
        <v>1014</v>
      </c>
      <c r="D72" s="207" t="s">
        <v>1015</v>
      </c>
      <c r="E72" s="215"/>
      <c r="F72" s="215"/>
      <c r="G72" s="207" t="s">
        <v>1016</v>
      </c>
      <c r="H72" s="207" t="s">
        <v>1016</v>
      </c>
      <c r="I72" s="208" t="s">
        <v>250</v>
      </c>
    </row>
    <row r="73" spans="1:9" ht="20.100000000000001" customHeight="1" x14ac:dyDescent="0.2">
      <c r="A73" s="198">
        <v>4</v>
      </c>
      <c r="B73" s="206" t="s">
        <v>261</v>
      </c>
      <c r="C73" s="206">
        <f>data!Q63</f>
        <v>35105</v>
      </c>
      <c r="D73" s="211">
        <f>data!R63</f>
        <v>80078</v>
      </c>
      <c r="E73" s="215"/>
      <c r="F73" s="215"/>
      <c r="G73" s="206">
        <f>data!U63</f>
        <v>85423</v>
      </c>
      <c r="H73" s="206">
        <f>data!V63</f>
        <v>0</v>
      </c>
      <c r="I73" s="206">
        <f>data!W63</f>
        <v>0</v>
      </c>
    </row>
    <row r="74" spans="1:9" ht="20.100000000000001" customHeight="1" x14ac:dyDescent="0.2">
      <c r="A74" s="198">
        <v>5</v>
      </c>
      <c r="B74" s="206" t="s">
        <v>262</v>
      </c>
      <c r="C74" s="210">
        <f>data!Q64</f>
        <v>0</v>
      </c>
      <c r="D74" s="210">
        <f>data!R64</f>
        <v>2.9</v>
      </c>
      <c r="E74" s="210">
        <f>data!S64</f>
        <v>0</v>
      </c>
      <c r="F74" s="210">
        <f>data!T64</f>
        <v>0</v>
      </c>
      <c r="G74" s="210">
        <f>data!U64</f>
        <v>18.5</v>
      </c>
      <c r="H74" s="210">
        <f>data!V64</f>
        <v>0</v>
      </c>
      <c r="I74" s="210">
        <f>data!W64</f>
        <v>0</v>
      </c>
    </row>
    <row r="75" spans="1:9" ht="20.100000000000001" customHeight="1" x14ac:dyDescent="0.2">
      <c r="A75" s="198">
        <v>6</v>
      </c>
      <c r="B75" s="206" t="s">
        <v>263</v>
      </c>
      <c r="C75" s="206">
        <f>data!Q65</f>
        <v>0</v>
      </c>
      <c r="D75" s="206">
        <f>data!R65</f>
        <v>709652</v>
      </c>
      <c r="E75" s="206">
        <f>data!S65</f>
        <v>0</v>
      </c>
      <c r="F75" s="206">
        <f>data!T65</f>
        <v>0</v>
      </c>
      <c r="G75" s="206">
        <f>data!U65</f>
        <v>938755</v>
      </c>
      <c r="H75" s="206">
        <f>data!V65</f>
        <v>0</v>
      </c>
      <c r="I75" s="206">
        <f>data!W65</f>
        <v>0</v>
      </c>
    </row>
    <row r="76" spans="1:9" ht="20.100000000000001" customHeight="1" x14ac:dyDescent="0.2">
      <c r="A76" s="198">
        <v>7</v>
      </c>
      <c r="B76" s="206" t="s">
        <v>11</v>
      </c>
      <c r="C76" s="206">
        <f>data!Q66</f>
        <v>0</v>
      </c>
      <c r="D76" s="206">
        <f>data!R66</f>
        <v>186436</v>
      </c>
      <c r="E76" s="206">
        <f>data!S66</f>
        <v>0</v>
      </c>
      <c r="F76" s="206">
        <f>data!T66</f>
        <v>0</v>
      </c>
      <c r="G76" s="206">
        <f>data!U66</f>
        <v>246625</v>
      </c>
      <c r="H76" s="206">
        <f>data!V66</f>
        <v>0</v>
      </c>
      <c r="I76" s="206">
        <f>data!W66</f>
        <v>0</v>
      </c>
    </row>
    <row r="77" spans="1:9" ht="20.100000000000001" customHeight="1" x14ac:dyDescent="0.2">
      <c r="A77" s="198">
        <v>8</v>
      </c>
      <c r="B77" s="206" t="s">
        <v>264</v>
      </c>
      <c r="C77" s="206">
        <f>data!Q67</f>
        <v>0</v>
      </c>
      <c r="D77" s="206">
        <f>data!R67</f>
        <v>0</v>
      </c>
      <c r="E77" s="206">
        <f>data!S67</f>
        <v>0</v>
      </c>
      <c r="F77" s="206">
        <f>data!T67</f>
        <v>0</v>
      </c>
      <c r="G77" s="206">
        <f>data!U67</f>
        <v>11040</v>
      </c>
      <c r="H77" s="206">
        <f>data!V67</f>
        <v>0</v>
      </c>
      <c r="I77" s="206">
        <f>data!W67</f>
        <v>0</v>
      </c>
    </row>
    <row r="78" spans="1:9" ht="20.100000000000001" customHeight="1" x14ac:dyDescent="0.2">
      <c r="A78" s="198">
        <v>9</v>
      </c>
      <c r="B78" s="206" t="s">
        <v>265</v>
      </c>
      <c r="C78" s="206">
        <f>data!Q68</f>
        <v>172</v>
      </c>
      <c r="D78" s="206">
        <f>data!R68</f>
        <v>45431</v>
      </c>
      <c r="E78" s="206">
        <f>data!S68</f>
        <v>0</v>
      </c>
      <c r="F78" s="206">
        <f>data!T68</f>
        <v>0</v>
      </c>
      <c r="G78" s="206">
        <f>data!U68</f>
        <v>440529</v>
      </c>
      <c r="H78" s="206">
        <f>data!V68</f>
        <v>0</v>
      </c>
      <c r="I78" s="206">
        <f>data!W68</f>
        <v>0</v>
      </c>
    </row>
    <row r="79" spans="1:9" ht="20.100000000000001" customHeight="1" x14ac:dyDescent="0.2">
      <c r="A79" s="198">
        <v>10</v>
      </c>
      <c r="B79" s="206" t="s">
        <v>512</v>
      </c>
      <c r="C79" s="206">
        <f>data!Q69</f>
        <v>0</v>
      </c>
      <c r="D79" s="206">
        <f>data!R69</f>
        <v>0</v>
      </c>
      <c r="E79" s="206">
        <f>data!S69</f>
        <v>0</v>
      </c>
      <c r="F79" s="206">
        <f>data!T69</f>
        <v>0</v>
      </c>
      <c r="G79" s="206">
        <f>data!U69</f>
        <v>0</v>
      </c>
      <c r="H79" s="206">
        <f>data!V69</f>
        <v>0</v>
      </c>
      <c r="I79" s="206">
        <f>data!W69</f>
        <v>0</v>
      </c>
    </row>
    <row r="80" spans="1:9" ht="20.100000000000001" customHeight="1" x14ac:dyDescent="0.2">
      <c r="A80" s="198">
        <v>11</v>
      </c>
      <c r="B80" s="206" t="s">
        <v>513</v>
      </c>
      <c r="C80" s="206">
        <f>data!Q70</f>
        <v>0</v>
      </c>
      <c r="D80" s="206">
        <f>data!R70</f>
        <v>0</v>
      </c>
      <c r="E80" s="206">
        <f>data!S70</f>
        <v>0</v>
      </c>
      <c r="F80" s="206">
        <f>data!T70</f>
        <v>0</v>
      </c>
      <c r="G80" s="206">
        <f>data!U70</f>
        <v>26638</v>
      </c>
      <c r="H80" s="206">
        <f>data!V70</f>
        <v>0</v>
      </c>
      <c r="I80" s="206">
        <f>data!W70</f>
        <v>0</v>
      </c>
    </row>
    <row r="81" spans="1:9" ht="20.100000000000001" customHeight="1" x14ac:dyDescent="0.2">
      <c r="A81" s="198">
        <v>12</v>
      </c>
      <c r="B81" s="206" t="s">
        <v>16</v>
      </c>
      <c r="C81" s="206">
        <f>data!Q71</f>
        <v>84422</v>
      </c>
      <c r="D81" s="206">
        <f>data!R71</f>
        <v>5296</v>
      </c>
      <c r="E81" s="206">
        <f>data!S71</f>
        <v>0</v>
      </c>
      <c r="F81" s="206">
        <f>data!T71</f>
        <v>0</v>
      </c>
      <c r="G81" s="206">
        <f>data!U71</f>
        <v>68828</v>
      </c>
      <c r="H81" s="206">
        <f>data!V71</f>
        <v>0</v>
      </c>
      <c r="I81" s="206">
        <f>data!W71</f>
        <v>0</v>
      </c>
    </row>
    <row r="82" spans="1:9" ht="20.100000000000001" customHeight="1" x14ac:dyDescent="0.2">
      <c r="A82" s="198">
        <v>13</v>
      </c>
      <c r="B82" s="206" t="s">
        <v>997</v>
      </c>
      <c r="C82" s="206">
        <f>data!Q72</f>
        <v>0</v>
      </c>
      <c r="D82" s="206">
        <f>data!R72</f>
        <v>0</v>
      </c>
      <c r="E82" s="206">
        <f>data!S72</f>
        <v>0</v>
      </c>
      <c r="F82" s="206">
        <f>data!T72</f>
        <v>0</v>
      </c>
      <c r="G82" s="206">
        <f>data!U72</f>
        <v>972</v>
      </c>
      <c r="H82" s="206">
        <f>data!V72</f>
        <v>0</v>
      </c>
      <c r="I82" s="206">
        <f>data!W72</f>
        <v>0</v>
      </c>
    </row>
    <row r="83" spans="1:9" ht="20.100000000000001" customHeight="1" x14ac:dyDescent="0.2">
      <c r="A83" s="198">
        <v>14</v>
      </c>
      <c r="B83" s="206" t="s">
        <v>998</v>
      </c>
      <c r="C83" s="206">
        <f>data!Q73</f>
        <v>0</v>
      </c>
      <c r="D83" s="206">
        <f>data!R73</f>
        <v>85714</v>
      </c>
      <c r="E83" s="206">
        <f>data!S73</f>
        <v>0</v>
      </c>
      <c r="F83" s="206">
        <f>data!T73</f>
        <v>0</v>
      </c>
      <c r="G83" s="206">
        <f>data!U73</f>
        <v>801870</v>
      </c>
      <c r="H83" s="206">
        <f>data!V73</f>
        <v>0</v>
      </c>
      <c r="I83" s="206">
        <f>data!W73</f>
        <v>0</v>
      </c>
    </row>
    <row r="84" spans="1:9" ht="20.100000000000001" customHeight="1" x14ac:dyDescent="0.2">
      <c r="A84" s="198">
        <v>15</v>
      </c>
      <c r="B84" s="206" t="s">
        <v>284</v>
      </c>
      <c r="C84" s="206">
        <f>-data!Q88</f>
        <v>0</v>
      </c>
      <c r="D84" s="206">
        <f>-data!R88</f>
        <v>0</v>
      </c>
      <c r="E84" s="206">
        <f>-data!S88</f>
        <v>0</v>
      </c>
      <c r="F84" s="206">
        <f>-data!T88</f>
        <v>0</v>
      </c>
      <c r="G84" s="206">
        <f>-data!U88</f>
        <v>0</v>
      </c>
      <c r="H84" s="206">
        <f>-data!V88</f>
        <v>0</v>
      </c>
      <c r="I84" s="206">
        <f>-data!W88</f>
        <v>0</v>
      </c>
    </row>
    <row r="85" spans="1:9" ht="20.100000000000001" customHeight="1" x14ac:dyDescent="0.2">
      <c r="A85" s="198">
        <v>16</v>
      </c>
      <c r="B85" s="211" t="s">
        <v>999</v>
      </c>
      <c r="C85" s="206">
        <f>data!Q89</f>
        <v>84594</v>
      </c>
      <c r="D85" s="206">
        <f>data!R89</f>
        <v>1032529</v>
      </c>
      <c r="E85" s="206">
        <f>data!S89</f>
        <v>0</v>
      </c>
      <c r="F85" s="206">
        <f>data!T89</f>
        <v>0</v>
      </c>
      <c r="G85" s="206">
        <f>data!U89</f>
        <v>2535257</v>
      </c>
      <c r="H85" s="206">
        <f>data!V89</f>
        <v>0</v>
      </c>
      <c r="I85" s="206">
        <f>data!W89</f>
        <v>0</v>
      </c>
    </row>
    <row r="86" spans="1:9" ht="20.100000000000001" customHeight="1" x14ac:dyDescent="0.2">
      <c r="A86" s="198">
        <v>17</v>
      </c>
      <c r="B86" s="206" t="s">
        <v>286</v>
      </c>
      <c r="C86" s="213"/>
      <c r="D86" s="213"/>
      <c r="E86" s="213"/>
      <c r="F86" s="213"/>
      <c r="G86" s="213"/>
      <c r="H86" s="213"/>
      <c r="I86" s="213"/>
    </row>
    <row r="87" spans="1:9" ht="20.100000000000001" customHeight="1" x14ac:dyDescent="0.2">
      <c r="A87" s="198">
        <v>18</v>
      </c>
      <c r="B87" s="206" t="s">
        <v>1000</v>
      </c>
      <c r="C87" s="211">
        <f>+data!M686</f>
        <v>429982</v>
      </c>
      <c r="D87" s="211">
        <f>+data!M687</f>
        <v>380585</v>
      </c>
      <c r="E87" s="211">
        <f>+data!M688</f>
        <v>0</v>
      </c>
      <c r="F87" s="211">
        <f>+data!M689</f>
        <v>0</v>
      </c>
      <c r="G87" s="211">
        <f>+data!M690</f>
        <v>1040062</v>
      </c>
      <c r="H87" s="211">
        <f>+data!M691</f>
        <v>19106</v>
      </c>
      <c r="I87" s="211">
        <f>+data!M692</f>
        <v>0</v>
      </c>
    </row>
    <row r="88" spans="1:9" ht="20.100000000000001" customHeight="1" x14ac:dyDescent="0.2">
      <c r="A88" s="198">
        <v>19</v>
      </c>
      <c r="B88" s="211" t="s">
        <v>1001</v>
      </c>
      <c r="C88" s="206">
        <f>data!Q91</f>
        <v>318198</v>
      </c>
      <c r="D88" s="206">
        <f>data!R91</f>
        <v>619488</v>
      </c>
      <c r="E88" s="206">
        <f>data!S91</f>
        <v>0</v>
      </c>
      <c r="F88" s="206">
        <f>data!T91</f>
        <v>0</v>
      </c>
      <c r="G88" s="206">
        <f>data!U91</f>
        <v>674656</v>
      </c>
      <c r="H88" s="206">
        <f>data!V91</f>
        <v>17539</v>
      </c>
      <c r="I88" s="206">
        <f>data!W91</f>
        <v>0</v>
      </c>
    </row>
    <row r="89" spans="1:9" ht="20.100000000000001" customHeight="1" x14ac:dyDescent="0.2">
      <c r="A89" s="198">
        <v>20</v>
      </c>
      <c r="B89" s="211" t="s">
        <v>1002</v>
      </c>
      <c r="C89" s="206">
        <f>data!Q92</f>
        <v>1867973</v>
      </c>
      <c r="D89" s="206">
        <f>data!R92</f>
        <v>2812128</v>
      </c>
      <c r="E89" s="206">
        <f>data!S92</f>
        <v>0</v>
      </c>
      <c r="F89" s="206">
        <f>data!T92</f>
        <v>0</v>
      </c>
      <c r="G89" s="206">
        <f>data!U92</f>
        <v>6550280</v>
      </c>
      <c r="H89" s="206">
        <f>data!V92</f>
        <v>198835</v>
      </c>
      <c r="I89" s="206">
        <f>data!W92</f>
        <v>0</v>
      </c>
    </row>
    <row r="90" spans="1:9" ht="20.100000000000001" customHeight="1" x14ac:dyDescent="0.2">
      <c r="A90" s="198">
        <v>21</v>
      </c>
      <c r="B90" s="211" t="s">
        <v>1003</v>
      </c>
      <c r="C90" s="206">
        <f>data!Q93</f>
        <v>2186171</v>
      </c>
      <c r="D90" s="206">
        <f>data!R93</f>
        <v>3431616</v>
      </c>
      <c r="E90" s="206">
        <f>data!S93</f>
        <v>0</v>
      </c>
      <c r="F90" s="206">
        <f>data!T93</f>
        <v>0</v>
      </c>
      <c r="G90" s="206">
        <f>data!U93</f>
        <v>7224936</v>
      </c>
      <c r="H90" s="206">
        <f>data!V93</f>
        <v>216374</v>
      </c>
      <c r="I90" s="206">
        <f>data!W93</f>
        <v>0</v>
      </c>
    </row>
    <row r="91" spans="1:9" ht="20.100000000000001" customHeight="1" x14ac:dyDescent="0.2">
      <c r="A91" s="198" t="s">
        <v>1004</v>
      </c>
      <c r="B91" s="206"/>
      <c r="C91" s="213"/>
      <c r="D91" s="213"/>
      <c r="E91" s="213"/>
      <c r="F91" s="213"/>
      <c r="G91" s="213"/>
      <c r="H91" s="213"/>
      <c r="I91" s="213"/>
    </row>
    <row r="92" spans="1:9" ht="20.100000000000001" customHeight="1" x14ac:dyDescent="0.2">
      <c r="A92" s="198">
        <v>22</v>
      </c>
      <c r="B92" s="206" t="s">
        <v>1005</v>
      </c>
      <c r="C92" s="206">
        <f>data!Q94</f>
        <v>3730</v>
      </c>
      <c r="D92" s="206">
        <f>data!R94</f>
        <v>234</v>
      </c>
      <c r="E92" s="206">
        <f>data!S94</f>
        <v>0</v>
      </c>
      <c r="F92" s="206">
        <f>data!T94</f>
        <v>0</v>
      </c>
      <c r="G92" s="206">
        <f>data!U94</f>
        <v>3041</v>
      </c>
      <c r="H92" s="206">
        <f>data!V94</f>
        <v>0</v>
      </c>
      <c r="I92" s="206">
        <f>data!W94</f>
        <v>0</v>
      </c>
    </row>
    <row r="93" spans="1:9" ht="20.100000000000001" customHeight="1" x14ac:dyDescent="0.2">
      <c r="A93" s="198">
        <v>23</v>
      </c>
      <c r="B93" s="206" t="s">
        <v>1006</v>
      </c>
      <c r="C93" s="206">
        <f>data!Q95</f>
        <v>0</v>
      </c>
      <c r="D93" s="206">
        <f>data!R95</f>
        <v>0</v>
      </c>
      <c r="E93" s="206">
        <f>data!S95</f>
        <v>0</v>
      </c>
      <c r="F93" s="206">
        <f>data!T95</f>
        <v>0</v>
      </c>
      <c r="G93" s="206">
        <f>data!U95</f>
        <v>0</v>
      </c>
      <c r="H93" s="206">
        <f>data!V95</f>
        <v>0</v>
      </c>
      <c r="I93" s="206">
        <f>data!W95</f>
        <v>0</v>
      </c>
    </row>
    <row r="94" spans="1:9" ht="20.100000000000001" customHeight="1" x14ac:dyDescent="0.2">
      <c r="A94" s="198">
        <v>24</v>
      </c>
      <c r="B94" s="206" t="s">
        <v>1007</v>
      </c>
      <c r="C94" s="206">
        <f>data!Q96</f>
        <v>736</v>
      </c>
      <c r="D94" s="206">
        <f>data!R96</f>
        <v>46</v>
      </c>
      <c r="E94" s="206">
        <f>data!S96</f>
        <v>0</v>
      </c>
      <c r="F94" s="206">
        <f>data!T96</f>
        <v>0</v>
      </c>
      <c r="G94" s="206">
        <f>data!U96</f>
        <v>600</v>
      </c>
      <c r="H94" s="206">
        <f>data!V96</f>
        <v>0</v>
      </c>
      <c r="I94" s="206">
        <f>data!W96</f>
        <v>0</v>
      </c>
    </row>
    <row r="95" spans="1:9" ht="20.100000000000001" customHeight="1" x14ac:dyDescent="0.2">
      <c r="A95" s="198">
        <v>25</v>
      </c>
      <c r="B95" s="206" t="s">
        <v>1008</v>
      </c>
      <c r="C95" s="206">
        <f>data!Q97</f>
        <v>0</v>
      </c>
      <c r="D95" s="206">
        <f>data!R97</f>
        <v>0</v>
      </c>
      <c r="E95" s="206">
        <f>data!S97</f>
        <v>0</v>
      </c>
      <c r="F95" s="206">
        <f>data!T97</f>
        <v>0</v>
      </c>
      <c r="G95" s="206">
        <f>data!U97</f>
        <v>0</v>
      </c>
      <c r="H95" s="206">
        <f>data!V97</f>
        <v>0</v>
      </c>
      <c r="I95" s="206">
        <f>data!W97</f>
        <v>0</v>
      </c>
    </row>
    <row r="96" spans="1:9" ht="20.100000000000001" customHeight="1" x14ac:dyDescent="0.2">
      <c r="A96" s="198">
        <v>26</v>
      </c>
      <c r="B96" s="206" t="s">
        <v>294</v>
      </c>
      <c r="C96" s="210">
        <f>data!Q98</f>
        <v>0</v>
      </c>
      <c r="D96" s="210">
        <f>data!R98</f>
        <v>0</v>
      </c>
      <c r="E96" s="210">
        <f>data!S98</f>
        <v>0</v>
      </c>
      <c r="F96" s="210">
        <f>data!T98</f>
        <v>0</v>
      </c>
      <c r="G96" s="210">
        <f>data!U98</f>
        <v>0</v>
      </c>
      <c r="H96" s="210">
        <f>data!V98</f>
        <v>0</v>
      </c>
      <c r="I96" s="210">
        <f>data!W98</f>
        <v>0</v>
      </c>
    </row>
    <row r="97" spans="1:9" ht="20.100000000000001" customHeight="1" x14ac:dyDescent="0.2">
      <c r="A97" s="199" t="s">
        <v>990</v>
      </c>
      <c r="B97" s="200"/>
      <c r="C97" s="200"/>
      <c r="D97" s="200"/>
      <c r="E97" s="200"/>
      <c r="F97" s="200"/>
      <c r="G97" s="200"/>
      <c r="H97" s="200"/>
      <c r="I97" s="199"/>
    </row>
    <row r="98" spans="1:9" ht="20.100000000000001" customHeight="1" x14ac:dyDescent="0.2">
      <c r="D98" s="202"/>
      <c r="I98" s="203" t="s">
        <v>1017</v>
      </c>
    </row>
    <row r="99" spans="1:9" ht="20.100000000000001" customHeight="1" x14ac:dyDescent="0.2">
      <c r="A99" s="202"/>
    </row>
    <row r="100" spans="1:9" ht="20.100000000000001" customHeight="1" x14ac:dyDescent="0.2">
      <c r="A100" s="204" t="str">
        <f>"Hospital: "&amp;data!C102</f>
        <v>Hospital: Whitman Hospital &amp; Medical Clinics</v>
      </c>
      <c r="G100" s="205"/>
      <c r="H100" s="204" t="str">
        <f>"FYE: "&amp;data!C100</f>
        <v>FYE: 12/31/2023</v>
      </c>
    </row>
    <row r="101" spans="1:9" ht="20.100000000000001" customHeight="1" x14ac:dyDescent="0.2">
      <c r="A101" s="198">
        <v>1</v>
      </c>
      <c r="B101" s="206" t="s">
        <v>236</v>
      </c>
      <c r="C101" s="208" t="s">
        <v>57</v>
      </c>
      <c r="D101" s="208" t="s">
        <v>58</v>
      </c>
      <c r="E101" s="208" t="s">
        <v>59</v>
      </c>
      <c r="F101" s="208" t="s">
        <v>60</v>
      </c>
      <c r="G101" s="208" t="s">
        <v>61</v>
      </c>
      <c r="H101" s="208" t="s">
        <v>62</v>
      </c>
      <c r="I101" s="208" t="s">
        <v>63</v>
      </c>
    </row>
    <row r="102" spans="1:9" ht="20.100000000000001" customHeight="1" x14ac:dyDescent="0.2">
      <c r="A102" s="209">
        <v>2</v>
      </c>
      <c r="B102" s="339" t="s">
        <v>992</v>
      </c>
      <c r="C102" s="341" t="s">
        <v>1018</v>
      </c>
      <c r="D102" s="341" t="s">
        <v>1019</v>
      </c>
      <c r="E102" s="341" t="s">
        <v>1019</v>
      </c>
      <c r="F102" s="341" t="s">
        <v>141</v>
      </c>
      <c r="G102" s="341"/>
      <c r="H102" s="341" t="s">
        <v>143</v>
      </c>
      <c r="I102" s="341"/>
    </row>
    <row r="103" spans="1:9" ht="20.100000000000001" customHeight="1" x14ac:dyDescent="0.2">
      <c r="A103" s="209"/>
      <c r="B103" s="339"/>
      <c r="C103" s="341" t="s">
        <v>202</v>
      </c>
      <c r="D103" s="341" t="s">
        <v>203</v>
      </c>
      <c r="E103" s="341" t="s">
        <v>204</v>
      </c>
      <c r="F103" s="341" t="s">
        <v>205</v>
      </c>
      <c r="G103" s="341" t="s">
        <v>142</v>
      </c>
      <c r="H103" s="341" t="s">
        <v>199</v>
      </c>
      <c r="I103" s="341" t="s">
        <v>144</v>
      </c>
    </row>
    <row r="104" spans="1:9" ht="20.100000000000001" customHeight="1" x14ac:dyDescent="0.2">
      <c r="A104" s="198">
        <v>3</v>
      </c>
      <c r="B104" s="206" t="s">
        <v>996</v>
      </c>
      <c r="C104" s="207" t="s">
        <v>251</v>
      </c>
      <c r="D104" s="208" t="s">
        <v>1020</v>
      </c>
      <c r="E104" s="208" t="s">
        <v>1020</v>
      </c>
      <c r="F104" s="208" t="s">
        <v>1020</v>
      </c>
      <c r="G104" s="215"/>
      <c r="H104" s="208" t="s">
        <v>253</v>
      </c>
      <c r="I104" s="208" t="s">
        <v>254</v>
      </c>
    </row>
    <row r="105" spans="1:9" ht="20.100000000000001" customHeight="1" x14ac:dyDescent="0.2">
      <c r="A105" s="198">
        <v>4</v>
      </c>
      <c r="B105" s="206" t="s">
        <v>261</v>
      </c>
      <c r="C105" s="206">
        <f>data!X63</f>
        <v>0</v>
      </c>
      <c r="D105" s="206">
        <f>data!Y63</f>
        <v>0</v>
      </c>
      <c r="E105" s="206">
        <f>data!Z63</f>
        <v>0</v>
      </c>
      <c r="F105" s="206">
        <f>data!AA63</f>
        <v>0</v>
      </c>
      <c r="G105" s="215"/>
      <c r="H105" s="206">
        <f>data!AC63</f>
        <v>0</v>
      </c>
      <c r="I105" s="206">
        <f>data!AD63</f>
        <v>0</v>
      </c>
    </row>
    <row r="106" spans="1:9" ht="20.100000000000001" customHeight="1" x14ac:dyDescent="0.2">
      <c r="A106" s="198">
        <v>5</v>
      </c>
      <c r="B106" s="206" t="s">
        <v>262</v>
      </c>
      <c r="C106" s="210">
        <f>data!X64</f>
        <v>0</v>
      </c>
      <c r="D106" s="210">
        <f>data!Y64</f>
        <v>17.8</v>
      </c>
      <c r="E106" s="210">
        <f>data!Z64</f>
        <v>0</v>
      </c>
      <c r="F106" s="210">
        <f>data!AA64</f>
        <v>0</v>
      </c>
      <c r="G106" s="210">
        <f>data!AB64</f>
        <v>3.6</v>
      </c>
      <c r="H106" s="210">
        <f>data!AC64</f>
        <v>6.6</v>
      </c>
      <c r="I106" s="210">
        <f>data!AD64</f>
        <v>0</v>
      </c>
    </row>
    <row r="107" spans="1:9" ht="20.100000000000001" customHeight="1" x14ac:dyDescent="0.2">
      <c r="A107" s="198">
        <v>6</v>
      </c>
      <c r="B107" s="206" t="s">
        <v>263</v>
      </c>
      <c r="C107" s="206">
        <f>data!X65</f>
        <v>0</v>
      </c>
      <c r="D107" s="206">
        <f>data!Y65</f>
        <v>1244761</v>
      </c>
      <c r="E107" s="206">
        <f>data!Z65</f>
        <v>0</v>
      </c>
      <c r="F107" s="206">
        <f>data!AA65</f>
        <v>0</v>
      </c>
      <c r="G107" s="206">
        <f>data!AB65</f>
        <v>387254</v>
      </c>
      <c r="H107" s="206">
        <f>data!AC65</f>
        <v>504795</v>
      </c>
      <c r="I107" s="206">
        <f>data!AD65</f>
        <v>0</v>
      </c>
    </row>
    <row r="108" spans="1:9" ht="20.100000000000001" customHeight="1" x14ac:dyDescent="0.2">
      <c r="A108" s="198">
        <v>7</v>
      </c>
      <c r="B108" s="206" t="s">
        <v>11</v>
      </c>
      <c r="C108" s="206">
        <f>data!X66</f>
        <v>0</v>
      </c>
      <c r="D108" s="206">
        <f>data!Y66</f>
        <v>327018</v>
      </c>
      <c r="E108" s="206">
        <f>data!Z66</f>
        <v>0</v>
      </c>
      <c r="F108" s="206">
        <f>data!AA66</f>
        <v>0</v>
      </c>
      <c r="G108" s="206">
        <f>data!AB66</f>
        <v>101738</v>
      </c>
      <c r="H108" s="206">
        <f>data!AC66</f>
        <v>132617</v>
      </c>
      <c r="I108" s="206">
        <f>data!AD66</f>
        <v>0</v>
      </c>
    </row>
    <row r="109" spans="1:9" ht="20.100000000000001" customHeight="1" x14ac:dyDescent="0.2">
      <c r="A109" s="198">
        <v>8</v>
      </c>
      <c r="B109" s="206" t="s">
        <v>264</v>
      </c>
      <c r="C109" s="206">
        <f>data!X67</f>
        <v>0</v>
      </c>
      <c r="D109" s="206">
        <f>data!Y67</f>
        <v>0</v>
      </c>
      <c r="E109" s="206">
        <f>data!Z67</f>
        <v>0</v>
      </c>
      <c r="F109" s="206">
        <f>data!AA67</f>
        <v>0</v>
      </c>
      <c r="G109" s="206">
        <f>data!AB67</f>
        <v>0</v>
      </c>
      <c r="H109" s="206">
        <f>data!AC67</f>
        <v>0</v>
      </c>
      <c r="I109" s="206">
        <f>data!AD67</f>
        <v>0</v>
      </c>
    </row>
    <row r="110" spans="1:9" ht="20.100000000000001" customHeight="1" x14ac:dyDescent="0.2">
      <c r="A110" s="198">
        <v>9</v>
      </c>
      <c r="B110" s="206" t="s">
        <v>265</v>
      </c>
      <c r="C110" s="206">
        <f>data!X68</f>
        <v>0</v>
      </c>
      <c r="D110" s="206">
        <f>data!Y68</f>
        <v>101136</v>
      </c>
      <c r="E110" s="206">
        <f>data!Z68</f>
        <v>0</v>
      </c>
      <c r="F110" s="206">
        <f>data!AA68</f>
        <v>0</v>
      </c>
      <c r="G110" s="206">
        <f>data!AB68</f>
        <v>1958675</v>
      </c>
      <c r="H110" s="206">
        <f>data!AC68</f>
        <v>77060</v>
      </c>
      <c r="I110" s="206">
        <f>data!AD68</f>
        <v>0</v>
      </c>
    </row>
    <row r="111" spans="1:9" ht="20.100000000000001" customHeight="1" x14ac:dyDescent="0.2">
      <c r="A111" s="198">
        <v>10</v>
      </c>
      <c r="B111" s="206" t="s">
        <v>512</v>
      </c>
      <c r="C111" s="206">
        <f>data!X69</f>
        <v>0</v>
      </c>
      <c r="D111" s="206">
        <f>data!Y69</f>
        <v>0</v>
      </c>
      <c r="E111" s="206">
        <f>data!Z69</f>
        <v>0</v>
      </c>
      <c r="F111" s="206">
        <f>data!AA69</f>
        <v>0</v>
      </c>
      <c r="G111" s="206">
        <f>data!AB69</f>
        <v>0</v>
      </c>
      <c r="H111" s="206">
        <f>data!AC69</f>
        <v>0</v>
      </c>
      <c r="I111" s="206">
        <f>data!AD69</f>
        <v>0</v>
      </c>
    </row>
    <row r="112" spans="1:9" ht="20.100000000000001" customHeight="1" x14ac:dyDescent="0.2">
      <c r="A112" s="198">
        <v>11</v>
      </c>
      <c r="B112" s="206" t="s">
        <v>513</v>
      </c>
      <c r="C112" s="206">
        <f>data!X70</f>
        <v>0</v>
      </c>
      <c r="D112" s="206">
        <f>data!Y70</f>
        <v>85779</v>
      </c>
      <c r="E112" s="206">
        <f>data!Z70</f>
        <v>0</v>
      </c>
      <c r="F112" s="206">
        <f>data!AA70</f>
        <v>0</v>
      </c>
      <c r="G112" s="206">
        <f>data!AB70</f>
        <v>1378716</v>
      </c>
      <c r="H112" s="206">
        <f>data!AC70</f>
        <v>0</v>
      </c>
      <c r="I112" s="206">
        <f>data!AD70</f>
        <v>0</v>
      </c>
    </row>
    <row r="113" spans="1:9" ht="20.100000000000001" customHeight="1" x14ac:dyDescent="0.2">
      <c r="A113" s="198">
        <v>12</v>
      </c>
      <c r="B113" s="206" t="s">
        <v>16</v>
      </c>
      <c r="C113" s="206">
        <f>data!X71</f>
        <v>0</v>
      </c>
      <c r="D113" s="206">
        <f>data!Y71</f>
        <v>53415</v>
      </c>
      <c r="E113" s="206">
        <f>data!Z71</f>
        <v>0</v>
      </c>
      <c r="F113" s="206">
        <f>data!AA71</f>
        <v>0</v>
      </c>
      <c r="G113" s="206">
        <f>data!AB71</f>
        <v>17382</v>
      </c>
      <c r="H113" s="206">
        <f>data!AC71</f>
        <v>27024</v>
      </c>
      <c r="I113" s="206">
        <f>data!AD71</f>
        <v>0</v>
      </c>
    </row>
    <row r="114" spans="1:9" ht="20.100000000000001" customHeight="1" x14ac:dyDescent="0.2">
      <c r="A114" s="198">
        <v>13</v>
      </c>
      <c r="B114" s="206" t="s">
        <v>997</v>
      </c>
      <c r="C114" s="206">
        <f>data!X72</f>
        <v>0</v>
      </c>
      <c r="D114" s="206">
        <f>data!Y72</f>
        <v>372</v>
      </c>
      <c r="E114" s="206">
        <f>data!Z72</f>
        <v>0</v>
      </c>
      <c r="F114" s="206">
        <f>data!AA72</f>
        <v>0</v>
      </c>
      <c r="G114" s="206">
        <f>data!AB72</f>
        <v>72042</v>
      </c>
      <c r="H114" s="206">
        <f>data!AC72</f>
        <v>0</v>
      </c>
      <c r="I114" s="206">
        <f>data!AD72</f>
        <v>0</v>
      </c>
    </row>
    <row r="115" spans="1:9" ht="20.100000000000001" customHeight="1" x14ac:dyDescent="0.2">
      <c r="A115" s="198">
        <v>14</v>
      </c>
      <c r="B115" s="206" t="s">
        <v>998</v>
      </c>
      <c r="C115" s="206">
        <f>data!X73</f>
        <v>0</v>
      </c>
      <c r="D115" s="206">
        <f>data!Y73</f>
        <v>555925</v>
      </c>
      <c r="E115" s="206">
        <f>data!Z73</f>
        <v>0</v>
      </c>
      <c r="F115" s="206">
        <f>data!AA73</f>
        <v>0</v>
      </c>
      <c r="G115" s="206">
        <f>data!AB73</f>
        <v>32</v>
      </c>
      <c r="H115" s="206">
        <f>data!AC73</f>
        <v>284404</v>
      </c>
      <c r="I115" s="206">
        <f>data!AD73</f>
        <v>0</v>
      </c>
    </row>
    <row r="116" spans="1:9" ht="20.100000000000001" customHeight="1" x14ac:dyDescent="0.2">
      <c r="A116" s="198">
        <v>15</v>
      </c>
      <c r="B116" s="206" t="s">
        <v>284</v>
      </c>
      <c r="C116" s="206">
        <f>-data!X88</f>
        <v>0</v>
      </c>
      <c r="D116" s="206">
        <f>-data!Y88</f>
        <v>0</v>
      </c>
      <c r="E116" s="206">
        <f>-data!Z88</f>
        <v>0</v>
      </c>
      <c r="F116" s="206">
        <f>-data!AA88</f>
        <v>0</v>
      </c>
      <c r="G116" s="206">
        <f>-data!AB88</f>
        <v>-3731394</v>
      </c>
      <c r="H116" s="206">
        <f>-data!AC88</f>
        <v>0</v>
      </c>
      <c r="I116" s="206">
        <f>-data!AD88</f>
        <v>0</v>
      </c>
    </row>
    <row r="117" spans="1:9" ht="20.100000000000001" customHeight="1" x14ac:dyDescent="0.2">
      <c r="A117" s="198">
        <v>16</v>
      </c>
      <c r="B117" s="211" t="s">
        <v>999</v>
      </c>
      <c r="C117" s="206">
        <f>data!X89</f>
        <v>0</v>
      </c>
      <c r="D117" s="206">
        <f>data!Y89</f>
        <v>2368406</v>
      </c>
      <c r="E117" s="206">
        <f>data!Z89</f>
        <v>0</v>
      </c>
      <c r="F117" s="206">
        <f>data!AA89</f>
        <v>0</v>
      </c>
      <c r="G117" s="206">
        <f>data!AB89</f>
        <v>184445</v>
      </c>
      <c r="H117" s="206">
        <f>data!AC89</f>
        <v>1025900</v>
      </c>
      <c r="I117" s="206">
        <f>data!AD89</f>
        <v>0</v>
      </c>
    </row>
    <row r="118" spans="1:9" ht="20.100000000000001" customHeight="1" x14ac:dyDescent="0.2">
      <c r="A118" s="198">
        <v>17</v>
      </c>
      <c r="B118" s="206" t="s">
        <v>286</v>
      </c>
      <c r="C118" s="213"/>
      <c r="D118" s="213"/>
      <c r="E118" s="213"/>
      <c r="F118" s="213"/>
      <c r="G118" s="213"/>
      <c r="H118" s="213"/>
      <c r="I118" s="213"/>
    </row>
    <row r="119" spans="1:9" ht="20.100000000000001" customHeight="1" x14ac:dyDescent="0.2">
      <c r="A119" s="198">
        <v>18</v>
      </c>
      <c r="B119" s="206" t="s">
        <v>1000</v>
      </c>
      <c r="C119" s="211">
        <f>+data!M693</f>
        <v>0</v>
      </c>
      <c r="D119" s="211">
        <f>+data!M694</f>
        <v>1308665</v>
      </c>
      <c r="E119" s="211">
        <f>+data!M695</f>
        <v>0</v>
      </c>
      <c r="F119" s="211">
        <f>+data!M696</f>
        <v>0</v>
      </c>
      <c r="G119" s="211">
        <f>+data!M697</f>
        <v>612463</v>
      </c>
      <c r="H119" s="211">
        <f>+data!M698</f>
        <v>177147</v>
      </c>
      <c r="I119" s="211">
        <f>+data!M699</f>
        <v>0</v>
      </c>
    </row>
    <row r="120" spans="1:9" ht="20.100000000000001" customHeight="1" x14ac:dyDescent="0.2">
      <c r="A120" s="198">
        <v>19</v>
      </c>
      <c r="B120" s="211" t="s">
        <v>1001</v>
      </c>
      <c r="C120" s="206">
        <f>data!X91</f>
        <v>0</v>
      </c>
      <c r="D120" s="206">
        <f>data!Y91</f>
        <v>512334</v>
      </c>
      <c r="E120" s="206">
        <f>data!Z91</f>
        <v>0</v>
      </c>
      <c r="F120" s="206">
        <f>data!AA91</f>
        <v>0</v>
      </c>
      <c r="G120" s="206">
        <f>data!AB91</f>
        <v>615817</v>
      </c>
      <c r="H120" s="206">
        <f>data!AC91</f>
        <v>117259</v>
      </c>
      <c r="I120" s="206">
        <f>data!AD91</f>
        <v>0</v>
      </c>
    </row>
    <row r="121" spans="1:9" ht="20.100000000000001" customHeight="1" x14ac:dyDescent="0.2">
      <c r="A121" s="198">
        <v>20</v>
      </c>
      <c r="B121" s="211" t="s">
        <v>1002</v>
      </c>
      <c r="C121" s="206">
        <f>data!X92</f>
        <v>0</v>
      </c>
      <c r="D121" s="206">
        <f>data!Y92</f>
        <v>10678144</v>
      </c>
      <c r="E121" s="206">
        <f>data!Z92</f>
        <v>0</v>
      </c>
      <c r="F121" s="206">
        <f>data!AA92</f>
        <v>0</v>
      </c>
      <c r="G121" s="206">
        <f>data!AB92</f>
        <v>3674874</v>
      </c>
      <c r="H121" s="206">
        <f>data!AC92</f>
        <v>195621</v>
      </c>
      <c r="I121" s="206">
        <f>data!AD92</f>
        <v>0</v>
      </c>
    </row>
    <row r="122" spans="1:9" ht="20.100000000000001" customHeight="1" x14ac:dyDescent="0.2">
      <c r="A122" s="198">
        <v>21</v>
      </c>
      <c r="B122" s="211" t="s">
        <v>1003</v>
      </c>
      <c r="C122" s="206">
        <f>data!X93</f>
        <v>0</v>
      </c>
      <c r="D122" s="206">
        <f>data!Y93</f>
        <v>11190478</v>
      </c>
      <c r="E122" s="206">
        <f>data!Z93</f>
        <v>0</v>
      </c>
      <c r="F122" s="206">
        <f>data!AA93</f>
        <v>0</v>
      </c>
      <c r="G122" s="206">
        <f>data!AB93</f>
        <v>4290691</v>
      </c>
      <c r="H122" s="206">
        <f>data!AC93</f>
        <v>312880</v>
      </c>
      <c r="I122" s="206">
        <f>data!AD93</f>
        <v>0</v>
      </c>
    </row>
    <row r="123" spans="1:9" ht="20.100000000000001" customHeight="1" x14ac:dyDescent="0.2">
      <c r="A123" s="198" t="s">
        <v>1004</v>
      </c>
      <c r="B123" s="206"/>
      <c r="C123" s="213"/>
      <c r="D123" s="213"/>
      <c r="E123" s="213"/>
      <c r="F123" s="213"/>
      <c r="G123" s="213"/>
      <c r="H123" s="213"/>
      <c r="I123" s="213"/>
    </row>
    <row r="124" spans="1:9" ht="20.100000000000001" customHeight="1" x14ac:dyDescent="0.2">
      <c r="A124" s="198">
        <v>22</v>
      </c>
      <c r="B124" s="206" t="s">
        <v>1005</v>
      </c>
      <c r="C124" s="206">
        <f>data!X94</f>
        <v>0</v>
      </c>
      <c r="D124" s="206">
        <f>data!Y94</f>
        <v>2360</v>
      </c>
      <c r="E124" s="206">
        <f>data!Z94</f>
        <v>0</v>
      </c>
      <c r="F124" s="206">
        <f>data!AA94</f>
        <v>0</v>
      </c>
      <c r="G124" s="206">
        <f>data!AB94</f>
        <v>768</v>
      </c>
      <c r="H124" s="206">
        <f>data!AC94</f>
        <v>1194</v>
      </c>
      <c r="I124" s="206">
        <f>data!AD94</f>
        <v>0</v>
      </c>
    </row>
    <row r="125" spans="1:9" ht="20.100000000000001" customHeight="1" x14ac:dyDescent="0.2">
      <c r="A125" s="198">
        <v>23</v>
      </c>
      <c r="B125" s="206" t="s">
        <v>1006</v>
      </c>
      <c r="C125" s="206">
        <f>data!X95</f>
        <v>0</v>
      </c>
      <c r="D125" s="206">
        <f>data!Y95</f>
        <v>0</v>
      </c>
      <c r="E125" s="206">
        <f>data!Z95</f>
        <v>0</v>
      </c>
      <c r="F125" s="206">
        <f>data!AA95</f>
        <v>0</v>
      </c>
      <c r="G125" s="206">
        <f>data!AB95</f>
        <v>0</v>
      </c>
      <c r="H125" s="206">
        <f>data!AC95</f>
        <v>0</v>
      </c>
      <c r="I125" s="206">
        <f>data!AD95</f>
        <v>0</v>
      </c>
    </row>
    <row r="126" spans="1:9" ht="20.100000000000001" customHeight="1" x14ac:dyDescent="0.2">
      <c r="A126" s="198">
        <v>24</v>
      </c>
      <c r="B126" s="206" t="s">
        <v>1007</v>
      </c>
      <c r="C126" s="206">
        <f>data!X96</f>
        <v>0</v>
      </c>
      <c r="D126" s="206">
        <f>data!Y96</f>
        <v>466</v>
      </c>
      <c r="E126" s="206">
        <f>data!Z96</f>
        <v>0</v>
      </c>
      <c r="F126" s="206">
        <f>data!AA96</f>
        <v>0</v>
      </c>
      <c r="G126" s="206">
        <f>data!AB96</f>
        <v>152</v>
      </c>
      <c r="H126" s="206">
        <f>data!AC96</f>
        <v>236</v>
      </c>
      <c r="I126" s="206">
        <f>data!AD96</f>
        <v>0</v>
      </c>
    </row>
    <row r="127" spans="1:9" ht="20.100000000000001" customHeight="1" x14ac:dyDescent="0.2">
      <c r="A127" s="198">
        <v>25</v>
      </c>
      <c r="B127" s="206" t="s">
        <v>1008</v>
      </c>
      <c r="C127" s="206">
        <f>data!X97</f>
        <v>0</v>
      </c>
      <c r="D127" s="206">
        <f>data!Y97</f>
        <v>0</v>
      </c>
      <c r="E127" s="206">
        <f>data!Z97</f>
        <v>0</v>
      </c>
      <c r="F127" s="206">
        <f>data!AA97</f>
        <v>0</v>
      </c>
      <c r="G127" s="206">
        <f>data!AB97</f>
        <v>0</v>
      </c>
      <c r="H127" s="206">
        <f>data!AC97</f>
        <v>0</v>
      </c>
      <c r="I127" s="206">
        <f>data!AD97</f>
        <v>0</v>
      </c>
    </row>
    <row r="128" spans="1:9" ht="20.100000000000001" customHeight="1" x14ac:dyDescent="0.2">
      <c r="A128" s="198">
        <v>26</v>
      </c>
      <c r="B128" s="206" t="s">
        <v>294</v>
      </c>
      <c r="C128" s="210">
        <f>data!X98</f>
        <v>0</v>
      </c>
      <c r="D128" s="210">
        <f>data!Y98</f>
        <v>0</v>
      </c>
      <c r="E128" s="210">
        <f>data!Z98</f>
        <v>0</v>
      </c>
      <c r="F128" s="210">
        <f>data!AA98</f>
        <v>0</v>
      </c>
      <c r="G128" s="210">
        <f>data!AB98</f>
        <v>0</v>
      </c>
      <c r="H128" s="210">
        <f>data!AC98</f>
        <v>0</v>
      </c>
      <c r="I128" s="210">
        <f>data!AD98</f>
        <v>0</v>
      </c>
    </row>
    <row r="129" spans="1:14" ht="20.100000000000001" customHeight="1" x14ac:dyDescent="0.2">
      <c r="A129" s="199" t="s">
        <v>990</v>
      </c>
      <c r="B129" s="200"/>
      <c r="C129" s="200"/>
      <c r="D129" s="200"/>
      <c r="E129" s="200"/>
      <c r="F129" s="200"/>
      <c r="G129" s="200"/>
      <c r="H129" s="200"/>
      <c r="I129" s="199"/>
    </row>
    <row r="130" spans="1:14" ht="20.100000000000001" customHeight="1" x14ac:dyDescent="0.2">
      <c r="D130" s="202"/>
      <c r="I130" s="203" t="s">
        <v>1021</v>
      </c>
    </row>
    <row r="131" spans="1:14" ht="20.100000000000001" customHeight="1" x14ac:dyDescent="0.2">
      <c r="A131" s="202"/>
    </row>
    <row r="132" spans="1:14" ht="20.100000000000001" customHeight="1" x14ac:dyDescent="0.2">
      <c r="A132" s="204" t="str">
        <f>"Hospital: "&amp;data!C102</f>
        <v>Hospital: Whitman Hospital &amp; Medical Clinics</v>
      </c>
      <c r="G132" s="205"/>
      <c r="H132" s="204" t="str">
        <f>"FYE: "&amp;data!C100</f>
        <v>FYE: 12/31/2023</v>
      </c>
    </row>
    <row r="133" spans="1:14" ht="20.100000000000001" customHeight="1" x14ac:dyDescent="0.2">
      <c r="A133" s="198">
        <v>1</v>
      </c>
      <c r="B133" s="206" t="s">
        <v>236</v>
      </c>
      <c r="C133" s="208" t="s">
        <v>64</v>
      </c>
      <c r="D133" s="208" t="s">
        <v>65</v>
      </c>
      <c r="E133" s="208" t="s">
        <v>66</v>
      </c>
      <c r="F133" s="208" t="s">
        <v>67</v>
      </c>
      <c r="G133" s="208" t="s">
        <v>68</v>
      </c>
      <c r="H133" s="208" t="s">
        <v>69</v>
      </c>
      <c r="I133" s="208" t="s">
        <v>70</v>
      </c>
    </row>
    <row r="134" spans="1:14" ht="20.100000000000001" customHeight="1" x14ac:dyDescent="0.2">
      <c r="A134" s="209">
        <v>2</v>
      </c>
      <c r="B134" s="339" t="s">
        <v>992</v>
      </c>
      <c r="C134" s="341" t="s">
        <v>122</v>
      </c>
      <c r="D134" s="341" t="s">
        <v>123</v>
      </c>
      <c r="E134" s="341" t="s">
        <v>145</v>
      </c>
      <c r="F134" s="341"/>
      <c r="G134" s="341" t="s">
        <v>1022</v>
      </c>
      <c r="H134" s="341"/>
      <c r="I134" s="341" t="s">
        <v>149</v>
      </c>
    </row>
    <row r="135" spans="1:14" ht="20.100000000000001" customHeight="1" x14ac:dyDescent="0.2">
      <c r="A135" s="209"/>
      <c r="B135" s="339"/>
      <c r="C135" s="341" t="s">
        <v>199</v>
      </c>
      <c r="D135" s="341" t="s">
        <v>206</v>
      </c>
      <c r="E135" s="341" t="s">
        <v>198</v>
      </c>
      <c r="F135" s="341" t="s">
        <v>146</v>
      </c>
      <c r="G135" s="341" t="s">
        <v>207</v>
      </c>
      <c r="H135" s="341" t="s">
        <v>148</v>
      </c>
      <c r="I135" s="341" t="s">
        <v>199</v>
      </c>
    </row>
    <row r="136" spans="1:14" ht="20.100000000000001" customHeight="1" x14ac:dyDescent="0.2">
      <c r="A136" s="198">
        <v>3</v>
      </c>
      <c r="B136" s="206" t="s">
        <v>996</v>
      </c>
      <c r="C136" s="208" t="s">
        <v>253</v>
      </c>
      <c r="D136" s="208" t="s">
        <v>255</v>
      </c>
      <c r="E136" s="208" t="s">
        <v>255</v>
      </c>
      <c r="F136" s="208" t="s">
        <v>256</v>
      </c>
      <c r="G136" s="207" t="s">
        <v>1023</v>
      </c>
      <c r="H136" s="208" t="s">
        <v>255</v>
      </c>
      <c r="I136" s="208" t="s">
        <v>253</v>
      </c>
    </row>
    <row r="137" spans="1:14" ht="20.100000000000001" customHeight="1" x14ac:dyDescent="0.25">
      <c r="A137" s="198">
        <v>4</v>
      </c>
      <c r="B137" s="206" t="s">
        <v>261</v>
      </c>
      <c r="C137" s="206">
        <f>data!AE63</f>
        <v>7022</v>
      </c>
      <c r="D137" s="206">
        <f>data!AF63</f>
        <v>0</v>
      </c>
      <c r="E137" s="206">
        <f>data!AG63</f>
        <v>3605</v>
      </c>
      <c r="F137" s="206">
        <f>data!AH63</f>
        <v>0</v>
      </c>
      <c r="G137" s="206">
        <f>data!AI63</f>
        <v>1997</v>
      </c>
      <c r="H137" s="206">
        <f>data!AJ63</f>
        <v>34764</v>
      </c>
      <c r="I137" s="206">
        <f>data!AK63</f>
        <v>1135</v>
      </c>
      <c r="K137" s="214"/>
      <c r="L137" s="216"/>
      <c r="M137" s="216"/>
      <c r="N137" s="216"/>
    </row>
    <row r="138" spans="1:14" ht="20.100000000000001" customHeight="1" x14ac:dyDescent="0.2">
      <c r="A138" s="198">
        <v>5</v>
      </c>
      <c r="B138" s="206" t="s">
        <v>262</v>
      </c>
      <c r="C138" s="210">
        <f>data!AE64</f>
        <v>16.7</v>
      </c>
      <c r="D138" s="210">
        <f>data!AF64</f>
        <v>0</v>
      </c>
      <c r="E138" s="210">
        <f>data!AG64</f>
        <v>24.4</v>
      </c>
      <c r="F138" s="210">
        <f>data!AH64</f>
        <v>0</v>
      </c>
      <c r="G138" s="210">
        <f>data!AI64</f>
        <v>14.3</v>
      </c>
      <c r="H138" s="210">
        <f>data!AJ64</f>
        <v>51.7</v>
      </c>
      <c r="I138" s="210">
        <f>data!AK64</f>
        <v>1.2</v>
      </c>
    </row>
    <row r="139" spans="1:14" ht="20.100000000000001" customHeight="1" x14ac:dyDescent="0.2">
      <c r="A139" s="198">
        <v>6</v>
      </c>
      <c r="B139" s="206" t="s">
        <v>263</v>
      </c>
      <c r="C139" s="206">
        <f>data!AE65</f>
        <v>1229671</v>
      </c>
      <c r="D139" s="206">
        <f>data!AF65</f>
        <v>0</v>
      </c>
      <c r="E139" s="206">
        <f>data!AG65</f>
        <v>1452125</v>
      </c>
      <c r="F139" s="206">
        <f>data!AH65</f>
        <v>0</v>
      </c>
      <c r="G139" s="206">
        <f>data!AI65</f>
        <v>1035308</v>
      </c>
      <c r="H139" s="206">
        <f>data!AJ65</f>
        <v>5151382</v>
      </c>
      <c r="I139" s="206">
        <f>data!AK65</f>
        <v>125501</v>
      </c>
    </row>
    <row r="140" spans="1:14" ht="20.100000000000001" customHeight="1" x14ac:dyDescent="0.2">
      <c r="A140" s="198">
        <v>7</v>
      </c>
      <c r="B140" s="206" t="s">
        <v>11</v>
      </c>
      <c r="C140" s="206">
        <f>data!AE66</f>
        <v>323053</v>
      </c>
      <c r="D140" s="206">
        <f>data!AF66</f>
        <v>0</v>
      </c>
      <c r="E140" s="206">
        <f>data!AG66</f>
        <v>381496</v>
      </c>
      <c r="F140" s="206">
        <f>data!AH66</f>
        <v>0</v>
      </c>
      <c r="G140" s="206">
        <f>data!AI66</f>
        <v>271991</v>
      </c>
      <c r="H140" s="206">
        <f>data!AJ66</f>
        <v>1353347</v>
      </c>
      <c r="I140" s="206">
        <f>data!AK66</f>
        <v>32971</v>
      </c>
    </row>
    <row r="141" spans="1:14" ht="20.100000000000001" customHeight="1" x14ac:dyDescent="0.2">
      <c r="A141" s="198">
        <v>8</v>
      </c>
      <c r="B141" s="206" t="s">
        <v>264</v>
      </c>
      <c r="C141" s="206">
        <f>data!AE67</f>
        <v>0</v>
      </c>
      <c r="D141" s="206">
        <f>data!AF67</f>
        <v>0</v>
      </c>
      <c r="E141" s="206">
        <f>data!AG67</f>
        <v>1439534</v>
      </c>
      <c r="F141" s="206">
        <f>data!AH67</f>
        <v>0</v>
      </c>
      <c r="G141" s="206">
        <f>data!AI67</f>
        <v>0</v>
      </c>
      <c r="H141" s="206">
        <f>data!AJ67</f>
        <v>3307109</v>
      </c>
      <c r="I141" s="206">
        <f>data!AK67</f>
        <v>0</v>
      </c>
    </row>
    <row r="142" spans="1:14" ht="20.100000000000001" customHeight="1" x14ac:dyDescent="0.2">
      <c r="A142" s="198">
        <v>9</v>
      </c>
      <c r="B142" s="206" t="s">
        <v>265</v>
      </c>
      <c r="C142" s="206">
        <f>data!AE68</f>
        <v>62939</v>
      </c>
      <c r="D142" s="206">
        <f>data!AF68</f>
        <v>0</v>
      </c>
      <c r="E142" s="206">
        <f>data!AG68</f>
        <v>136365</v>
      </c>
      <c r="F142" s="206">
        <f>data!AH68</f>
        <v>0</v>
      </c>
      <c r="G142" s="206">
        <f>data!AI68</f>
        <v>128808</v>
      </c>
      <c r="H142" s="206">
        <f>data!AJ68</f>
        <v>719089</v>
      </c>
      <c r="I142" s="206">
        <f>data!AK68</f>
        <v>4520</v>
      </c>
    </row>
    <row r="143" spans="1:14" ht="20.100000000000001" customHeight="1" x14ac:dyDescent="0.2">
      <c r="A143" s="198">
        <v>10</v>
      </c>
      <c r="B143" s="206" t="s">
        <v>512</v>
      </c>
      <c r="C143" s="206">
        <f>data!AE69</f>
        <v>0</v>
      </c>
      <c r="D143" s="206">
        <f>data!AF69</f>
        <v>0</v>
      </c>
      <c r="E143" s="206">
        <f>data!AG69</f>
        <v>0</v>
      </c>
      <c r="F143" s="206">
        <f>data!AH69</f>
        <v>0</v>
      </c>
      <c r="G143" s="206">
        <f>data!AI69</f>
        <v>0</v>
      </c>
      <c r="H143" s="206">
        <f>data!AJ69</f>
        <v>0</v>
      </c>
      <c r="I143" s="206">
        <f>data!AK69</f>
        <v>0</v>
      </c>
    </row>
    <row r="144" spans="1:14" ht="20.100000000000001" customHeight="1" x14ac:dyDescent="0.2">
      <c r="A144" s="198">
        <v>11</v>
      </c>
      <c r="B144" s="206" t="s">
        <v>513</v>
      </c>
      <c r="C144" s="206">
        <f>data!AE70</f>
        <v>2077</v>
      </c>
      <c r="D144" s="206">
        <f>data!AF70</f>
        <v>0</v>
      </c>
      <c r="E144" s="206">
        <f>data!AG70</f>
        <v>6352</v>
      </c>
      <c r="F144" s="206">
        <f>data!AH70</f>
        <v>0</v>
      </c>
      <c r="G144" s="206">
        <f>data!AI70</f>
        <v>337</v>
      </c>
      <c r="H144" s="206">
        <f>data!AJ70</f>
        <v>11574</v>
      </c>
      <c r="I144" s="206">
        <f>data!AK70</f>
        <v>0</v>
      </c>
    </row>
    <row r="145" spans="1:9" ht="20.100000000000001" customHeight="1" x14ac:dyDescent="0.2">
      <c r="A145" s="198">
        <v>12</v>
      </c>
      <c r="B145" s="206" t="s">
        <v>16</v>
      </c>
      <c r="C145" s="206">
        <f>data!AE71</f>
        <v>142160</v>
      </c>
      <c r="D145" s="206">
        <f>data!AF71</f>
        <v>0</v>
      </c>
      <c r="E145" s="206">
        <f>data!AG71</f>
        <v>46489</v>
      </c>
      <c r="F145" s="206">
        <f>data!AH71</f>
        <v>0</v>
      </c>
      <c r="G145" s="206">
        <f>data!AI71</f>
        <v>0</v>
      </c>
      <c r="H145" s="206">
        <f>data!AJ71</f>
        <v>205850</v>
      </c>
      <c r="I145" s="206">
        <f>data!AK71</f>
        <v>101511</v>
      </c>
    </row>
    <row r="146" spans="1:9" ht="20.100000000000001" customHeight="1" x14ac:dyDescent="0.2">
      <c r="A146" s="198">
        <v>13</v>
      </c>
      <c r="B146" s="206" t="s">
        <v>997</v>
      </c>
      <c r="C146" s="206">
        <f>data!AE72</f>
        <v>155</v>
      </c>
      <c r="D146" s="206">
        <f>data!AF72</f>
        <v>0</v>
      </c>
      <c r="E146" s="206">
        <f>data!AG72</f>
        <v>0</v>
      </c>
      <c r="F146" s="206">
        <f>data!AH72</f>
        <v>0</v>
      </c>
      <c r="G146" s="206">
        <f>data!AI72</f>
        <v>0</v>
      </c>
      <c r="H146" s="206">
        <f>data!AJ72</f>
        <v>28511</v>
      </c>
      <c r="I146" s="206">
        <f>data!AK72</f>
        <v>0</v>
      </c>
    </row>
    <row r="147" spans="1:9" ht="20.100000000000001" customHeight="1" x14ac:dyDescent="0.2">
      <c r="A147" s="198">
        <v>14</v>
      </c>
      <c r="B147" s="206" t="s">
        <v>998</v>
      </c>
      <c r="C147" s="206">
        <f>data!AE73</f>
        <v>3909</v>
      </c>
      <c r="D147" s="206">
        <f>data!AF73</f>
        <v>0</v>
      </c>
      <c r="E147" s="206">
        <f>data!AG73</f>
        <v>99213</v>
      </c>
      <c r="F147" s="206">
        <f>data!AH73</f>
        <v>0</v>
      </c>
      <c r="G147" s="206">
        <f>data!AI73</f>
        <v>10178</v>
      </c>
      <c r="H147" s="206">
        <f>data!AJ73</f>
        <v>32497</v>
      </c>
      <c r="I147" s="206">
        <f>data!AK73</f>
        <v>5614</v>
      </c>
    </row>
    <row r="148" spans="1:9" ht="20.100000000000001" customHeight="1" x14ac:dyDescent="0.2">
      <c r="A148" s="198">
        <v>15</v>
      </c>
      <c r="B148" s="206" t="s">
        <v>284</v>
      </c>
      <c r="C148" s="206">
        <f>-data!AE88</f>
        <v>-29167</v>
      </c>
      <c r="D148" s="206">
        <f>-data!AF88</f>
        <v>0</v>
      </c>
      <c r="E148" s="206">
        <f>-data!AG88</f>
        <v>0</v>
      </c>
      <c r="F148" s="206">
        <f>-data!AH88</f>
        <v>0</v>
      </c>
      <c r="G148" s="206">
        <f>-data!AI88</f>
        <v>0</v>
      </c>
      <c r="H148" s="206">
        <f>-data!AJ88</f>
        <v>0</v>
      </c>
      <c r="I148" s="206">
        <f>-data!AK88</f>
        <v>0</v>
      </c>
    </row>
    <row r="149" spans="1:9" ht="20.100000000000001" customHeight="1" x14ac:dyDescent="0.2">
      <c r="A149" s="198">
        <v>16</v>
      </c>
      <c r="B149" s="211" t="s">
        <v>999</v>
      </c>
      <c r="C149" s="206">
        <f>data!AE89</f>
        <v>1734797</v>
      </c>
      <c r="D149" s="206">
        <f>data!AF89</f>
        <v>0</v>
      </c>
      <c r="E149" s="206">
        <f>data!AG89</f>
        <v>3561574</v>
      </c>
      <c r="F149" s="206">
        <f>data!AH89</f>
        <v>0</v>
      </c>
      <c r="G149" s="206">
        <f>data!AI89</f>
        <v>1446622</v>
      </c>
      <c r="H149" s="206">
        <f>data!AJ89</f>
        <v>10809359</v>
      </c>
      <c r="I149" s="206">
        <f>data!AK89</f>
        <v>270117</v>
      </c>
    </row>
    <row r="150" spans="1:9" ht="20.100000000000001" customHeight="1" x14ac:dyDescent="0.2">
      <c r="A150" s="198">
        <v>17</v>
      </c>
      <c r="B150" s="206" t="s">
        <v>286</v>
      </c>
      <c r="C150" s="213"/>
      <c r="D150" s="213"/>
      <c r="E150" s="213"/>
      <c r="F150" s="213"/>
      <c r="G150" s="213"/>
      <c r="H150" s="213"/>
      <c r="I150" s="213"/>
    </row>
    <row r="151" spans="1:9" ht="20.100000000000001" customHeight="1" x14ac:dyDescent="0.2">
      <c r="A151" s="198">
        <v>18</v>
      </c>
      <c r="B151" s="206" t="s">
        <v>1000</v>
      </c>
      <c r="C151" s="211">
        <f>+data!M700</f>
        <v>773405</v>
      </c>
      <c r="D151" s="211">
        <f>+data!M701</f>
        <v>0</v>
      </c>
      <c r="E151" s="211">
        <f>+data!M702</f>
        <v>1352653</v>
      </c>
      <c r="F151" s="211">
        <f>+data!M703</f>
        <v>0</v>
      </c>
      <c r="G151" s="211">
        <f>+data!M704</f>
        <v>396589</v>
      </c>
      <c r="H151" s="211">
        <f>+data!M705</f>
        <v>2294626</v>
      </c>
      <c r="I151" s="211">
        <f>+data!M706</f>
        <v>333151</v>
      </c>
    </row>
    <row r="152" spans="1:9" ht="20.100000000000001" customHeight="1" x14ac:dyDescent="0.2">
      <c r="A152" s="198">
        <v>19</v>
      </c>
      <c r="B152" s="211" t="s">
        <v>1001</v>
      </c>
      <c r="C152" s="206">
        <f>data!AE91</f>
        <v>327561</v>
      </c>
      <c r="D152" s="206">
        <f>data!AF91</f>
        <v>0</v>
      </c>
      <c r="E152" s="206">
        <f>data!AG91</f>
        <v>220448</v>
      </c>
      <c r="F152" s="206">
        <f>data!AH91</f>
        <v>0</v>
      </c>
      <c r="G152" s="206">
        <f>data!AI91</f>
        <v>30025</v>
      </c>
      <c r="H152" s="206">
        <f>data!AJ91</f>
        <v>1236921</v>
      </c>
      <c r="I152" s="206">
        <f>data!AK91</f>
        <v>130989</v>
      </c>
    </row>
    <row r="153" spans="1:9" ht="20.100000000000001" customHeight="1" x14ac:dyDescent="0.2">
      <c r="A153" s="198">
        <v>20</v>
      </c>
      <c r="B153" s="211" t="s">
        <v>1002</v>
      </c>
      <c r="C153" s="206">
        <f>data!AE92</f>
        <v>2459064</v>
      </c>
      <c r="D153" s="206">
        <f>data!AF92</f>
        <v>0</v>
      </c>
      <c r="E153" s="206">
        <f>data!AG92</f>
        <v>7150814</v>
      </c>
      <c r="F153" s="206">
        <f>data!AH92</f>
        <v>0</v>
      </c>
      <c r="G153" s="206">
        <f>data!AI92</f>
        <v>930860</v>
      </c>
      <c r="H153" s="206">
        <f>data!AJ92</f>
        <v>9991506</v>
      </c>
      <c r="I153" s="206">
        <f>data!AK92</f>
        <v>280604</v>
      </c>
    </row>
    <row r="154" spans="1:9" ht="20.100000000000001" customHeight="1" x14ac:dyDescent="0.2">
      <c r="A154" s="198">
        <v>21</v>
      </c>
      <c r="B154" s="211" t="s">
        <v>1003</v>
      </c>
      <c r="C154" s="206">
        <f>data!AE93</f>
        <v>2786625</v>
      </c>
      <c r="D154" s="206">
        <f>data!AF93</f>
        <v>0</v>
      </c>
      <c r="E154" s="206">
        <f>data!AG93</f>
        <v>7371262</v>
      </c>
      <c r="F154" s="206">
        <f>data!AH93</f>
        <v>0</v>
      </c>
      <c r="G154" s="206">
        <f>data!AI93</f>
        <v>960885</v>
      </c>
      <c r="H154" s="206">
        <f>data!AJ93</f>
        <v>11228427</v>
      </c>
      <c r="I154" s="206">
        <f>data!AK93</f>
        <v>411593</v>
      </c>
    </row>
    <row r="155" spans="1:9" ht="20.100000000000001" customHeight="1" x14ac:dyDescent="0.2">
      <c r="A155" s="198" t="s">
        <v>1004</v>
      </c>
      <c r="B155" s="206"/>
      <c r="C155" s="213"/>
      <c r="D155" s="213"/>
      <c r="E155" s="213"/>
      <c r="F155" s="213"/>
      <c r="G155" s="213"/>
      <c r="H155" s="213"/>
      <c r="I155" s="213"/>
    </row>
    <row r="156" spans="1:9" ht="20.100000000000001" customHeight="1" x14ac:dyDescent="0.2">
      <c r="A156" s="198">
        <v>22</v>
      </c>
      <c r="B156" s="206" t="s">
        <v>1005</v>
      </c>
      <c r="C156" s="206">
        <f>data!AE94</f>
        <v>6281</v>
      </c>
      <c r="D156" s="206">
        <f>data!AF94</f>
        <v>0</v>
      </c>
      <c r="E156" s="206">
        <f>data!AG94</f>
        <v>2054</v>
      </c>
      <c r="F156" s="206">
        <f>data!AH94</f>
        <v>0</v>
      </c>
      <c r="G156" s="206">
        <f>data!AI94</f>
        <v>0</v>
      </c>
      <c r="H156" s="206">
        <f>data!AJ94</f>
        <v>9095</v>
      </c>
      <c r="I156" s="206">
        <f>data!AK94</f>
        <v>4485</v>
      </c>
    </row>
    <row r="157" spans="1:9" ht="20.100000000000001" customHeight="1" x14ac:dyDescent="0.2">
      <c r="A157" s="198">
        <v>23</v>
      </c>
      <c r="B157" s="206" t="s">
        <v>1006</v>
      </c>
      <c r="C157" s="206">
        <f>data!AE95</f>
        <v>0</v>
      </c>
      <c r="D157" s="206">
        <f>data!AF95</f>
        <v>0</v>
      </c>
      <c r="E157" s="206">
        <f>data!AG95</f>
        <v>0</v>
      </c>
      <c r="F157" s="206">
        <f>data!AH95</f>
        <v>0</v>
      </c>
      <c r="G157" s="206">
        <f>data!AI95</f>
        <v>0</v>
      </c>
      <c r="H157" s="206">
        <f>data!AJ95</f>
        <v>0</v>
      </c>
      <c r="I157" s="206">
        <f>data!AK95</f>
        <v>0</v>
      </c>
    </row>
    <row r="158" spans="1:9" ht="20.100000000000001" customHeight="1" x14ac:dyDescent="0.2">
      <c r="A158" s="198">
        <v>24</v>
      </c>
      <c r="B158" s="206" t="s">
        <v>1007</v>
      </c>
      <c r="C158" s="206">
        <f>data!AE96</f>
        <v>1239</v>
      </c>
      <c r="D158" s="206">
        <f>data!AF96</f>
        <v>0</v>
      </c>
      <c r="E158" s="206">
        <f>data!AG96</f>
        <v>405</v>
      </c>
      <c r="F158" s="206">
        <f>data!AH96</f>
        <v>0</v>
      </c>
      <c r="G158" s="206">
        <f>data!AI96</f>
        <v>0</v>
      </c>
      <c r="H158" s="206">
        <f>data!AJ96</f>
        <v>1794</v>
      </c>
      <c r="I158" s="206">
        <f>data!AK96</f>
        <v>885</v>
      </c>
    </row>
    <row r="159" spans="1:9" ht="20.100000000000001" customHeight="1" x14ac:dyDescent="0.2">
      <c r="A159" s="198">
        <v>25</v>
      </c>
      <c r="B159" s="206" t="s">
        <v>1008</v>
      </c>
      <c r="C159" s="206">
        <f>data!AE97</f>
        <v>0</v>
      </c>
      <c r="D159" s="206">
        <f>data!AF97</f>
        <v>0</v>
      </c>
      <c r="E159" s="206">
        <f>data!AG97</f>
        <v>0</v>
      </c>
      <c r="F159" s="206">
        <f>data!AH97</f>
        <v>0</v>
      </c>
      <c r="G159" s="206">
        <f>data!AI97</f>
        <v>0</v>
      </c>
      <c r="H159" s="206">
        <f>data!AJ97</f>
        <v>0</v>
      </c>
      <c r="I159" s="206">
        <f>data!AK97</f>
        <v>0</v>
      </c>
    </row>
    <row r="160" spans="1:9" ht="20.100000000000001" customHeight="1" x14ac:dyDescent="0.2">
      <c r="A160" s="198">
        <v>26</v>
      </c>
      <c r="B160" s="206" t="s">
        <v>294</v>
      </c>
      <c r="C160" s="210">
        <f>data!AE98</f>
        <v>0</v>
      </c>
      <c r="D160" s="210">
        <f>data!AF98</f>
        <v>0</v>
      </c>
      <c r="E160" s="210">
        <f>data!AG98</f>
        <v>23.3</v>
      </c>
      <c r="F160" s="210">
        <f>data!AH98</f>
        <v>0</v>
      </c>
      <c r="G160" s="210">
        <f>data!AI98</f>
        <v>13.9</v>
      </c>
      <c r="H160" s="210">
        <f>data!AJ98</f>
        <v>0</v>
      </c>
      <c r="I160" s="210">
        <f>data!AK98</f>
        <v>0</v>
      </c>
    </row>
    <row r="161" spans="1:9" ht="20.100000000000001" customHeight="1" x14ac:dyDescent="0.2">
      <c r="A161" s="199" t="s">
        <v>990</v>
      </c>
      <c r="B161" s="200"/>
      <c r="C161" s="200"/>
      <c r="D161" s="200"/>
      <c r="E161" s="200"/>
      <c r="F161" s="200"/>
      <c r="G161" s="200"/>
      <c r="H161" s="200"/>
      <c r="I161" s="199"/>
    </row>
    <row r="162" spans="1:9" ht="20.100000000000001" customHeight="1" x14ac:dyDescent="0.2">
      <c r="D162" s="202"/>
      <c r="I162" s="203" t="s">
        <v>1024</v>
      </c>
    </row>
    <row r="163" spans="1:9" ht="20.100000000000001" customHeight="1" x14ac:dyDescent="0.2">
      <c r="A163" s="202"/>
    </row>
    <row r="164" spans="1:9" ht="20.100000000000001" customHeight="1" x14ac:dyDescent="0.2">
      <c r="A164" s="204" t="str">
        <f>"Hospital: "&amp;data!C102</f>
        <v>Hospital: Whitman Hospital &amp; Medical Clinics</v>
      </c>
      <c r="G164" s="205"/>
      <c r="H164" s="204" t="str">
        <f>"FYE: "&amp;data!C100</f>
        <v>FYE: 12/31/2023</v>
      </c>
    </row>
    <row r="165" spans="1:9" ht="20.100000000000001" customHeight="1" x14ac:dyDescent="0.2">
      <c r="A165" s="198">
        <v>1</v>
      </c>
      <c r="B165" s="206" t="s">
        <v>236</v>
      </c>
      <c r="C165" s="208" t="s">
        <v>71</v>
      </c>
      <c r="D165" s="208" t="s">
        <v>72</v>
      </c>
      <c r="E165" s="208" t="s">
        <v>73</v>
      </c>
      <c r="F165" s="208" t="s">
        <v>74</v>
      </c>
      <c r="G165" s="208" t="s">
        <v>75</v>
      </c>
      <c r="H165" s="208" t="s">
        <v>76</v>
      </c>
      <c r="I165" s="208" t="s">
        <v>77</v>
      </c>
    </row>
    <row r="166" spans="1:9" ht="20.100000000000001" customHeight="1" x14ac:dyDescent="0.2">
      <c r="A166" s="209">
        <v>2</v>
      </c>
      <c r="B166" s="339" t="s">
        <v>992</v>
      </c>
      <c r="C166" s="341" t="s">
        <v>150</v>
      </c>
      <c r="D166" s="341" t="s">
        <v>151</v>
      </c>
      <c r="E166" s="341" t="s">
        <v>137</v>
      </c>
      <c r="F166" s="341" t="s">
        <v>152</v>
      </c>
      <c r="G166" s="341" t="s">
        <v>1025</v>
      </c>
      <c r="H166" s="341" t="s">
        <v>154</v>
      </c>
      <c r="I166" s="341" t="s">
        <v>155</v>
      </c>
    </row>
    <row r="167" spans="1:9" ht="20.100000000000001" customHeight="1" x14ac:dyDescent="0.2">
      <c r="A167" s="209"/>
      <c r="B167" s="339"/>
      <c r="C167" s="341" t="s">
        <v>199</v>
      </c>
      <c r="D167" s="341" t="s">
        <v>199</v>
      </c>
      <c r="E167" s="341" t="s">
        <v>1026</v>
      </c>
      <c r="F167" s="341" t="s">
        <v>209</v>
      </c>
      <c r="G167" s="341" t="s">
        <v>148</v>
      </c>
      <c r="H167" s="340" t="s">
        <v>1027</v>
      </c>
      <c r="I167" s="341" t="s">
        <v>196</v>
      </c>
    </row>
    <row r="168" spans="1:9" ht="20.100000000000001" customHeight="1" x14ac:dyDescent="0.2">
      <c r="A168" s="198">
        <v>3</v>
      </c>
      <c r="B168" s="206" t="s">
        <v>996</v>
      </c>
      <c r="C168" s="208" t="s">
        <v>253</v>
      </c>
      <c r="D168" s="208" t="s">
        <v>253</v>
      </c>
      <c r="E168" s="208" t="s">
        <v>244</v>
      </c>
      <c r="F168" s="208" t="s">
        <v>254</v>
      </c>
      <c r="G168" s="208" t="s">
        <v>255</v>
      </c>
      <c r="H168" s="208" t="s">
        <v>256</v>
      </c>
      <c r="I168" s="208" t="s">
        <v>255</v>
      </c>
    </row>
    <row r="169" spans="1:9" ht="20.100000000000001" customHeight="1" x14ac:dyDescent="0.2">
      <c r="A169" s="198">
        <v>4</v>
      </c>
      <c r="B169" s="206" t="s">
        <v>261</v>
      </c>
      <c r="C169" s="206">
        <f>data!AL63</f>
        <v>788</v>
      </c>
      <c r="D169" s="206">
        <f>data!AM63</f>
        <v>0</v>
      </c>
      <c r="E169" s="206">
        <f>data!AN63</f>
        <v>0</v>
      </c>
      <c r="F169" s="206">
        <f>data!AO63</f>
        <v>0</v>
      </c>
      <c r="G169" s="206">
        <f>data!AP63</f>
        <v>0</v>
      </c>
      <c r="H169" s="206">
        <f>data!AQ63</f>
        <v>0</v>
      </c>
      <c r="I169" s="206">
        <f>data!AR63</f>
        <v>0</v>
      </c>
    </row>
    <row r="170" spans="1:9" ht="20.100000000000001" customHeight="1" x14ac:dyDescent="0.2">
      <c r="A170" s="198">
        <v>5</v>
      </c>
      <c r="B170" s="206" t="s">
        <v>262</v>
      </c>
      <c r="C170" s="210">
        <f>data!AL64</f>
        <v>1.1000000000000001</v>
      </c>
      <c r="D170" s="210">
        <f>data!AM64</f>
        <v>0</v>
      </c>
      <c r="E170" s="210">
        <f>data!AN64</f>
        <v>0</v>
      </c>
      <c r="F170" s="210">
        <f>data!AO64</f>
        <v>0</v>
      </c>
      <c r="G170" s="210">
        <f>data!AP64</f>
        <v>0</v>
      </c>
      <c r="H170" s="210">
        <f>data!AQ64</f>
        <v>0</v>
      </c>
      <c r="I170" s="210">
        <f>data!AR64</f>
        <v>0</v>
      </c>
    </row>
    <row r="171" spans="1:9" ht="20.100000000000001" customHeight="1" x14ac:dyDescent="0.2">
      <c r="A171" s="198">
        <v>6</v>
      </c>
      <c r="B171" s="206" t="s">
        <v>263</v>
      </c>
      <c r="C171" s="206">
        <f>data!AL65</f>
        <v>85041</v>
      </c>
      <c r="D171" s="206">
        <f>data!AM65</f>
        <v>0</v>
      </c>
      <c r="E171" s="206">
        <f>data!AN65</f>
        <v>0</v>
      </c>
      <c r="F171" s="206">
        <f>data!AO65</f>
        <v>0</v>
      </c>
      <c r="G171" s="206">
        <f>data!AP65</f>
        <v>0</v>
      </c>
      <c r="H171" s="206">
        <f>data!AQ65</f>
        <v>0</v>
      </c>
      <c r="I171" s="206">
        <f>data!AR65</f>
        <v>0</v>
      </c>
    </row>
    <row r="172" spans="1:9" ht="20.100000000000001" customHeight="1" x14ac:dyDescent="0.2">
      <c r="A172" s="198">
        <v>7</v>
      </c>
      <c r="B172" s="206" t="s">
        <v>11</v>
      </c>
      <c r="C172" s="206">
        <f>data!AL66</f>
        <v>22342</v>
      </c>
      <c r="D172" s="206">
        <f>data!AM66</f>
        <v>0</v>
      </c>
      <c r="E172" s="206">
        <f>data!AN66</f>
        <v>0</v>
      </c>
      <c r="F172" s="206">
        <f>data!AO66</f>
        <v>0</v>
      </c>
      <c r="G172" s="206">
        <f>data!AP66</f>
        <v>0</v>
      </c>
      <c r="H172" s="206">
        <f>data!AQ66</f>
        <v>0</v>
      </c>
      <c r="I172" s="206">
        <f>data!AR66</f>
        <v>0</v>
      </c>
    </row>
    <row r="173" spans="1:9" ht="20.100000000000001" customHeight="1" x14ac:dyDescent="0.2">
      <c r="A173" s="198">
        <v>8</v>
      </c>
      <c r="B173" s="206" t="s">
        <v>264</v>
      </c>
      <c r="C173" s="206">
        <f>data!AL67</f>
        <v>0</v>
      </c>
      <c r="D173" s="206">
        <f>data!AM67</f>
        <v>0</v>
      </c>
      <c r="E173" s="206">
        <f>data!AN67</f>
        <v>0</v>
      </c>
      <c r="F173" s="206">
        <f>data!AO67</f>
        <v>0</v>
      </c>
      <c r="G173" s="206">
        <f>data!AP67</f>
        <v>0</v>
      </c>
      <c r="H173" s="206">
        <f>data!AQ67</f>
        <v>0</v>
      </c>
      <c r="I173" s="206">
        <f>data!AR67</f>
        <v>0</v>
      </c>
    </row>
    <row r="174" spans="1:9" ht="20.100000000000001" customHeight="1" x14ac:dyDescent="0.2">
      <c r="A174" s="198">
        <v>9</v>
      </c>
      <c r="B174" s="206" t="s">
        <v>265</v>
      </c>
      <c r="C174" s="206">
        <f>data!AL68</f>
        <v>3859</v>
      </c>
      <c r="D174" s="206">
        <f>data!AM68</f>
        <v>0</v>
      </c>
      <c r="E174" s="206">
        <f>data!AN68</f>
        <v>0</v>
      </c>
      <c r="F174" s="206">
        <f>data!AO68</f>
        <v>0</v>
      </c>
      <c r="G174" s="206">
        <f>data!AP68</f>
        <v>0</v>
      </c>
      <c r="H174" s="206">
        <f>data!AQ68</f>
        <v>0</v>
      </c>
      <c r="I174" s="206">
        <f>data!AR68</f>
        <v>0</v>
      </c>
    </row>
    <row r="175" spans="1:9" ht="20.100000000000001" customHeight="1" x14ac:dyDescent="0.2">
      <c r="A175" s="198">
        <v>10</v>
      </c>
      <c r="B175" s="206" t="s">
        <v>512</v>
      </c>
      <c r="C175" s="206">
        <f>data!AL69</f>
        <v>0</v>
      </c>
      <c r="D175" s="206">
        <f>data!AM69</f>
        <v>0</v>
      </c>
      <c r="E175" s="206">
        <f>data!AN69</f>
        <v>0</v>
      </c>
      <c r="F175" s="206">
        <f>data!AO69</f>
        <v>0</v>
      </c>
      <c r="G175" s="206">
        <f>data!AP69</f>
        <v>0</v>
      </c>
      <c r="H175" s="206">
        <f>data!AQ69</f>
        <v>0</v>
      </c>
      <c r="I175" s="206">
        <f>data!AR69</f>
        <v>0</v>
      </c>
    </row>
    <row r="176" spans="1:9" ht="20.100000000000001" customHeight="1" x14ac:dyDescent="0.2">
      <c r="A176" s="198">
        <v>11</v>
      </c>
      <c r="B176" s="206" t="s">
        <v>513</v>
      </c>
      <c r="C176" s="206">
        <f>data!AL70</f>
        <v>0</v>
      </c>
      <c r="D176" s="206">
        <f>data!AM70</f>
        <v>0</v>
      </c>
      <c r="E176" s="206">
        <f>data!AN70</f>
        <v>0</v>
      </c>
      <c r="F176" s="206">
        <f>data!AO70</f>
        <v>0</v>
      </c>
      <c r="G176" s="206">
        <f>data!AP70</f>
        <v>0</v>
      </c>
      <c r="H176" s="206">
        <f>data!AQ70</f>
        <v>0</v>
      </c>
      <c r="I176" s="206">
        <f>data!AR70</f>
        <v>0</v>
      </c>
    </row>
    <row r="177" spans="1:9" ht="20.100000000000001" customHeight="1" x14ac:dyDescent="0.2">
      <c r="A177" s="198">
        <v>12</v>
      </c>
      <c r="B177" s="206" t="s">
        <v>16</v>
      </c>
      <c r="C177" s="206">
        <f>data!AL71</f>
        <v>40650</v>
      </c>
      <c r="D177" s="206">
        <f>data!AM71</f>
        <v>0</v>
      </c>
      <c r="E177" s="206">
        <f>data!AN71</f>
        <v>0</v>
      </c>
      <c r="F177" s="206">
        <f>data!AO71</f>
        <v>0</v>
      </c>
      <c r="G177" s="206">
        <f>data!AP71</f>
        <v>0</v>
      </c>
      <c r="H177" s="206">
        <f>data!AQ71</f>
        <v>0</v>
      </c>
      <c r="I177" s="206">
        <f>data!AR71</f>
        <v>0</v>
      </c>
    </row>
    <row r="178" spans="1:9" ht="20.100000000000001" customHeight="1" x14ac:dyDescent="0.2">
      <c r="A178" s="198">
        <v>13</v>
      </c>
      <c r="B178" s="206" t="s">
        <v>997</v>
      </c>
      <c r="C178" s="206">
        <f>data!AL72</f>
        <v>0</v>
      </c>
      <c r="D178" s="206">
        <f>data!AM72</f>
        <v>0</v>
      </c>
      <c r="E178" s="206">
        <f>data!AN72</f>
        <v>0</v>
      </c>
      <c r="F178" s="206">
        <f>data!AO72</f>
        <v>0</v>
      </c>
      <c r="G178" s="206">
        <f>data!AP72</f>
        <v>0</v>
      </c>
      <c r="H178" s="206">
        <f>data!AQ72</f>
        <v>0</v>
      </c>
      <c r="I178" s="206">
        <f>data!AR72</f>
        <v>0</v>
      </c>
    </row>
    <row r="179" spans="1:9" ht="20.100000000000001" customHeight="1" x14ac:dyDescent="0.2">
      <c r="A179" s="198">
        <v>14</v>
      </c>
      <c r="B179" s="206" t="s">
        <v>998</v>
      </c>
      <c r="C179" s="206">
        <f>data!AL73</f>
        <v>44</v>
      </c>
      <c r="D179" s="206">
        <f>data!AM73</f>
        <v>0</v>
      </c>
      <c r="E179" s="206">
        <f>data!AN73</f>
        <v>0</v>
      </c>
      <c r="F179" s="206">
        <f>data!AO73</f>
        <v>0</v>
      </c>
      <c r="G179" s="206">
        <f>data!AP73</f>
        <v>0</v>
      </c>
      <c r="H179" s="206">
        <f>data!AQ73</f>
        <v>0</v>
      </c>
      <c r="I179" s="206">
        <f>data!AR73</f>
        <v>0</v>
      </c>
    </row>
    <row r="180" spans="1:9" ht="20.100000000000001" customHeight="1" x14ac:dyDescent="0.2">
      <c r="A180" s="198">
        <v>15</v>
      </c>
      <c r="B180" s="206" t="s">
        <v>284</v>
      </c>
      <c r="C180" s="206">
        <f>-data!AL88</f>
        <v>-5349</v>
      </c>
      <c r="D180" s="206">
        <f>-data!AM88</f>
        <v>0</v>
      </c>
      <c r="E180" s="206">
        <f>-data!AN88</f>
        <v>0</v>
      </c>
      <c r="F180" s="206">
        <f>-data!AO88</f>
        <v>0</v>
      </c>
      <c r="G180" s="206">
        <f>-data!AP88</f>
        <v>0</v>
      </c>
      <c r="H180" s="206">
        <f>-data!AQ88</f>
        <v>0</v>
      </c>
      <c r="I180" s="206">
        <f>-data!AR88</f>
        <v>0</v>
      </c>
    </row>
    <row r="181" spans="1:9" ht="20.100000000000001" customHeight="1" x14ac:dyDescent="0.2">
      <c r="A181" s="198">
        <v>16</v>
      </c>
      <c r="B181" s="211" t="s">
        <v>999</v>
      </c>
      <c r="C181" s="206">
        <f>data!AL89</f>
        <v>146587</v>
      </c>
      <c r="D181" s="206">
        <f>data!AM89</f>
        <v>0</v>
      </c>
      <c r="E181" s="206">
        <f>data!AN89</f>
        <v>0</v>
      </c>
      <c r="F181" s="206">
        <f>data!AO89</f>
        <v>0</v>
      </c>
      <c r="G181" s="206">
        <f>data!AP89</f>
        <v>0</v>
      </c>
      <c r="H181" s="206">
        <f>data!AQ89</f>
        <v>0</v>
      </c>
      <c r="I181" s="206">
        <f>data!AR89</f>
        <v>0</v>
      </c>
    </row>
    <row r="182" spans="1:9" ht="20.100000000000001" customHeight="1" x14ac:dyDescent="0.2">
      <c r="A182" s="198">
        <v>17</v>
      </c>
      <c r="B182" s="206" t="s">
        <v>286</v>
      </c>
      <c r="C182" s="213"/>
      <c r="D182" s="213"/>
      <c r="E182" s="213"/>
      <c r="F182" s="213"/>
      <c r="G182" s="213"/>
      <c r="H182" s="213"/>
      <c r="I182" s="213"/>
    </row>
    <row r="183" spans="1:9" ht="20.100000000000001" customHeight="1" x14ac:dyDescent="0.2">
      <c r="A183" s="198">
        <v>18</v>
      </c>
      <c r="B183" s="206" t="s">
        <v>1000</v>
      </c>
      <c r="C183" s="211">
        <f>+data!M707</f>
        <v>136352</v>
      </c>
      <c r="D183" s="211">
        <f>+data!M708</f>
        <v>0</v>
      </c>
      <c r="E183" s="211">
        <f>+data!M709</f>
        <v>0</v>
      </c>
      <c r="F183" s="211">
        <f>+data!M710</f>
        <v>0</v>
      </c>
      <c r="G183" s="211">
        <f>+data!M711</f>
        <v>0</v>
      </c>
      <c r="H183" s="211">
        <f>+data!M712</f>
        <v>0</v>
      </c>
      <c r="I183" s="211">
        <f>+data!M713</f>
        <v>0</v>
      </c>
    </row>
    <row r="184" spans="1:9" ht="20.100000000000001" customHeight="1" x14ac:dyDescent="0.2">
      <c r="A184" s="198">
        <v>19</v>
      </c>
      <c r="B184" s="211" t="s">
        <v>1001</v>
      </c>
      <c r="C184" s="206">
        <f>data!AL91</f>
        <v>56383</v>
      </c>
      <c r="D184" s="206">
        <f>data!AM91</f>
        <v>0</v>
      </c>
      <c r="E184" s="206">
        <f>data!AN91</f>
        <v>0</v>
      </c>
      <c r="F184" s="206">
        <f>data!AO91</f>
        <v>0</v>
      </c>
      <c r="G184" s="206">
        <f>data!AP91</f>
        <v>0</v>
      </c>
      <c r="H184" s="206">
        <f>data!AQ91</f>
        <v>0</v>
      </c>
      <c r="I184" s="206">
        <f>data!AR91</f>
        <v>0</v>
      </c>
    </row>
    <row r="185" spans="1:9" ht="20.100000000000001" customHeight="1" x14ac:dyDescent="0.2">
      <c r="A185" s="198">
        <v>20</v>
      </c>
      <c r="B185" s="211" t="s">
        <v>1002</v>
      </c>
      <c r="C185" s="206">
        <f>data!AL92</f>
        <v>100119</v>
      </c>
      <c r="D185" s="206">
        <f>data!AM92</f>
        <v>0</v>
      </c>
      <c r="E185" s="206">
        <f>data!AN92</f>
        <v>0</v>
      </c>
      <c r="F185" s="206">
        <f>data!AO92</f>
        <v>0</v>
      </c>
      <c r="G185" s="206">
        <f>data!AP92</f>
        <v>0</v>
      </c>
      <c r="H185" s="206">
        <f>data!AQ92</f>
        <v>0</v>
      </c>
      <c r="I185" s="206">
        <f>data!AR92</f>
        <v>0</v>
      </c>
    </row>
    <row r="186" spans="1:9" ht="20.100000000000001" customHeight="1" x14ac:dyDescent="0.2">
      <c r="A186" s="198">
        <v>21</v>
      </c>
      <c r="B186" s="211" t="s">
        <v>1003</v>
      </c>
      <c r="C186" s="206">
        <f>data!AL93</f>
        <v>156502</v>
      </c>
      <c r="D186" s="206">
        <f>data!AM93</f>
        <v>0</v>
      </c>
      <c r="E186" s="206">
        <f>data!AN93</f>
        <v>0</v>
      </c>
      <c r="F186" s="206">
        <f>data!AO93</f>
        <v>0</v>
      </c>
      <c r="G186" s="206">
        <f>data!AP93</f>
        <v>0</v>
      </c>
      <c r="H186" s="206">
        <f>data!AQ93</f>
        <v>0</v>
      </c>
      <c r="I186" s="206">
        <f>data!AR93</f>
        <v>0</v>
      </c>
    </row>
    <row r="187" spans="1:9" ht="20.100000000000001" customHeight="1" x14ac:dyDescent="0.2">
      <c r="A187" s="198" t="s">
        <v>1004</v>
      </c>
      <c r="B187" s="206"/>
      <c r="C187" s="213"/>
      <c r="D187" s="213"/>
      <c r="E187" s="213"/>
      <c r="F187" s="213"/>
      <c r="G187" s="213"/>
      <c r="H187" s="213"/>
      <c r="I187" s="213"/>
    </row>
    <row r="188" spans="1:9" ht="20.100000000000001" customHeight="1" x14ac:dyDescent="0.2">
      <c r="A188" s="198">
        <v>22</v>
      </c>
      <c r="B188" s="206" t="s">
        <v>1005</v>
      </c>
      <c r="C188" s="206">
        <f>data!AL94</f>
        <v>1796</v>
      </c>
      <c r="D188" s="206">
        <f>data!AM94</f>
        <v>0</v>
      </c>
      <c r="E188" s="206">
        <f>data!AN94</f>
        <v>0</v>
      </c>
      <c r="F188" s="206">
        <f>data!AO94</f>
        <v>0</v>
      </c>
      <c r="G188" s="206">
        <f>data!AP94</f>
        <v>0</v>
      </c>
      <c r="H188" s="206">
        <f>data!AQ94</f>
        <v>0</v>
      </c>
      <c r="I188" s="206">
        <f>data!AR94</f>
        <v>0</v>
      </c>
    </row>
    <row r="189" spans="1:9" ht="20.100000000000001" customHeight="1" x14ac:dyDescent="0.2">
      <c r="A189" s="198">
        <v>23</v>
      </c>
      <c r="B189" s="206" t="s">
        <v>1006</v>
      </c>
      <c r="C189" s="206">
        <f>data!AL95</f>
        <v>0</v>
      </c>
      <c r="D189" s="206">
        <f>data!AM95</f>
        <v>0</v>
      </c>
      <c r="E189" s="206">
        <f>data!AN95</f>
        <v>0</v>
      </c>
      <c r="F189" s="206">
        <f>data!AO95</f>
        <v>0</v>
      </c>
      <c r="G189" s="206">
        <f>data!AP95</f>
        <v>0</v>
      </c>
      <c r="H189" s="206">
        <f>data!AQ95</f>
        <v>0</v>
      </c>
      <c r="I189" s="206">
        <f>data!AR95</f>
        <v>0</v>
      </c>
    </row>
    <row r="190" spans="1:9" ht="20.100000000000001" customHeight="1" x14ac:dyDescent="0.2">
      <c r="A190" s="198">
        <v>24</v>
      </c>
      <c r="B190" s="206" t="s">
        <v>1007</v>
      </c>
      <c r="C190" s="206">
        <f>data!AL96</f>
        <v>354</v>
      </c>
      <c r="D190" s="206">
        <f>data!AM96</f>
        <v>0</v>
      </c>
      <c r="E190" s="206">
        <f>data!AN96</f>
        <v>0</v>
      </c>
      <c r="F190" s="206">
        <f>data!AO96</f>
        <v>0</v>
      </c>
      <c r="G190" s="206">
        <f>data!AP96</f>
        <v>0</v>
      </c>
      <c r="H190" s="206">
        <f>data!AQ96</f>
        <v>0</v>
      </c>
      <c r="I190" s="206">
        <f>data!AR96</f>
        <v>0</v>
      </c>
    </row>
    <row r="191" spans="1:9" ht="20.100000000000001" customHeight="1" x14ac:dyDescent="0.2">
      <c r="A191" s="198">
        <v>25</v>
      </c>
      <c r="B191" s="206" t="s">
        <v>1008</v>
      </c>
      <c r="C191" s="206">
        <f>data!AL97</f>
        <v>0</v>
      </c>
      <c r="D191" s="206">
        <f>data!AM97</f>
        <v>0</v>
      </c>
      <c r="E191" s="206">
        <f>data!AN97</f>
        <v>0</v>
      </c>
      <c r="F191" s="206">
        <f>data!AO97</f>
        <v>0</v>
      </c>
      <c r="G191" s="206">
        <f>data!AP97</f>
        <v>0</v>
      </c>
      <c r="H191" s="206">
        <f>data!AQ97</f>
        <v>0</v>
      </c>
      <c r="I191" s="206">
        <f>data!AR97</f>
        <v>0</v>
      </c>
    </row>
    <row r="192" spans="1:9" ht="20.100000000000001" customHeight="1" x14ac:dyDescent="0.2">
      <c r="A192" s="198">
        <v>26</v>
      </c>
      <c r="B192" s="206" t="s">
        <v>294</v>
      </c>
      <c r="C192" s="210">
        <f>data!AL98</f>
        <v>0</v>
      </c>
      <c r="D192" s="210">
        <f>data!AM98</f>
        <v>0</v>
      </c>
      <c r="E192" s="210">
        <f>data!AN98</f>
        <v>0</v>
      </c>
      <c r="F192" s="210">
        <f>data!AO98</f>
        <v>0</v>
      </c>
      <c r="G192" s="210">
        <f>data!AP98</f>
        <v>0</v>
      </c>
      <c r="H192" s="210">
        <f>data!AQ98</f>
        <v>0</v>
      </c>
      <c r="I192" s="210">
        <f>data!AR98</f>
        <v>0</v>
      </c>
    </row>
    <row r="193" spans="1:9" ht="20.100000000000001" customHeight="1" x14ac:dyDescent="0.2">
      <c r="A193" s="199" t="s">
        <v>990</v>
      </c>
      <c r="B193" s="200"/>
      <c r="C193" s="200"/>
      <c r="D193" s="200"/>
      <c r="E193" s="200"/>
      <c r="F193" s="200"/>
      <c r="G193" s="200"/>
      <c r="H193" s="200"/>
      <c r="I193" s="199"/>
    </row>
    <row r="194" spans="1:9" ht="20.100000000000001" customHeight="1" x14ac:dyDescent="0.2">
      <c r="D194" s="202"/>
      <c r="I194" s="203" t="s">
        <v>1028</v>
      </c>
    </row>
    <row r="195" spans="1:9" ht="20.100000000000001" customHeight="1" x14ac:dyDescent="0.2">
      <c r="A195" s="202"/>
    </row>
    <row r="196" spans="1:9" ht="20.100000000000001" customHeight="1" x14ac:dyDescent="0.2">
      <c r="A196" s="204" t="str">
        <f>"Hospital: "&amp;data!C102</f>
        <v>Hospital: Whitman Hospital &amp; Medical Clinics</v>
      </c>
      <c r="G196" s="205"/>
      <c r="H196" s="204" t="str">
        <f>"FYE: "&amp;data!C100</f>
        <v>FYE: 12/31/2023</v>
      </c>
    </row>
    <row r="197" spans="1:9" ht="20.100000000000001" customHeight="1" x14ac:dyDescent="0.2">
      <c r="A197" s="198">
        <v>1</v>
      </c>
      <c r="B197" s="206" t="s">
        <v>236</v>
      </c>
      <c r="C197" s="208" t="s">
        <v>78</v>
      </c>
      <c r="D197" s="208" t="s">
        <v>79</v>
      </c>
      <c r="E197" s="208" t="s">
        <v>80</v>
      </c>
      <c r="F197" s="208" t="s">
        <v>81</v>
      </c>
      <c r="G197" s="208" t="s">
        <v>82</v>
      </c>
      <c r="H197" s="208" t="s">
        <v>83</v>
      </c>
      <c r="I197" s="208" t="s">
        <v>84</v>
      </c>
    </row>
    <row r="198" spans="1:9" ht="20.100000000000001" customHeight="1" x14ac:dyDescent="0.2">
      <c r="A198" s="209">
        <v>2</v>
      </c>
      <c r="B198" s="339" t="s">
        <v>992</v>
      </c>
      <c r="C198" s="341"/>
      <c r="D198" s="341" t="s">
        <v>157</v>
      </c>
      <c r="E198" s="341" t="s">
        <v>158</v>
      </c>
      <c r="F198" s="341" t="s">
        <v>159</v>
      </c>
      <c r="G198" s="341" t="s">
        <v>1029</v>
      </c>
      <c r="H198" s="341" t="s">
        <v>161</v>
      </c>
      <c r="I198" s="341"/>
    </row>
    <row r="199" spans="1:9" ht="20.100000000000001" customHeight="1" x14ac:dyDescent="0.2">
      <c r="A199" s="209"/>
      <c r="B199" s="339"/>
      <c r="C199" s="341" t="s">
        <v>156</v>
      </c>
      <c r="D199" s="341" t="s">
        <v>258</v>
      </c>
      <c r="E199" s="341" t="s">
        <v>1030</v>
      </c>
      <c r="F199" s="341" t="s">
        <v>213</v>
      </c>
      <c r="G199" s="341" t="s">
        <v>228</v>
      </c>
      <c r="H199" s="341" t="s">
        <v>215</v>
      </c>
      <c r="I199" s="341" t="s">
        <v>162</v>
      </c>
    </row>
    <row r="200" spans="1:9" ht="20.100000000000001" customHeight="1" x14ac:dyDescent="0.2">
      <c r="A200" s="198">
        <v>3</v>
      </c>
      <c r="B200" s="206" t="s">
        <v>996</v>
      </c>
      <c r="C200" s="208" t="s">
        <v>253</v>
      </c>
      <c r="D200" s="208" t="s">
        <v>258</v>
      </c>
      <c r="E200" s="208" t="s">
        <v>255</v>
      </c>
      <c r="F200" s="215"/>
      <c r="G200" s="215"/>
      <c r="H200" s="215"/>
      <c r="I200" s="208" t="s">
        <v>259</v>
      </c>
    </row>
    <row r="201" spans="1:9" ht="20.100000000000001" customHeight="1" x14ac:dyDescent="0.2">
      <c r="A201" s="198">
        <v>4</v>
      </c>
      <c r="B201" s="206" t="s">
        <v>261</v>
      </c>
      <c r="C201" s="206">
        <f>data!AS63</f>
        <v>0</v>
      </c>
      <c r="D201" s="206">
        <f>data!AT63</f>
        <v>0</v>
      </c>
      <c r="E201" s="206">
        <f>data!AU63</f>
        <v>0</v>
      </c>
      <c r="F201" s="215"/>
      <c r="G201" s="215"/>
      <c r="H201" s="215"/>
      <c r="I201" s="206">
        <f>data!AY63</f>
        <v>0</v>
      </c>
    </row>
    <row r="202" spans="1:9" ht="20.100000000000001" customHeight="1" x14ac:dyDescent="0.2">
      <c r="A202" s="198">
        <v>5</v>
      </c>
      <c r="B202" s="206" t="s">
        <v>262</v>
      </c>
      <c r="C202" s="210">
        <f>data!AS64</f>
        <v>0</v>
      </c>
      <c r="D202" s="210">
        <f>data!AT64</f>
        <v>0</v>
      </c>
      <c r="E202" s="210">
        <f>data!AU64</f>
        <v>0</v>
      </c>
      <c r="F202" s="210">
        <f>data!AV64</f>
        <v>1.5</v>
      </c>
      <c r="G202" s="210">
        <f>data!AW64</f>
        <v>0</v>
      </c>
      <c r="H202" s="210">
        <f>data!AX64</f>
        <v>0</v>
      </c>
      <c r="I202" s="210">
        <f>data!AY64</f>
        <v>9.6</v>
      </c>
    </row>
    <row r="203" spans="1:9" ht="20.100000000000001" customHeight="1" x14ac:dyDescent="0.2">
      <c r="A203" s="198">
        <v>6</v>
      </c>
      <c r="B203" s="206" t="s">
        <v>263</v>
      </c>
      <c r="C203" s="206">
        <f>data!AS65</f>
        <v>0</v>
      </c>
      <c r="D203" s="206">
        <f>data!AT65</f>
        <v>0</v>
      </c>
      <c r="E203" s="206">
        <f>data!AU65</f>
        <v>0</v>
      </c>
      <c r="F203" s="206">
        <f>data!AV65</f>
        <v>115897</v>
      </c>
      <c r="G203" s="206">
        <f>data!AW65</f>
        <v>0</v>
      </c>
      <c r="H203" s="206">
        <f>data!AX65</f>
        <v>0</v>
      </c>
      <c r="I203" s="206">
        <f>data!AY65</f>
        <v>464280</v>
      </c>
    </row>
    <row r="204" spans="1:9" ht="20.100000000000001" customHeight="1" x14ac:dyDescent="0.2">
      <c r="A204" s="198">
        <v>7</v>
      </c>
      <c r="B204" s="206" t="s">
        <v>11</v>
      </c>
      <c r="C204" s="206">
        <f>data!AS66</f>
        <v>0</v>
      </c>
      <c r="D204" s="206">
        <f>data!AT66</f>
        <v>0</v>
      </c>
      <c r="E204" s="206">
        <f>data!AU66</f>
        <v>0</v>
      </c>
      <c r="F204" s="206">
        <f>data!AV66</f>
        <v>30448</v>
      </c>
      <c r="G204" s="206">
        <f>data!AW66</f>
        <v>0</v>
      </c>
      <c r="H204" s="206">
        <f>data!AX66</f>
        <v>0</v>
      </c>
      <c r="I204" s="206">
        <f>data!AY66</f>
        <v>121973</v>
      </c>
    </row>
    <row r="205" spans="1:9" ht="20.100000000000001" customHeight="1" x14ac:dyDescent="0.2">
      <c r="A205" s="198">
        <v>8</v>
      </c>
      <c r="B205" s="206" t="s">
        <v>264</v>
      </c>
      <c r="C205" s="206">
        <f>data!AS67</f>
        <v>0</v>
      </c>
      <c r="D205" s="206">
        <f>data!AT67</f>
        <v>0</v>
      </c>
      <c r="E205" s="206">
        <f>data!AU67</f>
        <v>0</v>
      </c>
      <c r="F205" s="206">
        <f>data!AV67</f>
        <v>0</v>
      </c>
      <c r="G205" s="206">
        <f>data!AW67</f>
        <v>0</v>
      </c>
      <c r="H205" s="206">
        <f>data!AX67</f>
        <v>0</v>
      </c>
      <c r="I205" s="206">
        <f>data!AY67</f>
        <v>0</v>
      </c>
    </row>
    <row r="206" spans="1:9" ht="20.100000000000001" customHeight="1" x14ac:dyDescent="0.2">
      <c r="A206" s="198">
        <v>9</v>
      </c>
      <c r="B206" s="206" t="s">
        <v>265</v>
      </c>
      <c r="C206" s="206">
        <f>data!AS68</f>
        <v>0</v>
      </c>
      <c r="D206" s="206">
        <f>data!AT68</f>
        <v>0</v>
      </c>
      <c r="E206" s="206">
        <f>data!AU68</f>
        <v>0</v>
      </c>
      <c r="F206" s="206">
        <f>data!AV68</f>
        <v>156118</v>
      </c>
      <c r="G206" s="206">
        <f>data!AW68</f>
        <v>0</v>
      </c>
      <c r="H206" s="206">
        <f>data!AX68</f>
        <v>0</v>
      </c>
      <c r="I206" s="206">
        <f>data!AY68</f>
        <v>297793</v>
      </c>
    </row>
    <row r="207" spans="1:9" ht="20.100000000000001" customHeight="1" x14ac:dyDescent="0.2">
      <c r="A207" s="198">
        <v>10</v>
      </c>
      <c r="B207" s="206" t="s">
        <v>512</v>
      </c>
      <c r="C207" s="206">
        <f>data!AS69</f>
        <v>0</v>
      </c>
      <c r="D207" s="206">
        <f>data!AT69</f>
        <v>0</v>
      </c>
      <c r="E207" s="206">
        <f>data!AU69</f>
        <v>0</v>
      </c>
      <c r="F207" s="206">
        <f>data!AV69</f>
        <v>0</v>
      </c>
      <c r="G207" s="206">
        <f>data!AW69</f>
        <v>0</v>
      </c>
      <c r="H207" s="206">
        <f>data!AX69</f>
        <v>0</v>
      </c>
      <c r="I207" s="206">
        <f>data!AY69</f>
        <v>0</v>
      </c>
    </row>
    <row r="208" spans="1:9" ht="20.100000000000001" customHeight="1" x14ac:dyDescent="0.2">
      <c r="A208" s="198">
        <v>11</v>
      </c>
      <c r="B208" s="206" t="s">
        <v>513</v>
      </c>
      <c r="C208" s="206">
        <f>data!AS70</f>
        <v>0</v>
      </c>
      <c r="D208" s="206">
        <f>data!AT70</f>
        <v>0</v>
      </c>
      <c r="E208" s="206">
        <f>data!AU70</f>
        <v>0</v>
      </c>
      <c r="F208" s="206">
        <f>data!AV70</f>
        <v>0</v>
      </c>
      <c r="G208" s="206">
        <f>data!AW70</f>
        <v>0</v>
      </c>
      <c r="H208" s="206">
        <f>data!AX70</f>
        <v>0</v>
      </c>
      <c r="I208" s="206">
        <f>data!AY70</f>
        <v>25357</v>
      </c>
    </row>
    <row r="209" spans="1:9" ht="20.100000000000001" customHeight="1" x14ac:dyDescent="0.2">
      <c r="A209" s="198">
        <v>12</v>
      </c>
      <c r="B209" s="206" t="s">
        <v>16</v>
      </c>
      <c r="C209" s="206">
        <f>data!AS71</f>
        <v>0</v>
      </c>
      <c r="D209" s="206">
        <f>data!AT71</f>
        <v>0</v>
      </c>
      <c r="E209" s="206">
        <f>data!AU71</f>
        <v>0</v>
      </c>
      <c r="F209" s="206">
        <f>data!AV71</f>
        <v>0</v>
      </c>
      <c r="G209" s="206">
        <f>data!AW71</f>
        <v>0</v>
      </c>
      <c r="H209" s="206">
        <f>data!AX71</f>
        <v>0</v>
      </c>
      <c r="I209" s="206">
        <f>data!AY71</f>
        <v>60952</v>
      </c>
    </row>
    <row r="210" spans="1:9" ht="20.100000000000001" customHeight="1" x14ac:dyDescent="0.2">
      <c r="A210" s="198">
        <v>13</v>
      </c>
      <c r="B210" s="206" t="s">
        <v>997</v>
      </c>
      <c r="C210" s="206">
        <f>data!AS72</f>
        <v>0</v>
      </c>
      <c r="D210" s="206">
        <f>data!AT72</f>
        <v>0</v>
      </c>
      <c r="E210" s="206">
        <f>data!AU72</f>
        <v>0</v>
      </c>
      <c r="F210" s="206">
        <f>data!AV72</f>
        <v>0</v>
      </c>
      <c r="G210" s="206">
        <f>data!AW72</f>
        <v>0</v>
      </c>
      <c r="H210" s="206">
        <f>data!AX72</f>
        <v>0</v>
      </c>
      <c r="I210" s="206">
        <f>data!AY72</f>
        <v>0</v>
      </c>
    </row>
    <row r="211" spans="1:9" ht="20.100000000000001" customHeight="1" x14ac:dyDescent="0.2">
      <c r="A211" s="198">
        <v>14</v>
      </c>
      <c r="B211" s="206" t="s">
        <v>998</v>
      </c>
      <c r="C211" s="206">
        <f>data!AS73</f>
        <v>0</v>
      </c>
      <c r="D211" s="206">
        <f>data!AT73</f>
        <v>0</v>
      </c>
      <c r="E211" s="206">
        <f>data!AU73</f>
        <v>0</v>
      </c>
      <c r="F211" s="206">
        <f>data!AV73</f>
        <v>20549</v>
      </c>
      <c r="G211" s="206">
        <f>data!AW73</f>
        <v>0</v>
      </c>
      <c r="H211" s="206">
        <f>data!AX73</f>
        <v>0</v>
      </c>
      <c r="I211" s="206">
        <f>data!AY73</f>
        <v>260788</v>
      </c>
    </row>
    <row r="212" spans="1:9" ht="20.100000000000001" customHeight="1" x14ac:dyDescent="0.2">
      <c r="A212" s="198">
        <v>15</v>
      </c>
      <c r="B212" s="206" t="s">
        <v>284</v>
      </c>
      <c r="C212" s="206">
        <f>-data!AS88</f>
        <v>0</v>
      </c>
      <c r="D212" s="206">
        <f>-data!AT88</f>
        <v>0</v>
      </c>
      <c r="E212" s="206">
        <f>-data!AU88</f>
        <v>0</v>
      </c>
      <c r="F212" s="206">
        <f>-data!AV88</f>
        <v>0</v>
      </c>
      <c r="G212" s="206">
        <f>-data!AW88</f>
        <v>0</v>
      </c>
      <c r="H212" s="206">
        <f>-data!AX88</f>
        <v>0</v>
      </c>
      <c r="I212" s="206">
        <f>-data!AY88</f>
        <v>-212537</v>
      </c>
    </row>
    <row r="213" spans="1:9" ht="20.100000000000001" customHeight="1" x14ac:dyDescent="0.2">
      <c r="A213" s="198">
        <v>16</v>
      </c>
      <c r="B213" s="211" t="s">
        <v>999</v>
      </c>
      <c r="C213" s="206">
        <f>data!AS89</f>
        <v>0</v>
      </c>
      <c r="D213" s="206">
        <f>data!AT89</f>
        <v>0</v>
      </c>
      <c r="E213" s="206">
        <f>data!AU89</f>
        <v>0</v>
      </c>
      <c r="F213" s="206">
        <f>data!AV89</f>
        <v>323012</v>
      </c>
      <c r="G213" s="206">
        <f>data!AW89</f>
        <v>0</v>
      </c>
      <c r="H213" s="206">
        <f>data!AX89</f>
        <v>0</v>
      </c>
      <c r="I213" s="206">
        <f>data!AY89</f>
        <v>1018606</v>
      </c>
    </row>
    <row r="214" spans="1:9" ht="20.100000000000001" customHeight="1" x14ac:dyDescent="0.2">
      <c r="A214" s="198">
        <v>17</v>
      </c>
      <c r="B214" s="206" t="s">
        <v>286</v>
      </c>
      <c r="C214" s="213"/>
      <c r="D214" s="213"/>
      <c r="E214" s="213"/>
      <c r="F214" s="213"/>
      <c r="G214" s="213"/>
      <c r="H214" s="213"/>
      <c r="I214" s="213"/>
    </row>
    <row r="215" spans="1:9" ht="20.100000000000001" customHeight="1" x14ac:dyDescent="0.2">
      <c r="A215" s="198">
        <v>18</v>
      </c>
      <c r="B215" s="206" t="s">
        <v>1000</v>
      </c>
      <c r="C215" s="211">
        <f>+data!M714</f>
        <v>0</v>
      </c>
      <c r="D215" s="211">
        <f>+data!M715</f>
        <v>0</v>
      </c>
      <c r="E215" s="211">
        <f>+data!M716</f>
        <v>0</v>
      </c>
      <c r="F215" s="211">
        <f>+data!M717</f>
        <v>493198</v>
      </c>
      <c r="G215" s="217"/>
      <c r="H215" s="206"/>
      <c r="I215" s="206"/>
    </row>
    <row r="216" spans="1:9" ht="20.100000000000001" customHeight="1" x14ac:dyDescent="0.2">
      <c r="A216" s="198">
        <v>19</v>
      </c>
      <c r="B216" s="211" t="s">
        <v>1001</v>
      </c>
      <c r="C216" s="206">
        <f>data!AS91</f>
        <v>0</v>
      </c>
      <c r="D216" s="206">
        <f>data!AT91</f>
        <v>0</v>
      </c>
      <c r="E216" s="206">
        <f>data!AU91</f>
        <v>0</v>
      </c>
      <c r="F216" s="206">
        <f>data!AV91</f>
        <v>22904</v>
      </c>
      <c r="G216" s="218" t="str">
        <f>IF(data!AW91&gt;0,data!AW91,"")</f>
        <v>x</v>
      </c>
      <c r="H216" s="218" t="str">
        <f>IF(data!AX91&gt;0,data!AX91,"")</f>
        <v>x</v>
      </c>
      <c r="I216" s="218" t="str">
        <f>IF(data!AY91&gt;0,data!AY91,"")</f>
        <v>x</v>
      </c>
    </row>
    <row r="217" spans="1:9" ht="20.100000000000001" customHeight="1" x14ac:dyDescent="0.2">
      <c r="A217" s="198">
        <v>20</v>
      </c>
      <c r="B217" s="211" t="s">
        <v>1002</v>
      </c>
      <c r="C217" s="206">
        <f>data!AS92</f>
        <v>0</v>
      </c>
      <c r="D217" s="206">
        <f>data!AT92</f>
        <v>0</v>
      </c>
      <c r="E217" s="206">
        <f>data!AU92</f>
        <v>0</v>
      </c>
      <c r="F217" s="206">
        <f>data!AV92</f>
        <v>4982253</v>
      </c>
      <c r="G217" s="218" t="str">
        <f>IF(data!AW92&gt;0,data!AW92,"")</f>
        <v>x</v>
      </c>
      <c r="H217" s="218" t="str">
        <f>IF(data!AX92&gt;0,data!AX92,"")</f>
        <v>x</v>
      </c>
      <c r="I217" s="218" t="str">
        <f>IF(data!AY92&gt;0,data!AY92,"")</f>
        <v>x</v>
      </c>
    </row>
    <row r="218" spans="1:9" ht="20.100000000000001" customHeight="1" x14ac:dyDescent="0.2">
      <c r="A218" s="198">
        <v>21</v>
      </c>
      <c r="B218" s="211" t="s">
        <v>1003</v>
      </c>
      <c r="C218" s="206">
        <f>data!AS93</f>
        <v>0</v>
      </c>
      <c r="D218" s="206">
        <f>data!AT93</f>
        <v>0</v>
      </c>
      <c r="E218" s="206">
        <f>data!AU93</f>
        <v>0</v>
      </c>
      <c r="F218" s="206">
        <f>data!AV93</f>
        <v>5005157</v>
      </c>
      <c r="G218" s="218" t="str">
        <f>IF(data!AW93&gt;0,data!AW93,"")</f>
        <v>x</v>
      </c>
      <c r="H218" s="218" t="str">
        <f>IF(data!AX93&gt;0,data!AX93,"")</f>
        <v>x</v>
      </c>
      <c r="I218" s="218" t="str">
        <f>IF(data!AY93&gt;0,data!AY93,"")</f>
        <v>x</v>
      </c>
    </row>
    <row r="219" spans="1:9" ht="20.100000000000001" customHeight="1" x14ac:dyDescent="0.2">
      <c r="A219" s="198" t="s">
        <v>1004</v>
      </c>
      <c r="B219" s="206"/>
      <c r="C219" s="213"/>
      <c r="D219" s="213"/>
      <c r="E219" s="213"/>
      <c r="F219" s="213"/>
      <c r="G219" s="213"/>
      <c r="H219" s="213"/>
      <c r="I219" s="213"/>
    </row>
    <row r="220" spans="1:9" ht="20.100000000000001" customHeight="1" x14ac:dyDescent="0.2">
      <c r="A220" s="198">
        <v>22</v>
      </c>
      <c r="B220" s="206" t="s">
        <v>1005</v>
      </c>
      <c r="C220" s="206">
        <f>data!AS94</f>
        <v>0</v>
      </c>
      <c r="D220" s="206">
        <f>data!AT94</f>
        <v>0</v>
      </c>
      <c r="E220" s="206">
        <f>data!AU94</f>
        <v>0</v>
      </c>
      <c r="F220" s="206">
        <f>data!AV94</f>
        <v>0</v>
      </c>
      <c r="G220" s="206">
        <f>data!AW94</f>
        <v>0</v>
      </c>
      <c r="H220" s="206">
        <f>data!AX94</f>
        <v>0</v>
      </c>
      <c r="I220" s="206">
        <f>data!AY94</f>
        <v>2693</v>
      </c>
    </row>
    <row r="221" spans="1:9" ht="20.100000000000001" customHeight="1" x14ac:dyDescent="0.2">
      <c r="A221" s="198">
        <v>23</v>
      </c>
      <c r="B221" s="206" t="s">
        <v>1006</v>
      </c>
      <c r="C221" s="206">
        <f>data!AS95</f>
        <v>0</v>
      </c>
      <c r="D221" s="206">
        <f>data!AT95</f>
        <v>0</v>
      </c>
      <c r="E221" s="206">
        <f>data!AU95</f>
        <v>0</v>
      </c>
      <c r="F221" s="206">
        <f>data!AV95</f>
        <v>0</v>
      </c>
      <c r="G221" s="206">
        <f>data!AW95</f>
        <v>0</v>
      </c>
      <c r="H221" s="218" t="str">
        <f>IF(data!AX95&gt;0,data!AX95,"")</f>
        <v>x</v>
      </c>
      <c r="I221" s="218" t="str">
        <f>IF(data!AY95&gt;0,data!AY95,"")</f>
        <v>x</v>
      </c>
    </row>
    <row r="222" spans="1:9" ht="20.100000000000001" customHeight="1" x14ac:dyDescent="0.2">
      <c r="A222" s="198">
        <v>24</v>
      </c>
      <c r="B222" s="206" t="s">
        <v>1007</v>
      </c>
      <c r="C222" s="206">
        <f>data!AS96</f>
        <v>0</v>
      </c>
      <c r="D222" s="206">
        <f>data!AT96</f>
        <v>0</v>
      </c>
      <c r="E222" s="206">
        <f>data!AU96</f>
        <v>0</v>
      </c>
      <c r="F222" s="206">
        <f>data!AV96</f>
        <v>0</v>
      </c>
      <c r="G222" s="206">
        <f>data!AW96</f>
        <v>0</v>
      </c>
      <c r="H222" s="218" t="str">
        <f>IF(data!AX96&gt;0,data!AX96,"")</f>
        <v>x</v>
      </c>
      <c r="I222" s="218" t="str">
        <f>IF(data!AY96&gt;0,data!AY96,"")</f>
        <v>x</v>
      </c>
    </row>
    <row r="223" spans="1:9" ht="20.100000000000001" customHeight="1" x14ac:dyDescent="0.2">
      <c r="A223" s="198">
        <v>25</v>
      </c>
      <c r="B223" s="206" t="s">
        <v>1008</v>
      </c>
      <c r="C223" s="206">
        <f>data!AS97</f>
        <v>0</v>
      </c>
      <c r="D223" s="206">
        <f>data!AT97</f>
        <v>0</v>
      </c>
      <c r="E223" s="206">
        <f>data!AU97</f>
        <v>0</v>
      </c>
      <c r="F223" s="206">
        <f>data!AV97</f>
        <v>0</v>
      </c>
      <c r="G223" s="206">
        <f>data!AW97</f>
        <v>0</v>
      </c>
      <c r="H223" s="218" t="str">
        <f>IF(data!AX97&gt;0,data!AX97,"")</f>
        <v>x</v>
      </c>
      <c r="I223" s="218" t="str">
        <f>IF(data!AY97&gt;0,data!AY97,"")</f>
        <v>x</v>
      </c>
    </row>
    <row r="224" spans="1:9" ht="20.100000000000001" customHeight="1" x14ac:dyDescent="0.2">
      <c r="A224" s="198">
        <v>26</v>
      </c>
      <c r="B224" s="206" t="s">
        <v>294</v>
      </c>
      <c r="C224" s="210">
        <f>data!AS98</f>
        <v>0</v>
      </c>
      <c r="D224" s="210">
        <f>data!AT98</f>
        <v>0</v>
      </c>
      <c r="E224" s="210">
        <f>data!AU98</f>
        <v>0</v>
      </c>
      <c r="F224" s="210">
        <f>data!AV98</f>
        <v>1.3</v>
      </c>
      <c r="G224" s="218" t="str">
        <f>IF(data!AW98&gt;0,data!AW98,"")</f>
        <v>x</v>
      </c>
      <c r="H224" s="218" t="str">
        <f>IF(data!AX98&gt;0,data!AX98,"")</f>
        <v>x</v>
      </c>
      <c r="I224" s="218" t="str">
        <f>IF(data!AY98&gt;0,data!AY98,"")</f>
        <v>x</v>
      </c>
    </row>
    <row r="225" spans="1:9" ht="20.100000000000001" customHeight="1" x14ac:dyDescent="0.2">
      <c r="A225" s="199" t="s">
        <v>990</v>
      </c>
      <c r="B225" s="200"/>
      <c r="C225" s="200"/>
      <c r="D225" s="200"/>
      <c r="E225" s="200"/>
      <c r="F225" s="200"/>
      <c r="G225" s="200"/>
      <c r="H225" s="200"/>
      <c r="I225" s="199"/>
    </row>
    <row r="226" spans="1:9" ht="20.100000000000001" customHeight="1" x14ac:dyDescent="0.2">
      <c r="D226" s="202"/>
      <c r="I226" s="203" t="s">
        <v>1031</v>
      </c>
    </row>
    <row r="227" spans="1:9" ht="20.100000000000001" customHeight="1" x14ac:dyDescent="0.2">
      <c r="A227" s="202"/>
    </row>
    <row r="228" spans="1:9" ht="20.100000000000001" customHeight="1" x14ac:dyDescent="0.2">
      <c r="A228" s="204" t="str">
        <f>"Hospital: "&amp;data!C102</f>
        <v>Hospital: Whitman Hospital &amp; Medical Clinics</v>
      </c>
      <c r="G228" s="205"/>
      <c r="H228" s="204" t="str">
        <f>"FYE: "&amp;data!C100</f>
        <v>FYE: 12/31/2023</v>
      </c>
    </row>
    <row r="229" spans="1:9" ht="20.100000000000001" customHeight="1" x14ac:dyDescent="0.2">
      <c r="A229" s="198">
        <v>1</v>
      </c>
      <c r="B229" s="206" t="s">
        <v>236</v>
      </c>
      <c r="C229" s="208" t="s">
        <v>85</v>
      </c>
      <c r="D229" s="208" t="s">
        <v>86</v>
      </c>
      <c r="E229" s="208" t="s">
        <v>87</v>
      </c>
      <c r="F229" s="208" t="s">
        <v>88</v>
      </c>
      <c r="G229" s="208" t="s">
        <v>89</v>
      </c>
      <c r="H229" s="208" t="s">
        <v>90</v>
      </c>
      <c r="I229" s="208" t="s">
        <v>91</v>
      </c>
    </row>
    <row r="230" spans="1:9" ht="20.100000000000001" customHeight="1" x14ac:dyDescent="0.2">
      <c r="A230" s="209">
        <v>2</v>
      </c>
      <c r="B230" s="339" t="s">
        <v>992</v>
      </c>
      <c r="C230" s="341"/>
      <c r="D230" s="341" t="s">
        <v>164</v>
      </c>
      <c r="E230" s="341" t="s">
        <v>165</v>
      </c>
      <c r="F230" s="341" t="s">
        <v>134</v>
      </c>
      <c r="G230" s="341"/>
      <c r="H230" s="341"/>
      <c r="I230" s="341"/>
    </row>
    <row r="231" spans="1:9" ht="20.100000000000001" customHeight="1" x14ac:dyDescent="0.2">
      <c r="A231" s="209"/>
      <c r="B231" s="339"/>
      <c r="C231" s="341" t="s">
        <v>163</v>
      </c>
      <c r="D231" s="341" t="s">
        <v>216</v>
      </c>
      <c r="E231" s="341" t="s">
        <v>1032</v>
      </c>
      <c r="F231" s="341" t="s">
        <v>1033</v>
      </c>
      <c r="G231" s="341" t="s">
        <v>166</v>
      </c>
      <c r="H231" s="341" t="s">
        <v>167</v>
      </c>
      <c r="I231" s="341" t="s">
        <v>168</v>
      </c>
    </row>
    <row r="232" spans="1:9" ht="20.100000000000001" customHeight="1" x14ac:dyDescent="0.2">
      <c r="A232" s="198">
        <v>3</v>
      </c>
      <c r="B232" s="206" t="s">
        <v>996</v>
      </c>
      <c r="C232" s="208" t="s">
        <v>1034</v>
      </c>
      <c r="D232" s="208" t="s">
        <v>1035</v>
      </c>
      <c r="E232" s="215"/>
      <c r="F232" s="215"/>
      <c r="G232" s="215"/>
      <c r="H232" s="208" t="s">
        <v>260</v>
      </c>
      <c r="I232" s="215"/>
    </row>
    <row r="233" spans="1:9" ht="20.100000000000001" customHeight="1" x14ac:dyDescent="0.2">
      <c r="A233" s="198">
        <v>4</v>
      </c>
      <c r="B233" s="206" t="s">
        <v>261</v>
      </c>
      <c r="C233" s="206">
        <f>data!AZ63</f>
        <v>0</v>
      </c>
      <c r="D233" s="206">
        <f>data!BA63</f>
        <v>0</v>
      </c>
      <c r="E233" s="215"/>
      <c r="F233" s="215"/>
      <c r="G233" s="215"/>
      <c r="H233" s="206">
        <f>data!BE63</f>
        <v>133630</v>
      </c>
      <c r="I233" s="215"/>
    </row>
    <row r="234" spans="1:9" ht="20.100000000000001" customHeight="1" x14ac:dyDescent="0.2">
      <c r="A234" s="198">
        <v>5</v>
      </c>
      <c r="B234" s="206" t="s">
        <v>262</v>
      </c>
      <c r="C234" s="210">
        <f>data!AZ64</f>
        <v>0</v>
      </c>
      <c r="D234" s="210">
        <f>data!BA64</f>
        <v>0</v>
      </c>
      <c r="E234" s="210">
        <f>data!BB64</f>
        <v>2.7</v>
      </c>
      <c r="F234" s="210">
        <f>data!BC64</f>
        <v>0</v>
      </c>
      <c r="G234" s="210">
        <f>data!BD64</f>
        <v>5.2</v>
      </c>
      <c r="H234" s="210">
        <f>data!BE64</f>
        <v>7.9</v>
      </c>
      <c r="I234" s="210">
        <f>data!BF64</f>
        <v>12.7</v>
      </c>
    </row>
    <row r="235" spans="1:9" ht="20.100000000000001" customHeight="1" x14ac:dyDescent="0.2">
      <c r="A235" s="198">
        <v>6</v>
      </c>
      <c r="B235" s="206" t="s">
        <v>263</v>
      </c>
      <c r="C235" s="206">
        <f>data!AZ65</f>
        <v>0</v>
      </c>
      <c r="D235" s="206">
        <f>data!BA65</f>
        <v>0</v>
      </c>
      <c r="E235" s="206">
        <f>data!BB65</f>
        <v>216948</v>
      </c>
      <c r="F235" s="206">
        <f>data!BC65</f>
        <v>0</v>
      </c>
      <c r="G235" s="206">
        <f>data!BD65</f>
        <v>257598</v>
      </c>
      <c r="H235" s="206">
        <f>data!BE65</f>
        <v>429272</v>
      </c>
      <c r="I235" s="206">
        <f>data!BF65</f>
        <v>427235</v>
      </c>
    </row>
    <row r="236" spans="1:9" ht="20.100000000000001" customHeight="1" x14ac:dyDescent="0.2">
      <c r="A236" s="198">
        <v>7</v>
      </c>
      <c r="B236" s="206" t="s">
        <v>11</v>
      </c>
      <c r="C236" s="206">
        <f>data!AZ66</f>
        <v>0</v>
      </c>
      <c r="D236" s="206">
        <f>data!BA66</f>
        <v>0</v>
      </c>
      <c r="E236" s="206">
        <f>data!BB66</f>
        <v>56996</v>
      </c>
      <c r="F236" s="206">
        <f>data!BC66</f>
        <v>0</v>
      </c>
      <c r="G236" s="206">
        <f>data!BD66</f>
        <v>67675</v>
      </c>
      <c r="H236" s="206">
        <f>data!BE66</f>
        <v>112776</v>
      </c>
      <c r="I236" s="206">
        <f>data!BF66</f>
        <v>112241</v>
      </c>
    </row>
    <row r="237" spans="1:9" ht="20.100000000000001" customHeight="1" x14ac:dyDescent="0.2">
      <c r="A237" s="198">
        <v>8</v>
      </c>
      <c r="B237" s="206" t="s">
        <v>264</v>
      </c>
      <c r="C237" s="206">
        <f>data!AZ67</f>
        <v>0</v>
      </c>
      <c r="D237" s="206">
        <f>data!BA67</f>
        <v>0</v>
      </c>
      <c r="E237" s="206">
        <f>data!BB67</f>
        <v>0</v>
      </c>
      <c r="F237" s="206">
        <f>data!BC67</f>
        <v>0</v>
      </c>
      <c r="G237" s="206">
        <f>data!BD67</f>
        <v>0</v>
      </c>
      <c r="H237" s="206">
        <f>data!BE67</f>
        <v>0</v>
      </c>
      <c r="I237" s="206">
        <f>data!BF67</f>
        <v>0</v>
      </c>
    </row>
    <row r="238" spans="1:9" ht="20.100000000000001" customHeight="1" x14ac:dyDescent="0.2">
      <c r="A238" s="198">
        <v>9</v>
      </c>
      <c r="B238" s="206" t="s">
        <v>265</v>
      </c>
      <c r="C238" s="206">
        <f>data!AZ68</f>
        <v>0</v>
      </c>
      <c r="D238" s="206">
        <f>data!BA68</f>
        <v>0</v>
      </c>
      <c r="E238" s="206">
        <f>data!BB68</f>
        <v>69449</v>
      </c>
      <c r="F238" s="206">
        <f>data!BC68</f>
        <v>0</v>
      </c>
      <c r="G238" s="206">
        <f>data!BD68</f>
        <v>65430</v>
      </c>
      <c r="H238" s="206">
        <f>data!BE68</f>
        <v>46758</v>
      </c>
      <c r="I238" s="206">
        <f>data!BF68</f>
        <v>87170</v>
      </c>
    </row>
    <row r="239" spans="1:9" ht="20.100000000000001" customHeight="1" x14ac:dyDescent="0.2">
      <c r="A239" s="198">
        <v>10</v>
      </c>
      <c r="B239" s="206" t="s">
        <v>512</v>
      </c>
      <c r="C239" s="206">
        <f>data!AZ69</f>
        <v>0</v>
      </c>
      <c r="D239" s="206">
        <f>data!BA69</f>
        <v>0</v>
      </c>
      <c r="E239" s="206">
        <f>data!BB69</f>
        <v>0</v>
      </c>
      <c r="F239" s="206">
        <f>data!BC69</f>
        <v>0</v>
      </c>
      <c r="G239" s="206">
        <f>data!BD69</f>
        <v>0</v>
      </c>
      <c r="H239" s="206">
        <f>data!BE69</f>
        <v>785189</v>
      </c>
      <c r="I239" s="206">
        <f>data!BF69</f>
        <v>0</v>
      </c>
    </row>
    <row r="240" spans="1:9" ht="20.100000000000001" customHeight="1" x14ac:dyDescent="0.2">
      <c r="A240" s="198">
        <v>11</v>
      </c>
      <c r="B240" s="206" t="s">
        <v>513</v>
      </c>
      <c r="C240" s="206">
        <f>data!AZ70</f>
        <v>0</v>
      </c>
      <c r="D240" s="206">
        <f>data!BA70</f>
        <v>0</v>
      </c>
      <c r="E240" s="206">
        <f>data!BB70</f>
        <v>4583</v>
      </c>
      <c r="F240" s="206">
        <f>data!BC70</f>
        <v>0</v>
      </c>
      <c r="G240" s="206">
        <f>data!BD70</f>
        <v>19500</v>
      </c>
      <c r="H240" s="206">
        <f>data!BE70</f>
        <v>219658</v>
      </c>
      <c r="I240" s="206">
        <f>data!BF70</f>
        <v>486</v>
      </c>
    </row>
    <row r="241" spans="1:9" ht="20.100000000000001" customHeight="1" x14ac:dyDescent="0.2">
      <c r="A241" s="198">
        <v>12</v>
      </c>
      <c r="B241" s="206" t="s">
        <v>16</v>
      </c>
      <c r="C241" s="206">
        <f>data!AZ71</f>
        <v>0</v>
      </c>
      <c r="D241" s="206">
        <f>data!BA71</f>
        <v>0</v>
      </c>
      <c r="E241" s="206">
        <f>data!BB71</f>
        <v>2037</v>
      </c>
      <c r="F241" s="206">
        <f>data!BC71</f>
        <v>0</v>
      </c>
      <c r="G241" s="206">
        <f>data!BD71</f>
        <v>37300</v>
      </c>
      <c r="H241" s="206">
        <f>data!BE71</f>
        <v>1562676</v>
      </c>
      <c r="I241" s="206">
        <f>data!BF71</f>
        <v>47937</v>
      </c>
    </row>
    <row r="242" spans="1:9" ht="20.100000000000001" customHeight="1" x14ac:dyDescent="0.2">
      <c r="A242" s="198">
        <v>13</v>
      </c>
      <c r="B242" s="206" t="s">
        <v>997</v>
      </c>
      <c r="C242" s="206">
        <f>data!AZ72</f>
        <v>0</v>
      </c>
      <c r="D242" s="206">
        <f>data!BA72</f>
        <v>0</v>
      </c>
      <c r="E242" s="206">
        <f>data!BB72</f>
        <v>0</v>
      </c>
      <c r="F242" s="206">
        <f>data!BC72</f>
        <v>0</v>
      </c>
      <c r="G242" s="206">
        <f>data!BD72</f>
        <v>0</v>
      </c>
      <c r="H242" s="206">
        <f>data!BE72</f>
        <v>0</v>
      </c>
      <c r="I242" s="206">
        <f>data!BF72</f>
        <v>0</v>
      </c>
    </row>
    <row r="243" spans="1:9" ht="20.100000000000001" customHeight="1" x14ac:dyDescent="0.2">
      <c r="A243" s="198">
        <v>14</v>
      </c>
      <c r="B243" s="206" t="s">
        <v>998</v>
      </c>
      <c r="C243" s="206">
        <f>data!AZ73</f>
        <v>0</v>
      </c>
      <c r="D243" s="206">
        <f>data!BA73</f>
        <v>136230</v>
      </c>
      <c r="E243" s="206">
        <f>data!BB73</f>
        <v>163</v>
      </c>
      <c r="F243" s="206">
        <f>data!BC73</f>
        <v>0</v>
      </c>
      <c r="G243" s="206">
        <f>data!BD73</f>
        <v>1332</v>
      </c>
      <c r="H243" s="206">
        <f>data!BE73</f>
        <v>342873</v>
      </c>
      <c r="I243" s="206">
        <f>data!BF73</f>
        <v>3948</v>
      </c>
    </row>
    <row r="244" spans="1:9" ht="20.100000000000001" customHeight="1" x14ac:dyDescent="0.2">
      <c r="A244" s="198">
        <v>15</v>
      </c>
      <c r="B244" s="206" t="s">
        <v>284</v>
      </c>
      <c r="C244" s="206">
        <f>-data!AZ88</f>
        <v>0</v>
      </c>
      <c r="D244" s="206">
        <f>-data!BA88</f>
        <v>0</v>
      </c>
      <c r="E244" s="206">
        <f>-data!BB88</f>
        <v>0</v>
      </c>
      <c r="F244" s="206">
        <f>-data!BC88</f>
        <v>0</v>
      </c>
      <c r="G244" s="206">
        <f>-data!BD88</f>
        <v>-21050</v>
      </c>
      <c r="H244" s="206">
        <f>-data!BE88</f>
        <v>0</v>
      </c>
      <c r="I244" s="206">
        <f>-data!BF88</f>
        <v>0</v>
      </c>
    </row>
    <row r="245" spans="1:9" ht="20.100000000000001" customHeight="1" x14ac:dyDescent="0.2">
      <c r="A245" s="198">
        <v>16</v>
      </c>
      <c r="B245" s="211" t="s">
        <v>999</v>
      </c>
      <c r="C245" s="206">
        <f>data!AZ89</f>
        <v>0</v>
      </c>
      <c r="D245" s="206">
        <f>data!BA89</f>
        <v>136230</v>
      </c>
      <c r="E245" s="206">
        <f>data!BB89</f>
        <v>350176</v>
      </c>
      <c r="F245" s="206">
        <f>data!BC89</f>
        <v>0</v>
      </c>
      <c r="G245" s="206">
        <f>data!BD89</f>
        <v>427785</v>
      </c>
      <c r="H245" s="206">
        <f>data!BE89</f>
        <v>3499202</v>
      </c>
      <c r="I245" s="206">
        <f>data!BF89</f>
        <v>679017</v>
      </c>
    </row>
    <row r="246" spans="1:9" ht="20.100000000000001" customHeight="1" x14ac:dyDescent="0.2">
      <c r="A246" s="198">
        <v>17</v>
      </c>
      <c r="B246" s="206" t="s">
        <v>286</v>
      </c>
      <c r="C246" s="213"/>
      <c r="D246" s="213"/>
      <c r="E246" s="213"/>
      <c r="F246" s="213"/>
      <c r="G246" s="213"/>
      <c r="H246" s="213"/>
      <c r="I246" s="213"/>
    </row>
    <row r="247" spans="1:9" ht="20.100000000000001" customHeight="1" x14ac:dyDescent="0.2">
      <c r="A247" s="198">
        <v>18</v>
      </c>
      <c r="B247" s="206" t="s">
        <v>1000</v>
      </c>
      <c r="C247" s="206"/>
      <c r="D247" s="206"/>
      <c r="E247" s="206"/>
      <c r="F247" s="206"/>
      <c r="G247" s="206"/>
      <c r="H247" s="206"/>
      <c r="I247" s="206"/>
    </row>
    <row r="248" spans="1:9" ht="20.100000000000001" customHeight="1" x14ac:dyDescent="0.2">
      <c r="A248" s="198">
        <v>19</v>
      </c>
      <c r="B248" s="211" t="s">
        <v>1001</v>
      </c>
      <c r="C248" s="218" t="str">
        <f>IF(data!AZ91&gt;0,data!AZ91,"")</f>
        <v>x</v>
      </c>
      <c r="D248" s="218" t="str">
        <f>IF(data!BA91&gt;0,data!BA91,"")</f>
        <v>x</v>
      </c>
      <c r="E248" s="218" t="str">
        <f>IF(data!BB91&gt;0,data!BB91,"")</f>
        <v>x</v>
      </c>
      <c r="F248" s="218" t="str">
        <f>IF(data!BC91&gt;0,data!BC91,"")</f>
        <v>x</v>
      </c>
      <c r="G248" s="218" t="str">
        <f>IF(data!BD91&gt;0,data!BD91,"")</f>
        <v>x</v>
      </c>
      <c r="H248" s="218" t="str">
        <f>IF(data!BE91&gt;0,data!BE91,"")</f>
        <v>x</v>
      </c>
      <c r="I248" s="218" t="str">
        <f>IF(data!BF91&gt;0,data!BF91,"")</f>
        <v>x</v>
      </c>
    </row>
    <row r="249" spans="1:9" ht="20.100000000000001" customHeight="1" x14ac:dyDescent="0.2">
      <c r="A249" s="198">
        <v>20</v>
      </c>
      <c r="B249" s="211" t="s">
        <v>1002</v>
      </c>
      <c r="C249" s="218" t="str">
        <f>IF(data!AZ92&gt;0,data!AZ92,"")</f>
        <v>x</v>
      </c>
      <c r="D249" s="218" t="str">
        <f>IF(data!BA92&gt;0,data!BA92,"")</f>
        <v>x</v>
      </c>
      <c r="E249" s="218" t="str">
        <f>IF(data!BB92&gt;0,data!BB92,"")</f>
        <v>x</v>
      </c>
      <c r="F249" s="218" t="str">
        <f>IF(data!BC92&gt;0,data!BC92,"")</f>
        <v>x</v>
      </c>
      <c r="G249" s="218" t="str">
        <f>IF(data!BD92&gt;0,data!BD92,"")</f>
        <v>x</v>
      </c>
      <c r="H249" s="218" t="str">
        <f>IF(data!BE92&gt;0,data!BE92,"")</f>
        <v>x</v>
      </c>
      <c r="I249" s="218" t="str">
        <f>IF(data!BF92&gt;0,data!BF92,"")</f>
        <v>x</v>
      </c>
    </row>
    <row r="250" spans="1:9" ht="20.100000000000001" customHeight="1" x14ac:dyDescent="0.2">
      <c r="A250" s="198">
        <v>21</v>
      </c>
      <c r="B250" s="211" t="s">
        <v>1003</v>
      </c>
      <c r="C250" s="218" t="str">
        <f>IF(data!AZ93&gt;0,data!AZ93,"")</f>
        <v>x</v>
      </c>
      <c r="D250" s="218" t="str">
        <f>IF(data!BA93&gt;0,data!BA93,"")</f>
        <v>x</v>
      </c>
      <c r="E250" s="218" t="str">
        <f>IF(data!BB93&gt;0,data!BB93,"")</f>
        <v>x</v>
      </c>
      <c r="F250" s="218" t="str">
        <f>IF(data!BC93&gt;0,data!BC93,"")</f>
        <v>x</v>
      </c>
      <c r="G250" s="218" t="str">
        <f>IF(data!BD93&gt;0,data!BD93,"")</f>
        <v>x</v>
      </c>
      <c r="H250" s="218" t="str">
        <f>IF(data!BE93&gt;0,data!BE93,"")</f>
        <v>x</v>
      </c>
      <c r="I250" s="218" t="str">
        <f>IF(data!BF93&gt;0,data!BF93,"")</f>
        <v>x</v>
      </c>
    </row>
    <row r="251" spans="1:9" ht="20.100000000000001" customHeight="1" x14ac:dyDescent="0.2">
      <c r="A251" s="198" t="s">
        <v>1004</v>
      </c>
      <c r="B251" s="206"/>
      <c r="C251" s="213"/>
      <c r="D251" s="213"/>
      <c r="E251" s="213"/>
      <c r="F251" s="213"/>
      <c r="G251" s="213"/>
      <c r="H251" s="213"/>
      <c r="I251" s="213"/>
    </row>
    <row r="252" spans="1:9" ht="20.100000000000001" customHeight="1" x14ac:dyDescent="0.2">
      <c r="A252" s="198">
        <v>22</v>
      </c>
      <c r="B252" s="206" t="s">
        <v>1005</v>
      </c>
      <c r="C252" s="342">
        <f>data!AZ94</f>
        <v>0</v>
      </c>
      <c r="D252" s="342">
        <f>data!BA94</f>
        <v>0</v>
      </c>
      <c r="E252" s="342">
        <f>data!BB94</f>
        <v>90</v>
      </c>
      <c r="F252" s="342">
        <f>data!BC94</f>
        <v>0</v>
      </c>
      <c r="G252" s="342">
        <f>data!BD94</f>
        <v>1648</v>
      </c>
      <c r="H252" s="342">
        <f>data!BE94</f>
        <v>69043</v>
      </c>
      <c r="I252" s="342">
        <f>data!BF94</f>
        <v>2118</v>
      </c>
    </row>
    <row r="253" spans="1:9" ht="20.100000000000001" customHeight="1" x14ac:dyDescent="0.2">
      <c r="A253" s="198">
        <v>23</v>
      </c>
      <c r="B253" s="206" t="s">
        <v>1006</v>
      </c>
      <c r="C253" s="342">
        <f>data!AZ95</f>
        <v>0</v>
      </c>
      <c r="D253" s="342">
        <f>data!BA95</f>
        <v>0</v>
      </c>
      <c r="E253" s="342">
        <f>data!BB95</f>
        <v>0</v>
      </c>
      <c r="F253" s="342">
        <f>data!BC95</f>
        <v>0</v>
      </c>
      <c r="G253" s="218" t="str">
        <f>IF(data!BD95&gt;0,data!BD95,"")</f>
        <v>x</v>
      </c>
      <c r="H253" s="218" t="str">
        <f>IF(data!BE95&gt;0,data!BE95,"")</f>
        <v>x</v>
      </c>
      <c r="I253" s="342">
        <f>data!BF95</f>
        <v>0</v>
      </c>
    </row>
    <row r="254" spans="1:9" ht="20.100000000000001" customHeight="1" x14ac:dyDescent="0.2">
      <c r="A254" s="198">
        <v>24</v>
      </c>
      <c r="B254" s="206" t="s">
        <v>1007</v>
      </c>
      <c r="C254" s="218" t="str">
        <f>IF(data!AZ96&gt;0,data!AZ96,"")</f>
        <v>x</v>
      </c>
      <c r="D254" s="342">
        <f>data!BA96</f>
        <v>0</v>
      </c>
      <c r="E254" s="342">
        <f>data!BB96</f>
        <v>18</v>
      </c>
      <c r="F254" s="342">
        <f>data!BC96</f>
        <v>0</v>
      </c>
      <c r="G254" s="218" t="str">
        <f>IF(data!BD96&gt;0,data!BD96,"")</f>
        <v>x</v>
      </c>
      <c r="H254" s="218" t="str">
        <f>IF(data!BE96&gt;0,data!BE96,"")</f>
        <v>x</v>
      </c>
      <c r="I254" s="218" t="str">
        <f>IF(data!BF96&gt;0,data!BF96,"")</f>
        <v>x</v>
      </c>
    </row>
    <row r="255" spans="1:9" ht="20.100000000000001" customHeight="1" x14ac:dyDescent="0.2">
      <c r="A255" s="198">
        <v>25</v>
      </c>
      <c r="B255" s="206" t="s">
        <v>1008</v>
      </c>
      <c r="C255" s="218" t="str">
        <f>IF(data!AZ97&gt;0,data!AZ97,"")</f>
        <v>x</v>
      </c>
      <c r="D255" s="218" t="str">
        <f>IF(data!BA97&gt;0,data!BA97,"")</f>
        <v>x</v>
      </c>
      <c r="E255" s="342">
        <f>data!BB97</f>
        <v>0</v>
      </c>
      <c r="F255" s="342">
        <f>data!BC97</f>
        <v>0</v>
      </c>
      <c r="G255" s="218" t="str">
        <f>IF(data!BD97&gt;0,data!BD97,"")</f>
        <v>x</v>
      </c>
      <c r="H255" s="218" t="str">
        <f>IF(data!BE97&gt;0,data!BE97,"")</f>
        <v>x</v>
      </c>
      <c r="I255" s="218" t="str">
        <f>IF(data!BF97&gt;0,data!BF97,"")</f>
        <v>x</v>
      </c>
    </row>
    <row r="256" spans="1:9" ht="20.100000000000001" customHeight="1" x14ac:dyDescent="0.2">
      <c r="A256" s="198">
        <v>26</v>
      </c>
      <c r="B256" s="206" t="s">
        <v>294</v>
      </c>
      <c r="C256" s="218" t="str">
        <f>IF(data!AZ98&gt;0,data!AZ98,"")</f>
        <v>x</v>
      </c>
      <c r="D256" s="218" t="str">
        <f>IF(data!BA98&gt;0,data!BA98,"")</f>
        <v>x</v>
      </c>
      <c r="E256" s="218" t="str">
        <f>IF(data!BB98&gt;0,data!BB98,"")</f>
        <v>x</v>
      </c>
      <c r="F256" s="218" t="str">
        <f>IF(data!BC98&gt;0,data!BC98,"")</f>
        <v>x</v>
      </c>
      <c r="G256" s="218" t="str">
        <f>IF(data!BD98&gt;0,data!BD98,"")</f>
        <v>x</v>
      </c>
      <c r="H256" s="218" t="str">
        <f>IF(data!BE98&gt;0,data!BE98,"")</f>
        <v>x</v>
      </c>
      <c r="I256" s="218" t="str">
        <f>IF(data!BF98&gt;0,data!BF98,"")</f>
        <v>x</v>
      </c>
    </row>
    <row r="257" spans="1:9" ht="20.100000000000001" customHeight="1" x14ac:dyDescent="0.2">
      <c r="A257" s="199" t="s">
        <v>990</v>
      </c>
      <c r="B257" s="200"/>
      <c r="C257" s="200"/>
      <c r="D257" s="200"/>
      <c r="E257" s="200"/>
      <c r="F257" s="200"/>
      <c r="G257" s="200"/>
      <c r="H257" s="200"/>
      <c r="I257" s="199"/>
    </row>
    <row r="258" spans="1:9" ht="20.100000000000001" customHeight="1" x14ac:dyDescent="0.2">
      <c r="D258" s="202"/>
      <c r="I258" s="203" t="s">
        <v>1036</v>
      </c>
    </row>
    <row r="259" spans="1:9" ht="20.100000000000001" customHeight="1" x14ac:dyDescent="0.2">
      <c r="A259" s="202"/>
    </row>
    <row r="260" spans="1:9" ht="20.100000000000001" customHeight="1" x14ac:dyDescent="0.2">
      <c r="A260" s="204" t="str">
        <f>"Hospital: "&amp;data!C102</f>
        <v>Hospital: Whitman Hospital &amp; Medical Clinics</v>
      </c>
      <c r="G260" s="205"/>
      <c r="H260" s="204" t="str">
        <f>"FYE: "&amp;data!C100</f>
        <v>FYE: 12/31/2023</v>
      </c>
    </row>
    <row r="261" spans="1:9" ht="20.100000000000001" customHeight="1" x14ac:dyDescent="0.2">
      <c r="A261" s="198">
        <v>1</v>
      </c>
      <c r="B261" s="206" t="s">
        <v>236</v>
      </c>
      <c r="C261" s="208" t="s">
        <v>92</v>
      </c>
      <c r="D261" s="208" t="s">
        <v>93</v>
      </c>
      <c r="E261" s="208" t="s">
        <v>94</v>
      </c>
      <c r="F261" s="208" t="s">
        <v>95</v>
      </c>
      <c r="G261" s="208" t="s">
        <v>96</v>
      </c>
      <c r="H261" s="208" t="s">
        <v>97</v>
      </c>
      <c r="I261" s="208" t="s">
        <v>98</v>
      </c>
    </row>
    <row r="262" spans="1:9" ht="20.100000000000001" customHeight="1" x14ac:dyDescent="0.2">
      <c r="A262" s="209">
        <v>2</v>
      </c>
      <c r="B262" s="339" t="s">
        <v>992</v>
      </c>
      <c r="C262" s="341" t="s">
        <v>1037</v>
      </c>
      <c r="D262" s="341" t="s">
        <v>170</v>
      </c>
      <c r="E262" s="341" t="s">
        <v>171</v>
      </c>
      <c r="F262" s="341"/>
      <c r="G262" s="341" t="s">
        <v>173</v>
      </c>
      <c r="H262" s="341"/>
      <c r="I262" s="341" t="s">
        <v>159</v>
      </c>
    </row>
    <row r="263" spans="1:9" ht="20.100000000000001" customHeight="1" x14ac:dyDescent="0.2">
      <c r="A263" s="209"/>
      <c r="B263" s="339"/>
      <c r="C263" s="341" t="s">
        <v>1038</v>
      </c>
      <c r="D263" s="341" t="s">
        <v>217</v>
      </c>
      <c r="E263" s="341" t="s">
        <v>196</v>
      </c>
      <c r="F263" s="341" t="s">
        <v>172</v>
      </c>
      <c r="G263" s="341" t="s">
        <v>218</v>
      </c>
      <c r="H263" s="341" t="s">
        <v>174</v>
      </c>
      <c r="I263" s="341" t="s">
        <v>1039</v>
      </c>
    </row>
    <row r="264" spans="1:9" ht="20.100000000000001" customHeight="1" x14ac:dyDescent="0.2">
      <c r="A264" s="198">
        <v>3</v>
      </c>
      <c r="B264" s="206" t="s">
        <v>996</v>
      </c>
      <c r="C264" s="215"/>
      <c r="D264" s="215"/>
      <c r="E264" s="215"/>
      <c r="F264" s="215"/>
      <c r="G264" s="215"/>
      <c r="H264" s="215"/>
      <c r="I264" s="215"/>
    </row>
    <row r="265" spans="1:9" ht="20.100000000000001" customHeight="1" x14ac:dyDescent="0.2">
      <c r="A265" s="198">
        <v>4</v>
      </c>
      <c r="B265" s="206" t="s">
        <v>261</v>
      </c>
      <c r="C265" s="215"/>
      <c r="D265" s="215"/>
      <c r="E265" s="215"/>
      <c r="F265" s="215"/>
      <c r="G265" s="215"/>
      <c r="H265" s="215"/>
      <c r="I265" s="215"/>
    </row>
    <row r="266" spans="1:9" ht="20.100000000000001" customHeight="1" x14ac:dyDescent="0.2">
      <c r="A266" s="198">
        <v>5</v>
      </c>
      <c r="B266" s="206" t="s">
        <v>262</v>
      </c>
      <c r="C266" s="210">
        <f>data!BG64</f>
        <v>0</v>
      </c>
      <c r="D266" s="210">
        <f>data!BH64</f>
        <v>6.1</v>
      </c>
      <c r="E266" s="210">
        <f>data!BI64</f>
        <v>0</v>
      </c>
      <c r="F266" s="210">
        <f>data!BJ64</f>
        <v>0</v>
      </c>
      <c r="G266" s="210">
        <f>data!BK64</f>
        <v>0</v>
      </c>
      <c r="H266" s="210">
        <f>data!BL64</f>
        <v>7.9</v>
      </c>
      <c r="I266" s="210">
        <f>data!BM64</f>
        <v>2.2999999999999998</v>
      </c>
    </row>
    <row r="267" spans="1:9" ht="20.100000000000001" customHeight="1" x14ac:dyDescent="0.2">
      <c r="A267" s="198">
        <v>6</v>
      </c>
      <c r="B267" s="206" t="s">
        <v>263</v>
      </c>
      <c r="C267" s="206">
        <f>data!BG65</f>
        <v>0</v>
      </c>
      <c r="D267" s="206">
        <f>data!BH65</f>
        <v>480700</v>
      </c>
      <c r="E267" s="206">
        <f>data!BI65</f>
        <v>0</v>
      </c>
      <c r="F267" s="206">
        <f>data!BJ65</f>
        <v>0</v>
      </c>
      <c r="G267" s="206">
        <f>data!BK65</f>
        <v>0</v>
      </c>
      <c r="H267" s="206">
        <f>data!BL65</f>
        <v>505845</v>
      </c>
      <c r="I267" s="206">
        <f>data!BM65</f>
        <v>209414</v>
      </c>
    </row>
    <row r="268" spans="1:9" ht="20.100000000000001" customHeight="1" x14ac:dyDescent="0.2">
      <c r="A268" s="198">
        <v>7</v>
      </c>
      <c r="B268" s="206" t="s">
        <v>11</v>
      </c>
      <c r="C268" s="206">
        <f>data!BG66</f>
        <v>0</v>
      </c>
      <c r="D268" s="206">
        <f>data!BH66</f>
        <v>126287</v>
      </c>
      <c r="E268" s="206">
        <f>data!BI66</f>
        <v>0</v>
      </c>
      <c r="F268" s="206">
        <f>data!BJ66</f>
        <v>0</v>
      </c>
      <c r="G268" s="206">
        <f>data!BK66</f>
        <v>0</v>
      </c>
      <c r="H268" s="206">
        <f>data!BL66</f>
        <v>132893</v>
      </c>
      <c r="I268" s="206">
        <f>data!BM66</f>
        <v>55016</v>
      </c>
    </row>
    <row r="269" spans="1:9" ht="20.100000000000001" customHeight="1" x14ac:dyDescent="0.2">
      <c r="A269" s="198">
        <v>8</v>
      </c>
      <c r="B269" s="206" t="s">
        <v>264</v>
      </c>
      <c r="C269" s="206">
        <f>data!BG67</f>
        <v>0</v>
      </c>
      <c r="D269" s="206">
        <f>data!BH67</f>
        <v>0</v>
      </c>
      <c r="E269" s="206">
        <f>data!BI67</f>
        <v>0</v>
      </c>
      <c r="F269" s="206">
        <f>data!BJ67</f>
        <v>0</v>
      </c>
      <c r="G269" s="206">
        <f>data!BK67</f>
        <v>0</v>
      </c>
      <c r="H269" s="206">
        <f>data!BL67</f>
        <v>0</v>
      </c>
      <c r="I269" s="206">
        <f>data!BM67</f>
        <v>0</v>
      </c>
    </row>
    <row r="270" spans="1:9" ht="20.100000000000001" customHeight="1" x14ac:dyDescent="0.2">
      <c r="A270" s="198">
        <v>9</v>
      </c>
      <c r="B270" s="206" t="s">
        <v>265</v>
      </c>
      <c r="C270" s="206">
        <f>data!BG68</f>
        <v>0</v>
      </c>
      <c r="D270" s="206">
        <f>data!BH68</f>
        <v>154479</v>
      </c>
      <c r="E270" s="206">
        <f>data!BI68</f>
        <v>38</v>
      </c>
      <c r="F270" s="206">
        <f>data!BJ68</f>
        <v>0</v>
      </c>
      <c r="G270" s="206">
        <f>data!BK68</f>
        <v>0</v>
      </c>
      <c r="H270" s="206">
        <f>data!BL68</f>
        <v>9398</v>
      </c>
      <c r="I270" s="206">
        <f>data!BM68</f>
        <v>12245</v>
      </c>
    </row>
    <row r="271" spans="1:9" ht="20.100000000000001" customHeight="1" x14ac:dyDescent="0.2">
      <c r="A271" s="198">
        <v>10</v>
      </c>
      <c r="B271" s="206" t="s">
        <v>512</v>
      </c>
      <c r="C271" s="206">
        <f>data!BG69</f>
        <v>0</v>
      </c>
      <c r="D271" s="206">
        <f>data!BH69</f>
        <v>0</v>
      </c>
      <c r="E271" s="206">
        <f>data!BI69</f>
        <v>0</v>
      </c>
      <c r="F271" s="206">
        <f>data!BJ69</f>
        <v>0</v>
      </c>
      <c r="G271" s="206">
        <f>data!BK69</f>
        <v>0</v>
      </c>
      <c r="H271" s="206">
        <f>data!BL69</f>
        <v>0</v>
      </c>
      <c r="I271" s="206">
        <f>data!BM69</f>
        <v>0</v>
      </c>
    </row>
    <row r="272" spans="1:9" ht="20.100000000000001" customHeight="1" x14ac:dyDescent="0.2">
      <c r="A272" s="198">
        <v>11</v>
      </c>
      <c r="B272" s="206" t="s">
        <v>513</v>
      </c>
      <c r="C272" s="206">
        <f>data!BG70</f>
        <v>0</v>
      </c>
      <c r="D272" s="206">
        <f>data!BH70</f>
        <v>0</v>
      </c>
      <c r="E272" s="206">
        <f>data!BI70</f>
        <v>0</v>
      </c>
      <c r="F272" s="206">
        <f>data!BJ70</f>
        <v>0</v>
      </c>
      <c r="G272" s="206">
        <f>data!BK70</f>
        <v>0</v>
      </c>
      <c r="H272" s="206">
        <f>data!BL70</f>
        <v>627280</v>
      </c>
      <c r="I272" s="206">
        <f>data!BM70</f>
        <v>1215</v>
      </c>
    </row>
    <row r="273" spans="1:9" ht="20.100000000000001" customHeight="1" x14ac:dyDescent="0.2">
      <c r="A273" s="198">
        <v>12</v>
      </c>
      <c r="B273" s="206" t="s">
        <v>16</v>
      </c>
      <c r="C273" s="206">
        <f>data!BG71</f>
        <v>0</v>
      </c>
      <c r="D273" s="206">
        <f>data!BH71</f>
        <v>0</v>
      </c>
      <c r="E273" s="206">
        <f>data!BI71</f>
        <v>0</v>
      </c>
      <c r="F273" s="206">
        <f>data!BJ71</f>
        <v>0</v>
      </c>
      <c r="G273" s="206">
        <f>data!BK71</f>
        <v>0</v>
      </c>
      <c r="H273" s="206">
        <f>data!BL71</f>
        <v>34674</v>
      </c>
      <c r="I273" s="206">
        <f>data!BM71</f>
        <v>13241</v>
      </c>
    </row>
    <row r="274" spans="1:9" ht="20.100000000000001" customHeight="1" x14ac:dyDescent="0.2">
      <c r="A274" s="198">
        <v>13</v>
      </c>
      <c r="B274" s="206" t="s">
        <v>997</v>
      </c>
      <c r="C274" s="206">
        <f>data!BG72</f>
        <v>0</v>
      </c>
      <c r="D274" s="206">
        <f>data!BH72</f>
        <v>0</v>
      </c>
      <c r="E274" s="206">
        <f>data!BI72</f>
        <v>0</v>
      </c>
      <c r="F274" s="206">
        <f>data!BJ72</f>
        <v>0</v>
      </c>
      <c r="G274" s="206">
        <f>data!BK72</f>
        <v>0</v>
      </c>
      <c r="H274" s="206">
        <f>data!BL72</f>
        <v>2371</v>
      </c>
      <c r="I274" s="206">
        <f>data!BM72</f>
        <v>0</v>
      </c>
    </row>
    <row r="275" spans="1:9" ht="20.100000000000001" customHeight="1" x14ac:dyDescent="0.2">
      <c r="A275" s="198">
        <v>14</v>
      </c>
      <c r="B275" s="206" t="s">
        <v>998</v>
      </c>
      <c r="C275" s="206">
        <f>data!BG73</f>
        <v>0</v>
      </c>
      <c r="D275" s="206">
        <f>data!BH73</f>
        <v>2260583</v>
      </c>
      <c r="E275" s="206">
        <f>data!BI73</f>
        <v>64972</v>
      </c>
      <c r="F275" s="206">
        <f>data!BJ73</f>
        <v>0</v>
      </c>
      <c r="G275" s="206">
        <f>data!BK73</f>
        <v>0</v>
      </c>
      <c r="H275" s="206">
        <f>data!BL73</f>
        <v>150</v>
      </c>
      <c r="I275" s="206">
        <f>data!BM73</f>
        <v>109561</v>
      </c>
    </row>
    <row r="276" spans="1:9" ht="20.100000000000001" customHeight="1" x14ac:dyDescent="0.2">
      <c r="A276" s="198">
        <v>15</v>
      </c>
      <c r="B276" s="206" t="s">
        <v>284</v>
      </c>
      <c r="C276" s="206">
        <f>-data!BG88</f>
        <v>0</v>
      </c>
      <c r="D276" s="206">
        <f>-data!BH88</f>
        <v>0</v>
      </c>
      <c r="E276" s="206">
        <f>-data!BI88</f>
        <v>0</v>
      </c>
      <c r="F276" s="206">
        <f>-data!BJ88</f>
        <v>0</v>
      </c>
      <c r="G276" s="206">
        <f>-data!BK88</f>
        <v>0</v>
      </c>
      <c r="H276" s="206">
        <f>-data!BL88</f>
        <v>0</v>
      </c>
      <c r="I276" s="206">
        <f>-data!BM88</f>
        <v>0</v>
      </c>
    </row>
    <row r="277" spans="1:9" ht="20.100000000000001" customHeight="1" x14ac:dyDescent="0.2">
      <c r="A277" s="198">
        <v>16</v>
      </c>
      <c r="B277" s="211" t="s">
        <v>999</v>
      </c>
      <c r="C277" s="206">
        <f>data!BG89</f>
        <v>0</v>
      </c>
      <c r="D277" s="206">
        <f>data!BH89</f>
        <v>3022049</v>
      </c>
      <c r="E277" s="206">
        <f>data!BI89</f>
        <v>65010</v>
      </c>
      <c r="F277" s="206">
        <f>data!BJ89</f>
        <v>0</v>
      </c>
      <c r="G277" s="206">
        <f>data!BK89</f>
        <v>0</v>
      </c>
      <c r="H277" s="206">
        <f>data!BL89</f>
        <v>1312611</v>
      </c>
      <c r="I277" s="206">
        <f>data!BM89</f>
        <v>400692</v>
      </c>
    </row>
    <row r="278" spans="1:9" ht="20.100000000000001" customHeight="1" x14ac:dyDescent="0.2">
      <c r="A278" s="198">
        <v>17</v>
      </c>
      <c r="B278" s="206" t="s">
        <v>286</v>
      </c>
      <c r="C278" s="213"/>
      <c r="D278" s="213"/>
      <c r="E278" s="213"/>
      <c r="F278" s="213"/>
      <c r="G278" s="213"/>
      <c r="H278" s="213"/>
      <c r="I278" s="213"/>
    </row>
    <row r="279" spans="1:9" ht="20.100000000000001" customHeight="1" x14ac:dyDescent="0.2">
      <c r="A279" s="198">
        <v>18</v>
      </c>
      <c r="B279" s="206" t="s">
        <v>1000</v>
      </c>
      <c r="C279" s="206"/>
      <c r="D279" s="206"/>
      <c r="E279" s="206"/>
      <c r="F279" s="206"/>
      <c r="G279" s="206"/>
      <c r="H279" s="206"/>
      <c r="I279" s="206"/>
    </row>
    <row r="280" spans="1:9" ht="20.100000000000001" customHeight="1" x14ac:dyDescent="0.2">
      <c r="A280" s="198">
        <v>19</v>
      </c>
      <c r="B280" s="211" t="s">
        <v>1001</v>
      </c>
      <c r="C280" s="218" t="str">
        <f>IF(data!BG91&gt;0,data!BG91,"")</f>
        <v>x</v>
      </c>
      <c r="D280" s="218" t="str">
        <f>IF(data!BH91&gt;0,data!BH91,"")</f>
        <v>x</v>
      </c>
      <c r="E280" s="218" t="str">
        <f>IF(data!BI91&gt;0,data!BI91,"")</f>
        <v>x</v>
      </c>
      <c r="F280" s="218" t="str">
        <f>IF(data!BJ91&gt;0,data!BJ91,"")</f>
        <v>x</v>
      </c>
      <c r="G280" s="218" t="str">
        <f>IF(data!BK91&gt;0,data!BK91,"")</f>
        <v>x</v>
      </c>
      <c r="H280" s="218" t="str">
        <f>IF(data!BL91&gt;0,data!BL91,"")</f>
        <v>x</v>
      </c>
      <c r="I280" s="218" t="str">
        <f>IF(data!BM91&gt;0,data!BM91,"")</f>
        <v>x</v>
      </c>
    </row>
    <row r="281" spans="1:9" ht="20.100000000000001" customHeight="1" x14ac:dyDescent="0.2">
      <c r="A281" s="198">
        <v>20</v>
      </c>
      <c r="B281" s="211" t="s">
        <v>1002</v>
      </c>
      <c r="C281" s="218" t="str">
        <f>IF(data!BG92&gt;0,data!BG92,"")</f>
        <v>x</v>
      </c>
      <c r="D281" s="218" t="str">
        <f>IF(data!BH92&gt;0,data!BH92,"")</f>
        <v>x</v>
      </c>
      <c r="E281" s="218" t="str">
        <f>IF(data!BI92&gt;0,data!BI92,"")</f>
        <v>x</v>
      </c>
      <c r="F281" s="218" t="str">
        <f>IF(data!BJ92&gt;0,data!BJ92,"")</f>
        <v>x</v>
      </c>
      <c r="G281" s="218" t="str">
        <f>IF(data!BK92&gt;0,data!BK92,"")</f>
        <v>x</v>
      </c>
      <c r="H281" s="218" t="str">
        <f>IF(data!BL92&gt;0,data!BL92,"")</f>
        <v>x</v>
      </c>
      <c r="I281" s="218" t="str">
        <f>IF(data!BM92&gt;0,data!BM92,"")</f>
        <v>x</v>
      </c>
    </row>
    <row r="282" spans="1:9" ht="20.100000000000001" customHeight="1" x14ac:dyDescent="0.2">
      <c r="A282" s="198">
        <v>21</v>
      </c>
      <c r="B282" s="211" t="s">
        <v>1003</v>
      </c>
      <c r="C282" s="218" t="str">
        <f>IF(data!BG93&gt;0,data!BG93,"")</f>
        <v>x</v>
      </c>
      <c r="D282" s="218" t="str">
        <f>IF(data!BH93&gt;0,data!BH93,"")</f>
        <v>x</v>
      </c>
      <c r="E282" s="218" t="str">
        <f>IF(data!BI93&gt;0,data!BI93,"")</f>
        <v>x</v>
      </c>
      <c r="F282" s="218" t="str">
        <f>IF(data!BJ93&gt;0,data!BJ93,"")</f>
        <v>x</v>
      </c>
      <c r="G282" s="218" t="str">
        <f>IF(data!BK93&gt;0,data!BK93,"")</f>
        <v>x</v>
      </c>
      <c r="H282" s="218" t="str">
        <f>IF(data!BL93&gt;0,data!BL93,"")</f>
        <v>x</v>
      </c>
      <c r="I282" s="218" t="str">
        <f>IF(data!BM93&gt;0,data!BM93,"")</f>
        <v>x</v>
      </c>
    </row>
    <row r="283" spans="1:9" ht="20.100000000000001" customHeight="1" x14ac:dyDescent="0.2">
      <c r="A283" s="198" t="s">
        <v>1004</v>
      </c>
      <c r="B283" s="206"/>
      <c r="C283" s="219"/>
      <c r="D283" s="219"/>
      <c r="E283" s="219"/>
      <c r="F283" s="219"/>
      <c r="G283" s="219"/>
      <c r="H283" s="219"/>
      <c r="I283" s="219"/>
    </row>
    <row r="284" spans="1:9" ht="20.100000000000001" customHeight="1" x14ac:dyDescent="0.2">
      <c r="A284" s="198">
        <v>22</v>
      </c>
      <c r="B284" s="206" t="s">
        <v>1005</v>
      </c>
      <c r="C284" s="342">
        <f>data!BG94</f>
        <v>0</v>
      </c>
      <c r="D284" s="342">
        <f>data!BH94</f>
        <v>0</v>
      </c>
      <c r="E284" s="342">
        <f>data!BI94</f>
        <v>0</v>
      </c>
      <c r="F284" s="342">
        <f>data!BJ94</f>
        <v>0</v>
      </c>
      <c r="G284" s="342">
        <f>data!BK94</f>
        <v>0</v>
      </c>
      <c r="H284" s="342">
        <f>data!BL94</f>
        <v>1532</v>
      </c>
      <c r="I284" s="342">
        <f>data!BM94</f>
        <v>585</v>
      </c>
    </row>
    <row r="285" spans="1:9" ht="20.100000000000001" customHeight="1" x14ac:dyDescent="0.2">
      <c r="A285" s="198">
        <v>23</v>
      </c>
      <c r="B285" s="206" t="s">
        <v>1006</v>
      </c>
      <c r="C285" s="218" t="str">
        <f>IF(data!BG95&gt;0,data!BG95,"")</f>
        <v>x</v>
      </c>
      <c r="D285" s="342">
        <f>data!BH95</f>
        <v>0</v>
      </c>
      <c r="E285" s="342">
        <f>data!BI95</f>
        <v>0</v>
      </c>
      <c r="F285" s="218" t="str">
        <f>IF(data!BJ95&gt;0,data!BJ95,"")</f>
        <v>x</v>
      </c>
      <c r="G285" s="342">
        <f>data!BK95</f>
        <v>0</v>
      </c>
      <c r="H285" s="342">
        <f>data!BL95</f>
        <v>0</v>
      </c>
      <c r="I285" s="342">
        <f>data!BM95</f>
        <v>0</v>
      </c>
    </row>
    <row r="286" spans="1:9" ht="20.100000000000001" customHeight="1" x14ac:dyDescent="0.2">
      <c r="A286" s="198">
        <v>24</v>
      </c>
      <c r="B286" s="206" t="s">
        <v>1007</v>
      </c>
      <c r="C286" s="218" t="str">
        <f>IF(data!BG96&gt;0,data!BG96,"")</f>
        <v>x</v>
      </c>
      <c r="D286" s="342">
        <f>data!BH96</f>
        <v>0</v>
      </c>
      <c r="E286" s="342">
        <f>data!BI96</f>
        <v>0</v>
      </c>
      <c r="F286" s="218" t="str">
        <f>IF(data!BJ96&gt;0,data!BJ96,"")</f>
        <v>x</v>
      </c>
      <c r="G286" s="342">
        <f>data!BK96</f>
        <v>0</v>
      </c>
      <c r="H286" s="342">
        <f>data!BL96</f>
        <v>302</v>
      </c>
      <c r="I286" s="342">
        <f>data!BM96</f>
        <v>115</v>
      </c>
    </row>
    <row r="287" spans="1:9" ht="20.100000000000001" customHeight="1" x14ac:dyDescent="0.2">
      <c r="A287" s="198">
        <v>25</v>
      </c>
      <c r="B287" s="206" t="s">
        <v>1008</v>
      </c>
      <c r="C287" s="218" t="str">
        <f>IF(data!BG97&gt;0,data!BG97,"")</f>
        <v>x</v>
      </c>
      <c r="D287" s="342">
        <f>data!BH97</f>
        <v>0</v>
      </c>
      <c r="E287" s="342">
        <f>data!BI97</f>
        <v>0</v>
      </c>
      <c r="F287" s="218" t="str">
        <f>IF(data!BJ97&gt;0,data!BJ97,"")</f>
        <v>x</v>
      </c>
      <c r="G287" s="342">
        <f>data!BK97</f>
        <v>0</v>
      </c>
      <c r="H287" s="342">
        <f>data!BL97</f>
        <v>0</v>
      </c>
      <c r="I287" s="342">
        <f>data!BM97</f>
        <v>0</v>
      </c>
    </row>
    <row r="288" spans="1:9" ht="20.100000000000001" customHeight="1" x14ac:dyDescent="0.2">
      <c r="A288" s="198">
        <v>26</v>
      </c>
      <c r="B288" s="206" t="s">
        <v>294</v>
      </c>
      <c r="C288" s="218" t="str">
        <f>IF(data!BG98&gt;0,data!BG98,"")</f>
        <v>x</v>
      </c>
      <c r="D288" s="218" t="str">
        <f>IF(data!BH98&gt;0,data!BH98,"")</f>
        <v>x</v>
      </c>
      <c r="E288" s="218" t="str">
        <f>IF(data!BI98&gt;0,data!BI98,"")</f>
        <v>x</v>
      </c>
      <c r="F288" s="218" t="str">
        <f>IF(data!BJ98&gt;0,data!BJ98,"")</f>
        <v>x</v>
      </c>
      <c r="G288" s="218" t="str">
        <f>IF(data!BK98&gt;0,data!BK98,"")</f>
        <v>x</v>
      </c>
      <c r="H288" s="218" t="str">
        <f>IF(data!BL98&gt;0,data!BL98,"")</f>
        <v>x</v>
      </c>
      <c r="I288" s="218" t="str">
        <f>IF(data!BM98&gt;0,data!BM98,"")</f>
        <v>x</v>
      </c>
    </row>
    <row r="289" spans="1:9" ht="20.100000000000001" customHeight="1" x14ac:dyDescent="0.2">
      <c r="A289" s="199" t="s">
        <v>990</v>
      </c>
      <c r="B289" s="200"/>
      <c r="C289" s="200"/>
      <c r="D289" s="200"/>
      <c r="E289" s="200"/>
      <c r="F289" s="200"/>
      <c r="G289" s="200"/>
      <c r="H289" s="200"/>
      <c r="I289" s="199"/>
    </row>
    <row r="290" spans="1:9" ht="20.100000000000001" customHeight="1" x14ac:dyDescent="0.2">
      <c r="D290" s="202"/>
      <c r="I290" s="203" t="s">
        <v>1040</v>
      </c>
    </row>
    <row r="291" spans="1:9" ht="20.100000000000001" customHeight="1" x14ac:dyDescent="0.2">
      <c r="A291" s="202"/>
    </row>
    <row r="292" spans="1:9" ht="20.100000000000001" customHeight="1" x14ac:dyDescent="0.2">
      <c r="A292" s="204" t="str">
        <f>"Hospital: "&amp;data!C102</f>
        <v>Hospital: Whitman Hospital &amp; Medical Clinics</v>
      </c>
      <c r="G292" s="205"/>
      <c r="H292" s="204" t="str">
        <f>"FYE: "&amp;data!C100</f>
        <v>FYE: 12/31/2023</v>
      </c>
    </row>
    <row r="293" spans="1:9" ht="20.100000000000001" customHeight="1" x14ac:dyDescent="0.2">
      <c r="A293" s="198">
        <v>1</v>
      </c>
      <c r="B293" s="206" t="s">
        <v>236</v>
      </c>
      <c r="C293" s="208" t="s">
        <v>99</v>
      </c>
      <c r="D293" s="208" t="s">
        <v>100</v>
      </c>
      <c r="E293" s="208" t="s">
        <v>101</v>
      </c>
      <c r="F293" s="208" t="s">
        <v>102</v>
      </c>
      <c r="G293" s="208" t="s">
        <v>103</v>
      </c>
      <c r="H293" s="208" t="s">
        <v>104</v>
      </c>
      <c r="I293" s="208" t="s">
        <v>105</v>
      </c>
    </row>
    <row r="294" spans="1:9" ht="20.100000000000001" customHeight="1" x14ac:dyDescent="0.2">
      <c r="A294" s="209">
        <v>2</v>
      </c>
      <c r="B294" s="339" t="s">
        <v>992</v>
      </c>
      <c r="C294" s="341" t="s">
        <v>175</v>
      </c>
      <c r="D294" s="341" t="s">
        <v>176</v>
      </c>
      <c r="E294" s="341" t="s">
        <v>177</v>
      </c>
      <c r="F294" s="341" t="s">
        <v>178</v>
      </c>
      <c r="G294" s="341"/>
      <c r="H294" s="341" t="s">
        <v>180</v>
      </c>
      <c r="I294" s="341" t="s">
        <v>181</v>
      </c>
    </row>
    <row r="295" spans="1:9" ht="20.100000000000001" customHeight="1" x14ac:dyDescent="0.2">
      <c r="A295" s="209"/>
      <c r="B295" s="339"/>
      <c r="C295" s="341" t="s">
        <v>1041</v>
      </c>
      <c r="D295" s="341" t="s">
        <v>221</v>
      </c>
      <c r="E295" s="341" t="s">
        <v>222</v>
      </c>
      <c r="F295" s="341" t="s">
        <v>223</v>
      </c>
      <c r="G295" s="341" t="s">
        <v>179</v>
      </c>
      <c r="H295" s="341" t="s">
        <v>224</v>
      </c>
      <c r="I295" s="341" t="s">
        <v>196</v>
      </c>
    </row>
    <row r="296" spans="1:9" ht="20.100000000000001" customHeight="1" x14ac:dyDescent="0.2">
      <c r="A296" s="198">
        <v>3</v>
      </c>
      <c r="B296" s="206" t="s">
        <v>996</v>
      </c>
      <c r="C296" s="215"/>
      <c r="D296" s="215"/>
      <c r="E296" s="215"/>
      <c r="F296" s="215"/>
      <c r="G296" s="215"/>
      <c r="H296" s="215"/>
      <c r="I296" s="215"/>
    </row>
    <row r="297" spans="1:9" ht="20.100000000000001" customHeight="1" x14ac:dyDescent="0.2">
      <c r="A297" s="198">
        <v>4</v>
      </c>
      <c r="B297" s="206" t="s">
        <v>261</v>
      </c>
      <c r="C297" s="215"/>
      <c r="D297" s="215"/>
      <c r="E297" s="215"/>
      <c r="F297" s="215"/>
      <c r="G297" s="215"/>
      <c r="H297" s="215"/>
      <c r="I297" s="215"/>
    </row>
    <row r="298" spans="1:9" ht="20.100000000000001" customHeight="1" x14ac:dyDescent="0.2">
      <c r="A298" s="198">
        <v>5</v>
      </c>
      <c r="B298" s="206" t="s">
        <v>262</v>
      </c>
      <c r="C298" s="210">
        <f>data!BN64</f>
        <v>6.1</v>
      </c>
      <c r="D298" s="210">
        <f>data!BO64</f>
        <v>0</v>
      </c>
      <c r="E298" s="210">
        <f>data!BP64</f>
        <v>0</v>
      </c>
      <c r="F298" s="210">
        <f>data!BQ64</f>
        <v>0</v>
      </c>
      <c r="G298" s="210">
        <f>data!BR64</f>
        <v>2.9</v>
      </c>
      <c r="H298" s="210">
        <f>data!BS64</f>
        <v>0</v>
      </c>
      <c r="I298" s="210">
        <f>data!BT64</f>
        <v>0</v>
      </c>
    </row>
    <row r="299" spans="1:9" ht="20.100000000000001" customHeight="1" x14ac:dyDescent="0.2">
      <c r="A299" s="198">
        <v>6</v>
      </c>
      <c r="B299" s="206" t="s">
        <v>263</v>
      </c>
      <c r="C299" s="206">
        <f>data!BN65</f>
        <v>958956</v>
      </c>
      <c r="D299" s="206">
        <f>data!BO65</f>
        <v>0</v>
      </c>
      <c r="E299" s="206">
        <f>data!BP65</f>
        <v>0</v>
      </c>
      <c r="F299" s="206">
        <f>data!BQ65</f>
        <v>0</v>
      </c>
      <c r="G299" s="206">
        <f>data!BR65</f>
        <v>235577</v>
      </c>
      <c r="H299" s="206">
        <f>data!BS65</f>
        <v>0</v>
      </c>
      <c r="I299" s="206">
        <f>data!BT65</f>
        <v>0</v>
      </c>
    </row>
    <row r="300" spans="1:9" ht="20.100000000000001" customHeight="1" x14ac:dyDescent="0.2">
      <c r="A300" s="198">
        <v>7</v>
      </c>
      <c r="B300" s="206" t="s">
        <v>11</v>
      </c>
      <c r="C300" s="206">
        <f>data!BN66</f>
        <v>251932</v>
      </c>
      <c r="D300" s="206">
        <f>data!BO66</f>
        <v>0</v>
      </c>
      <c r="E300" s="206">
        <f>data!BP66</f>
        <v>0</v>
      </c>
      <c r="F300" s="206">
        <f>data!BQ66</f>
        <v>0</v>
      </c>
      <c r="G300" s="206">
        <f>data!BR66</f>
        <v>61890</v>
      </c>
      <c r="H300" s="206">
        <f>data!BS66</f>
        <v>0</v>
      </c>
      <c r="I300" s="206">
        <f>data!BT66</f>
        <v>0</v>
      </c>
    </row>
    <row r="301" spans="1:9" ht="20.100000000000001" customHeight="1" x14ac:dyDescent="0.2">
      <c r="A301" s="198">
        <v>8</v>
      </c>
      <c r="B301" s="206" t="s">
        <v>264</v>
      </c>
      <c r="C301" s="206">
        <f>data!BN67</f>
        <v>25545</v>
      </c>
      <c r="D301" s="206">
        <f>data!BO67</f>
        <v>0</v>
      </c>
      <c r="E301" s="206">
        <f>data!BP67</f>
        <v>0</v>
      </c>
      <c r="F301" s="206">
        <f>data!BQ67</f>
        <v>0</v>
      </c>
      <c r="G301" s="206">
        <f>data!BR67</f>
        <v>0</v>
      </c>
      <c r="H301" s="206">
        <f>data!BS67</f>
        <v>0</v>
      </c>
      <c r="I301" s="206">
        <f>data!BT67</f>
        <v>0</v>
      </c>
    </row>
    <row r="302" spans="1:9" ht="20.100000000000001" customHeight="1" x14ac:dyDescent="0.2">
      <c r="A302" s="198">
        <v>9</v>
      </c>
      <c r="B302" s="206" t="s">
        <v>265</v>
      </c>
      <c r="C302" s="206">
        <f>data!BN68</f>
        <v>17396</v>
      </c>
      <c r="D302" s="206">
        <f>data!BO68</f>
        <v>1002</v>
      </c>
      <c r="E302" s="206">
        <f>data!BP68</f>
        <v>267</v>
      </c>
      <c r="F302" s="206">
        <f>data!BQ68</f>
        <v>0</v>
      </c>
      <c r="G302" s="206">
        <f>data!BR68</f>
        <v>37671</v>
      </c>
      <c r="H302" s="206">
        <f>data!BS68</f>
        <v>0</v>
      </c>
      <c r="I302" s="206">
        <f>data!BT68</f>
        <v>0</v>
      </c>
    </row>
    <row r="303" spans="1:9" ht="20.100000000000001" customHeight="1" x14ac:dyDescent="0.2">
      <c r="A303" s="198">
        <v>10</v>
      </c>
      <c r="B303" s="206" t="s">
        <v>512</v>
      </c>
      <c r="C303" s="206">
        <f>data!BN69</f>
        <v>0</v>
      </c>
      <c r="D303" s="206">
        <f>data!BO69</f>
        <v>0</v>
      </c>
      <c r="E303" s="206">
        <f>data!BP69</f>
        <v>0</v>
      </c>
      <c r="F303" s="206">
        <f>data!BQ69</f>
        <v>0</v>
      </c>
      <c r="G303" s="206">
        <f>data!BR69</f>
        <v>0</v>
      </c>
      <c r="H303" s="206">
        <f>data!BS69</f>
        <v>0</v>
      </c>
      <c r="I303" s="206">
        <f>data!BT69</f>
        <v>0</v>
      </c>
    </row>
    <row r="304" spans="1:9" ht="20.100000000000001" customHeight="1" x14ac:dyDescent="0.2">
      <c r="A304" s="198">
        <v>11</v>
      </c>
      <c r="B304" s="206" t="s">
        <v>513</v>
      </c>
      <c r="C304" s="206">
        <f>data!BN70</f>
        <v>124225</v>
      </c>
      <c r="D304" s="206">
        <f>data!BO70</f>
        <v>1612</v>
      </c>
      <c r="E304" s="206">
        <f>data!BP70</f>
        <v>57740</v>
      </c>
      <c r="F304" s="206">
        <f>data!BQ70</f>
        <v>0</v>
      </c>
      <c r="G304" s="206">
        <f>data!BR70</f>
        <v>48438</v>
      </c>
      <c r="H304" s="206">
        <f>data!BS70</f>
        <v>0</v>
      </c>
      <c r="I304" s="206">
        <f>data!BT70</f>
        <v>0</v>
      </c>
    </row>
    <row r="305" spans="1:9" ht="20.100000000000001" customHeight="1" x14ac:dyDescent="0.2">
      <c r="A305" s="198">
        <v>12</v>
      </c>
      <c r="B305" s="206" t="s">
        <v>16</v>
      </c>
      <c r="C305" s="206">
        <f>data!BN71</f>
        <v>37866</v>
      </c>
      <c r="D305" s="206">
        <f>data!BO71</f>
        <v>0</v>
      </c>
      <c r="E305" s="206">
        <f>data!BP71</f>
        <v>0</v>
      </c>
      <c r="F305" s="206">
        <f>data!BQ71</f>
        <v>0</v>
      </c>
      <c r="G305" s="206">
        <f>data!BR71</f>
        <v>8148</v>
      </c>
      <c r="H305" s="206">
        <f>data!BS71</f>
        <v>0</v>
      </c>
      <c r="I305" s="206">
        <f>data!BT71</f>
        <v>0</v>
      </c>
    </row>
    <row r="306" spans="1:9" ht="20.100000000000001" customHeight="1" x14ac:dyDescent="0.2">
      <c r="A306" s="198">
        <v>13</v>
      </c>
      <c r="B306" s="206" t="s">
        <v>997</v>
      </c>
      <c r="C306" s="206">
        <f>data!BN72</f>
        <v>18658</v>
      </c>
      <c r="D306" s="206">
        <f>data!BO72</f>
        <v>0</v>
      </c>
      <c r="E306" s="206">
        <f>data!BP72</f>
        <v>0</v>
      </c>
      <c r="F306" s="206">
        <f>data!BQ72</f>
        <v>0</v>
      </c>
      <c r="G306" s="206">
        <f>data!BR72</f>
        <v>0</v>
      </c>
      <c r="H306" s="206">
        <f>data!BS72</f>
        <v>0</v>
      </c>
      <c r="I306" s="206">
        <f>data!BT72</f>
        <v>0</v>
      </c>
    </row>
    <row r="307" spans="1:9" ht="20.100000000000001" customHeight="1" x14ac:dyDescent="0.2">
      <c r="A307" s="198">
        <v>14</v>
      </c>
      <c r="B307" s="206" t="s">
        <v>998</v>
      </c>
      <c r="C307" s="206">
        <f>data!BN73</f>
        <v>281536</v>
      </c>
      <c r="D307" s="206">
        <f>data!BO73</f>
        <v>0</v>
      </c>
      <c r="E307" s="206">
        <f>data!BP73</f>
        <v>41878</v>
      </c>
      <c r="F307" s="206">
        <f>data!BQ73</f>
        <v>0</v>
      </c>
      <c r="G307" s="206">
        <f>data!BR73</f>
        <v>274687</v>
      </c>
      <c r="H307" s="206">
        <f>data!BS73</f>
        <v>0</v>
      </c>
      <c r="I307" s="206">
        <f>data!BT73</f>
        <v>0</v>
      </c>
    </row>
    <row r="308" spans="1:9" ht="20.100000000000001" customHeight="1" x14ac:dyDescent="0.2">
      <c r="A308" s="198">
        <v>15</v>
      </c>
      <c r="B308" s="206" t="s">
        <v>284</v>
      </c>
      <c r="C308" s="206">
        <f>-data!BN88</f>
        <v>0</v>
      </c>
      <c r="D308" s="206">
        <f>-data!BO88</f>
        <v>0</v>
      </c>
      <c r="E308" s="206">
        <f>-data!BP88</f>
        <v>0</v>
      </c>
      <c r="F308" s="206">
        <f>-data!BQ88</f>
        <v>0</v>
      </c>
      <c r="G308" s="206">
        <f>-data!BR88</f>
        <v>0</v>
      </c>
      <c r="H308" s="206">
        <f>-data!BS88</f>
        <v>0</v>
      </c>
      <c r="I308" s="206">
        <f>-data!BT88</f>
        <v>0</v>
      </c>
    </row>
    <row r="309" spans="1:9" ht="20.100000000000001" customHeight="1" x14ac:dyDescent="0.2">
      <c r="A309" s="198">
        <v>16</v>
      </c>
      <c r="B309" s="211" t="s">
        <v>999</v>
      </c>
      <c r="C309" s="206">
        <f>data!BN89</f>
        <v>1716114</v>
      </c>
      <c r="D309" s="206">
        <f>data!BO89</f>
        <v>2614</v>
      </c>
      <c r="E309" s="206">
        <f>data!BP89</f>
        <v>99885</v>
      </c>
      <c r="F309" s="206">
        <f>data!BQ89</f>
        <v>0</v>
      </c>
      <c r="G309" s="206">
        <f>data!BR89</f>
        <v>666411</v>
      </c>
      <c r="H309" s="206">
        <f>data!BS89</f>
        <v>0</v>
      </c>
      <c r="I309" s="206">
        <f>data!BT89</f>
        <v>0</v>
      </c>
    </row>
    <row r="310" spans="1:9" ht="20.100000000000001" customHeight="1" x14ac:dyDescent="0.2">
      <c r="A310" s="198">
        <v>17</v>
      </c>
      <c r="B310" s="206" t="s">
        <v>286</v>
      </c>
      <c r="C310" s="213"/>
      <c r="D310" s="213"/>
      <c r="E310" s="213"/>
      <c r="F310" s="213"/>
      <c r="G310" s="213"/>
      <c r="H310" s="213"/>
      <c r="I310" s="213"/>
    </row>
    <row r="311" spans="1:9" ht="20.100000000000001" customHeight="1" x14ac:dyDescent="0.2">
      <c r="A311" s="198">
        <v>18</v>
      </c>
      <c r="B311" s="206" t="s">
        <v>1000</v>
      </c>
      <c r="C311" s="206"/>
      <c r="D311" s="206"/>
      <c r="E311" s="206"/>
      <c r="F311" s="206"/>
      <c r="G311" s="206"/>
      <c r="H311" s="206"/>
      <c r="I311" s="206"/>
    </row>
    <row r="312" spans="1:9" ht="20.100000000000001" customHeight="1" x14ac:dyDescent="0.2">
      <c r="A312" s="198">
        <v>19</v>
      </c>
      <c r="B312" s="211" t="s">
        <v>1001</v>
      </c>
      <c r="C312" s="218" t="str">
        <f>IF(data!BN91&gt;0,data!BN91,"")</f>
        <v>x</v>
      </c>
      <c r="D312" s="218" t="str">
        <f>IF(data!BO91&gt;0,data!BO91,"")</f>
        <v>x</v>
      </c>
      <c r="E312" s="218" t="str">
        <f>IF(data!BP91&gt;0,data!BP91,"")</f>
        <v>x</v>
      </c>
      <c r="F312" s="218" t="str">
        <f>IF(data!BQ91&gt;0,data!BQ91,"")</f>
        <v>x</v>
      </c>
      <c r="G312" s="218" t="str">
        <f>IF(data!BR91&gt;0,data!BR91,"")</f>
        <v>x</v>
      </c>
      <c r="H312" s="218" t="str">
        <f>IF(data!BS91&gt;0,data!BS91,"")</f>
        <v>x</v>
      </c>
      <c r="I312" s="218" t="str">
        <f>IF(data!BT91&gt;0,data!BT91,"")</f>
        <v>x</v>
      </c>
    </row>
    <row r="313" spans="1:9" ht="20.100000000000001" customHeight="1" x14ac:dyDescent="0.2">
      <c r="A313" s="198">
        <v>20</v>
      </c>
      <c r="B313" s="211" t="s">
        <v>1002</v>
      </c>
      <c r="C313" s="218" t="str">
        <f>IF(data!BN92&gt;0,data!BN92,"")</f>
        <v>x</v>
      </c>
      <c r="D313" s="218" t="str">
        <f>IF(data!BO92&gt;0,data!BO92,"")</f>
        <v>x</v>
      </c>
      <c r="E313" s="218" t="str">
        <f>IF(data!BP92&gt;0,data!BP92,"")</f>
        <v>x</v>
      </c>
      <c r="F313" s="218" t="str">
        <f>IF(data!BQ92&gt;0,data!BQ92,"")</f>
        <v>x</v>
      </c>
      <c r="G313" s="218" t="str">
        <f>IF(data!BR92&gt;0,data!BR92,"")</f>
        <v>x</v>
      </c>
      <c r="H313" s="218" t="str">
        <f>IF(data!BS92&gt;0,data!BS92,"")</f>
        <v>x</v>
      </c>
      <c r="I313" s="218" t="str">
        <f>IF(data!BT92&gt;0,data!BT92,"")</f>
        <v>x</v>
      </c>
    </row>
    <row r="314" spans="1:9" ht="20.100000000000001" customHeight="1" x14ac:dyDescent="0.2">
      <c r="A314" s="198">
        <v>21</v>
      </c>
      <c r="B314" s="211" t="s">
        <v>1003</v>
      </c>
      <c r="C314" s="218" t="str">
        <f>IF(data!BN93&gt;0,data!BN93,"")</f>
        <v>x</v>
      </c>
      <c r="D314" s="218" t="str">
        <f>IF(data!BO93&gt;0,data!BO93,"")</f>
        <v>x</v>
      </c>
      <c r="E314" s="218" t="str">
        <f>IF(data!BP93&gt;0,data!BP93,"")</f>
        <v>x</v>
      </c>
      <c r="F314" s="218" t="str">
        <f>IF(data!BQ93&gt;0,data!BQ93,"")</f>
        <v>x</v>
      </c>
      <c r="G314" s="218" t="str">
        <f>IF(data!BR93&gt;0,data!BR93,"")</f>
        <v>x</v>
      </c>
      <c r="H314" s="218" t="str">
        <f>IF(data!BS93&gt;0,data!BS93,"")</f>
        <v>x</v>
      </c>
      <c r="I314" s="218" t="str">
        <f>IF(data!BT93&gt;0,data!BT93,"")</f>
        <v>x</v>
      </c>
    </row>
    <row r="315" spans="1:9" ht="20.100000000000001" customHeight="1" x14ac:dyDescent="0.2">
      <c r="A315" s="198" t="s">
        <v>1004</v>
      </c>
      <c r="B315" s="206"/>
      <c r="C315" s="213"/>
      <c r="D315" s="213"/>
      <c r="E315" s="213"/>
      <c r="F315" s="213"/>
      <c r="G315" s="213"/>
      <c r="H315" s="213"/>
      <c r="I315" s="213"/>
    </row>
    <row r="316" spans="1:9" ht="20.100000000000001" customHeight="1" x14ac:dyDescent="0.2">
      <c r="A316" s="198">
        <v>22</v>
      </c>
      <c r="B316" s="206" t="s">
        <v>1005</v>
      </c>
      <c r="C316" s="342">
        <f>data!BN94</f>
        <v>1673</v>
      </c>
      <c r="D316" s="342">
        <f>data!BO94</f>
        <v>0</v>
      </c>
      <c r="E316" s="342">
        <f>data!BP94</f>
        <v>0</v>
      </c>
      <c r="F316" s="342">
        <f>data!BQ94</f>
        <v>0</v>
      </c>
      <c r="G316" s="342">
        <f>data!BR94</f>
        <v>360</v>
      </c>
      <c r="H316" s="342">
        <f>data!BS94</f>
        <v>0</v>
      </c>
      <c r="I316" s="342">
        <f>data!BT94</f>
        <v>0</v>
      </c>
    </row>
    <row r="317" spans="1:9" ht="20.100000000000001" customHeight="1" x14ac:dyDescent="0.2">
      <c r="A317" s="198">
        <v>23</v>
      </c>
      <c r="B317" s="206" t="s">
        <v>1006</v>
      </c>
      <c r="C317" s="218" t="str">
        <f>IF(data!BN95&gt;0,data!BN95,"")</f>
        <v>x</v>
      </c>
      <c r="D317" s="218" t="str">
        <f>IF(data!BO95&gt;0,data!BO95,"")</f>
        <v>x</v>
      </c>
      <c r="E317" s="218" t="str">
        <f>IF(data!BP95&gt;0,data!BP95,"")</f>
        <v>x</v>
      </c>
      <c r="F317" s="218" t="str">
        <f>IF(data!BQ95&gt;0,data!BQ95,"")</f>
        <v>x</v>
      </c>
      <c r="G317" s="342">
        <f>data!BR95</f>
        <v>0</v>
      </c>
      <c r="H317" s="342">
        <f>data!BS95</f>
        <v>0</v>
      </c>
      <c r="I317" s="342">
        <f>data!BT95</f>
        <v>0</v>
      </c>
    </row>
    <row r="318" spans="1:9" ht="20.100000000000001" customHeight="1" x14ac:dyDescent="0.2">
      <c r="A318" s="198">
        <v>24</v>
      </c>
      <c r="B318" s="206" t="s">
        <v>1007</v>
      </c>
      <c r="C318" s="218" t="str">
        <f>IF(data!BN96&gt;0,data!BN96,"")</f>
        <v>x</v>
      </c>
      <c r="D318" s="218" t="str">
        <f>IF(data!BO96&gt;0,data!BO96,"")</f>
        <v>x</v>
      </c>
      <c r="E318" s="218" t="str">
        <f>IF(data!BP96&gt;0,data!BP96,"")</f>
        <v>x</v>
      </c>
      <c r="F318" s="218" t="str">
        <f>IF(data!BQ96&gt;0,data!BQ96,"")</f>
        <v>x</v>
      </c>
      <c r="G318" s="218" t="str">
        <f>IF(data!BR96&gt;0,data!BR96,"")</f>
        <v>x</v>
      </c>
      <c r="H318" s="342">
        <f>data!BS96</f>
        <v>0</v>
      </c>
      <c r="I318" s="342">
        <f>data!BT96</f>
        <v>0</v>
      </c>
    </row>
    <row r="319" spans="1:9" ht="20.100000000000001" customHeight="1" x14ac:dyDescent="0.2">
      <c r="A319" s="198">
        <v>25</v>
      </c>
      <c r="B319" s="206" t="s">
        <v>1008</v>
      </c>
      <c r="C319" s="218" t="str">
        <f>IF(data!BN97&gt;0,data!BN97,"")</f>
        <v>x</v>
      </c>
      <c r="D319" s="218" t="str">
        <f>IF(data!BO97&gt;0,data!BO97,"")</f>
        <v>x</v>
      </c>
      <c r="E319" s="218" t="str">
        <f>IF(data!BP97&gt;0,data!BP97,"")</f>
        <v>x</v>
      </c>
      <c r="F319" s="218" t="str">
        <f>IF(data!BQ97&gt;0,data!BQ97,"")</f>
        <v>x</v>
      </c>
      <c r="G319" s="218" t="str">
        <f>IF(data!BR97&gt;0,data!BR97,"")</f>
        <v>x</v>
      </c>
      <c r="H319" s="342">
        <f>data!BS97</f>
        <v>0</v>
      </c>
      <c r="I319" s="342">
        <f>data!BT97</f>
        <v>0</v>
      </c>
    </row>
    <row r="320" spans="1:9" ht="20.100000000000001" customHeight="1" x14ac:dyDescent="0.2">
      <c r="A320" s="198">
        <v>26</v>
      </c>
      <c r="B320" s="206" t="s">
        <v>294</v>
      </c>
      <c r="C320" s="220" t="str">
        <f>IF(data!BN98&gt;0,data!BN98,"")</f>
        <v>x</v>
      </c>
      <c r="D320" s="220" t="str">
        <f>IF(data!BO98&gt;0,data!BO98,"")</f>
        <v>x</v>
      </c>
      <c r="E320" s="220" t="str">
        <f>IF(data!BP98&gt;0,data!BP98,"")</f>
        <v>x</v>
      </c>
      <c r="F320" s="220" t="str">
        <f>IF(data!BQ98&gt;0,data!BQ98,"")</f>
        <v>x</v>
      </c>
      <c r="G320" s="220" t="str">
        <f>IF(data!BR98&gt;0,data!BR98,"")</f>
        <v>x</v>
      </c>
      <c r="H320" s="220" t="str">
        <f>IF(data!BS98&gt;0,data!BS98,"")</f>
        <v>x</v>
      </c>
      <c r="I320" s="220" t="str">
        <f>IF(data!BT98&gt;0,data!BT98,"")</f>
        <v>x</v>
      </c>
    </row>
    <row r="321" spans="1:9" ht="20.100000000000001" customHeight="1" x14ac:dyDescent="0.2">
      <c r="A321" s="199" t="s">
        <v>990</v>
      </c>
      <c r="B321" s="200"/>
      <c r="C321" s="200"/>
      <c r="D321" s="200"/>
      <c r="E321" s="200"/>
      <c r="F321" s="200"/>
      <c r="G321" s="200"/>
      <c r="H321" s="200"/>
      <c r="I321" s="199"/>
    </row>
    <row r="322" spans="1:9" ht="20.100000000000001" customHeight="1" x14ac:dyDescent="0.2">
      <c r="D322" s="202"/>
      <c r="I322" s="203" t="s">
        <v>1042</v>
      </c>
    </row>
    <row r="323" spans="1:9" ht="20.100000000000001" customHeight="1" x14ac:dyDescent="0.2">
      <c r="A323" s="202"/>
    </row>
    <row r="324" spans="1:9" ht="20.100000000000001" customHeight="1" x14ac:dyDescent="0.2">
      <c r="A324" s="204" t="str">
        <f>"Hospital: "&amp;data!C102</f>
        <v>Hospital: Whitman Hospital &amp; Medical Clinics</v>
      </c>
      <c r="G324" s="205"/>
      <c r="H324" s="204" t="str">
        <f>"FYE: "&amp;data!C100</f>
        <v>FYE: 12/31/2023</v>
      </c>
    </row>
    <row r="325" spans="1:9" ht="20.100000000000001" customHeight="1" x14ac:dyDescent="0.2">
      <c r="A325" s="198">
        <v>1</v>
      </c>
      <c r="B325" s="206" t="s">
        <v>236</v>
      </c>
      <c r="C325" s="208" t="s">
        <v>106</v>
      </c>
      <c r="D325" s="208" t="s">
        <v>107</v>
      </c>
      <c r="E325" s="208" t="s">
        <v>108</v>
      </c>
      <c r="F325" s="208" t="s">
        <v>109</v>
      </c>
      <c r="G325" s="208" t="s">
        <v>110</v>
      </c>
      <c r="H325" s="208" t="s">
        <v>111</v>
      </c>
      <c r="I325" s="208" t="s">
        <v>112</v>
      </c>
    </row>
    <row r="326" spans="1:9" ht="20.100000000000001" customHeight="1" x14ac:dyDescent="0.2">
      <c r="A326" s="209">
        <v>2</v>
      </c>
      <c r="B326" s="339" t="s">
        <v>992</v>
      </c>
      <c r="C326" s="341" t="s">
        <v>182</v>
      </c>
      <c r="D326" s="341" t="s">
        <v>182</v>
      </c>
      <c r="E326" s="341" t="s">
        <v>182</v>
      </c>
      <c r="F326" s="341" t="s">
        <v>183</v>
      </c>
      <c r="G326" s="341" t="s">
        <v>184</v>
      </c>
      <c r="H326" s="341" t="s">
        <v>185</v>
      </c>
      <c r="I326" s="341" t="s">
        <v>186</v>
      </c>
    </row>
    <row r="327" spans="1:9" ht="20.100000000000001" customHeight="1" x14ac:dyDescent="0.2">
      <c r="A327" s="209"/>
      <c r="B327" s="339"/>
      <c r="C327" s="341" t="s">
        <v>225</v>
      </c>
      <c r="D327" s="341" t="s">
        <v>226</v>
      </c>
      <c r="E327" s="341" t="s">
        <v>227</v>
      </c>
      <c r="F327" s="341" t="s">
        <v>178</v>
      </c>
      <c r="G327" s="341" t="s">
        <v>1041</v>
      </c>
      <c r="H327" s="341" t="s">
        <v>179</v>
      </c>
      <c r="I327" s="341" t="s">
        <v>228</v>
      </c>
    </row>
    <row r="328" spans="1:9" ht="20.100000000000001" customHeight="1" x14ac:dyDescent="0.2">
      <c r="A328" s="198">
        <v>3</v>
      </c>
      <c r="B328" s="206" t="s">
        <v>996</v>
      </c>
      <c r="C328" s="215"/>
      <c r="D328" s="215"/>
      <c r="E328" s="215"/>
      <c r="F328" s="215"/>
      <c r="G328" s="215"/>
      <c r="H328" s="215"/>
      <c r="I328" s="215"/>
    </row>
    <row r="329" spans="1:9" ht="20.100000000000001" customHeight="1" x14ac:dyDescent="0.2">
      <c r="A329" s="198">
        <v>4</v>
      </c>
      <c r="B329" s="206" t="s">
        <v>261</v>
      </c>
      <c r="C329" s="215"/>
      <c r="D329" s="215"/>
      <c r="E329" s="215"/>
      <c r="F329" s="215"/>
      <c r="G329" s="215"/>
      <c r="H329" s="215"/>
      <c r="I329" s="215"/>
    </row>
    <row r="330" spans="1:9" ht="20.100000000000001" customHeight="1" x14ac:dyDescent="0.2">
      <c r="A330" s="198">
        <v>5</v>
      </c>
      <c r="B330" s="206" t="s">
        <v>262</v>
      </c>
      <c r="C330" s="210">
        <f>data!BU64</f>
        <v>0</v>
      </c>
      <c r="D330" s="210">
        <f>data!BV64</f>
        <v>11.4</v>
      </c>
      <c r="E330" s="210">
        <f>data!BW64</f>
        <v>0</v>
      </c>
      <c r="F330" s="210">
        <f>data!BX64</f>
        <v>0.3</v>
      </c>
      <c r="G330" s="210">
        <f>data!BY64</f>
        <v>5</v>
      </c>
      <c r="H330" s="210">
        <f>data!BZ64</f>
        <v>0</v>
      </c>
      <c r="I330" s="210">
        <f>data!CA64</f>
        <v>1.1000000000000001</v>
      </c>
    </row>
    <row r="331" spans="1:9" ht="20.100000000000001" customHeight="1" x14ac:dyDescent="0.2">
      <c r="A331" s="198">
        <v>6</v>
      </c>
      <c r="B331" s="206" t="s">
        <v>263</v>
      </c>
      <c r="C331" s="221">
        <f>data!BU65</f>
        <v>0</v>
      </c>
      <c r="D331" s="221">
        <f>data!BV65</f>
        <v>623205</v>
      </c>
      <c r="E331" s="221">
        <f>data!BW65</f>
        <v>0</v>
      </c>
      <c r="F331" s="221">
        <f>data!BX65</f>
        <v>24296</v>
      </c>
      <c r="G331" s="221">
        <f>data!BY65</f>
        <v>657941</v>
      </c>
      <c r="H331" s="221">
        <f>data!BZ65</f>
        <v>0</v>
      </c>
      <c r="I331" s="221">
        <f>data!CA65</f>
        <v>78640</v>
      </c>
    </row>
    <row r="332" spans="1:9" ht="20.100000000000001" customHeight="1" x14ac:dyDescent="0.2">
      <c r="A332" s="198">
        <v>7</v>
      </c>
      <c r="B332" s="206" t="s">
        <v>11</v>
      </c>
      <c r="C332" s="221">
        <f>data!BU66</f>
        <v>0</v>
      </c>
      <c r="D332" s="221">
        <f>data!BV66</f>
        <v>163726</v>
      </c>
      <c r="E332" s="221">
        <f>data!BW66</f>
        <v>0</v>
      </c>
      <c r="F332" s="221">
        <f>data!BX66</f>
        <v>6383</v>
      </c>
      <c r="G332" s="221">
        <f>data!BY66</f>
        <v>172851</v>
      </c>
      <c r="H332" s="221">
        <f>data!BZ66</f>
        <v>0</v>
      </c>
      <c r="I332" s="221">
        <f>data!CA66</f>
        <v>20660</v>
      </c>
    </row>
    <row r="333" spans="1:9" ht="20.100000000000001" customHeight="1" x14ac:dyDescent="0.2">
      <c r="A333" s="198">
        <v>8</v>
      </c>
      <c r="B333" s="206" t="s">
        <v>264</v>
      </c>
      <c r="C333" s="221">
        <f>data!BU67</f>
        <v>0</v>
      </c>
      <c r="D333" s="221">
        <f>data!BV67</f>
        <v>0</v>
      </c>
      <c r="E333" s="221">
        <f>data!BW67</f>
        <v>0</v>
      </c>
      <c r="F333" s="221">
        <f>data!BX67</f>
        <v>3905</v>
      </c>
      <c r="G333" s="221">
        <f>data!BY67</f>
        <v>0</v>
      </c>
      <c r="H333" s="221">
        <f>data!BZ67</f>
        <v>0</v>
      </c>
      <c r="I333" s="221">
        <f>data!CA67</f>
        <v>0</v>
      </c>
    </row>
    <row r="334" spans="1:9" ht="20.100000000000001" customHeight="1" x14ac:dyDescent="0.2">
      <c r="A334" s="198">
        <v>9</v>
      </c>
      <c r="B334" s="206" t="s">
        <v>265</v>
      </c>
      <c r="C334" s="221">
        <f>data!BU68</f>
        <v>0</v>
      </c>
      <c r="D334" s="221">
        <f>data!BV68</f>
        <v>18961</v>
      </c>
      <c r="E334" s="221">
        <f>data!BW68</f>
        <v>0</v>
      </c>
      <c r="F334" s="221">
        <f>data!BX68</f>
        <v>8993</v>
      </c>
      <c r="G334" s="221">
        <f>data!BY68</f>
        <v>8523</v>
      </c>
      <c r="H334" s="221">
        <f>data!BZ68</f>
        <v>0</v>
      </c>
      <c r="I334" s="221">
        <f>data!CA68</f>
        <v>14839</v>
      </c>
    </row>
    <row r="335" spans="1:9" ht="20.100000000000001" customHeight="1" x14ac:dyDescent="0.2">
      <c r="A335" s="198">
        <v>10</v>
      </c>
      <c r="B335" s="206" t="s">
        <v>512</v>
      </c>
      <c r="C335" s="221">
        <f>data!BU69</f>
        <v>0</v>
      </c>
      <c r="D335" s="221">
        <f>data!BV69</f>
        <v>0</v>
      </c>
      <c r="E335" s="221">
        <f>data!BW69</f>
        <v>0</v>
      </c>
      <c r="F335" s="221">
        <f>data!BX69</f>
        <v>0</v>
      </c>
      <c r="G335" s="221">
        <f>data!BY69</f>
        <v>0</v>
      </c>
      <c r="H335" s="221">
        <f>data!BZ69</f>
        <v>0</v>
      </c>
      <c r="I335" s="221">
        <f>data!CA69</f>
        <v>0</v>
      </c>
    </row>
    <row r="336" spans="1:9" ht="20.100000000000001" customHeight="1" x14ac:dyDescent="0.2">
      <c r="A336" s="198">
        <v>11</v>
      </c>
      <c r="B336" s="206" t="s">
        <v>513</v>
      </c>
      <c r="C336" s="221">
        <f>data!BU70</f>
        <v>0</v>
      </c>
      <c r="D336" s="221">
        <f>data!BV70</f>
        <v>209412</v>
      </c>
      <c r="E336" s="221">
        <f>data!BW70</f>
        <v>0</v>
      </c>
      <c r="F336" s="221">
        <f>data!BX70</f>
        <v>0</v>
      </c>
      <c r="G336" s="221">
        <f>data!BY70</f>
        <v>0</v>
      </c>
      <c r="H336" s="221">
        <f>data!BZ70</f>
        <v>0</v>
      </c>
      <c r="I336" s="221">
        <f>data!CA70</f>
        <v>10360</v>
      </c>
    </row>
    <row r="337" spans="1:9" ht="20.100000000000001" customHeight="1" x14ac:dyDescent="0.2">
      <c r="A337" s="198">
        <v>12</v>
      </c>
      <c r="B337" s="206" t="s">
        <v>16</v>
      </c>
      <c r="C337" s="221">
        <f>data!BU71</f>
        <v>0</v>
      </c>
      <c r="D337" s="221">
        <f>data!BV71</f>
        <v>36553</v>
      </c>
      <c r="E337" s="221">
        <f>data!BW71</f>
        <v>0</v>
      </c>
      <c r="F337" s="221">
        <f>data!BX71</f>
        <v>0</v>
      </c>
      <c r="G337" s="221">
        <f>data!BY71</f>
        <v>0</v>
      </c>
      <c r="H337" s="221">
        <f>data!BZ71</f>
        <v>0</v>
      </c>
      <c r="I337" s="221">
        <f>data!CA71</f>
        <v>5998</v>
      </c>
    </row>
    <row r="338" spans="1:9" ht="20.100000000000001" customHeight="1" x14ac:dyDescent="0.2">
      <c r="A338" s="198">
        <v>13</v>
      </c>
      <c r="B338" s="206" t="s">
        <v>997</v>
      </c>
      <c r="C338" s="221">
        <f>data!BU72</f>
        <v>0</v>
      </c>
      <c r="D338" s="221">
        <f>data!BV72</f>
        <v>909</v>
      </c>
      <c r="E338" s="221">
        <f>data!BW72</f>
        <v>0</v>
      </c>
      <c r="F338" s="221">
        <f>data!BX72</f>
        <v>0</v>
      </c>
      <c r="G338" s="221">
        <f>data!BY72</f>
        <v>0</v>
      </c>
      <c r="H338" s="221">
        <f>data!BZ72</f>
        <v>0</v>
      </c>
      <c r="I338" s="221">
        <f>data!CA72</f>
        <v>0</v>
      </c>
    </row>
    <row r="339" spans="1:9" ht="20.100000000000001" customHeight="1" x14ac:dyDescent="0.2">
      <c r="A339" s="198">
        <v>14</v>
      </c>
      <c r="B339" s="206" t="s">
        <v>998</v>
      </c>
      <c r="C339" s="221">
        <f>data!BU73</f>
        <v>0</v>
      </c>
      <c r="D339" s="221">
        <f>data!BV73</f>
        <v>236</v>
      </c>
      <c r="E339" s="221">
        <f>data!BW73</f>
        <v>0</v>
      </c>
      <c r="F339" s="221">
        <f>data!BX73</f>
        <v>1961</v>
      </c>
      <c r="G339" s="221">
        <f>data!BY73</f>
        <v>110220</v>
      </c>
      <c r="H339" s="221">
        <f>data!BZ73</f>
        <v>0</v>
      </c>
      <c r="I339" s="221">
        <f>data!CA73</f>
        <v>162290</v>
      </c>
    </row>
    <row r="340" spans="1:9" ht="20.100000000000001" customHeight="1" x14ac:dyDescent="0.2">
      <c r="A340" s="198">
        <v>15</v>
      </c>
      <c r="B340" s="206" t="s">
        <v>284</v>
      </c>
      <c r="C340" s="206">
        <f>-data!BU88</f>
        <v>0</v>
      </c>
      <c r="D340" s="206">
        <f>-data!BV88</f>
        <v>-2666</v>
      </c>
      <c r="E340" s="206">
        <f>-data!BW88</f>
        <v>0</v>
      </c>
      <c r="F340" s="206">
        <f>-data!BX88</f>
        <v>0</v>
      </c>
      <c r="G340" s="206">
        <f>-data!BY88</f>
        <v>0</v>
      </c>
      <c r="H340" s="206">
        <f>-data!BZ88</f>
        <v>0</v>
      </c>
      <c r="I340" s="206">
        <f>-data!CA88</f>
        <v>0</v>
      </c>
    </row>
    <row r="341" spans="1:9" ht="20.100000000000001" customHeight="1" x14ac:dyDescent="0.2">
      <c r="A341" s="198">
        <v>16</v>
      </c>
      <c r="B341" s="211" t="s">
        <v>999</v>
      </c>
      <c r="C341" s="206">
        <f>data!BU89</f>
        <v>0</v>
      </c>
      <c r="D341" s="206">
        <f>data!BV89</f>
        <v>1050336</v>
      </c>
      <c r="E341" s="206">
        <f>data!BW89</f>
        <v>0</v>
      </c>
      <c r="F341" s="206">
        <f>data!BX89</f>
        <v>45538</v>
      </c>
      <c r="G341" s="206">
        <f>data!BY89</f>
        <v>949535</v>
      </c>
      <c r="H341" s="206">
        <f>data!BZ89</f>
        <v>0</v>
      </c>
      <c r="I341" s="206">
        <f>data!CA89</f>
        <v>292787</v>
      </c>
    </row>
    <row r="342" spans="1:9" ht="20.100000000000001" customHeight="1" x14ac:dyDescent="0.2">
      <c r="A342" s="198">
        <v>17</v>
      </c>
      <c r="B342" s="206" t="s">
        <v>286</v>
      </c>
      <c r="C342" s="213"/>
      <c r="D342" s="213"/>
      <c r="E342" s="213"/>
      <c r="F342" s="213"/>
      <c r="G342" s="213"/>
      <c r="H342" s="213"/>
      <c r="I342" s="213"/>
    </row>
    <row r="343" spans="1:9" ht="20.100000000000001" customHeight="1" x14ac:dyDescent="0.2">
      <c r="A343" s="198">
        <v>18</v>
      </c>
      <c r="B343" s="206" t="s">
        <v>1000</v>
      </c>
      <c r="C343" s="206"/>
      <c r="D343" s="206"/>
      <c r="E343" s="206"/>
      <c r="F343" s="206"/>
      <c r="G343" s="206"/>
      <c r="H343" s="206"/>
      <c r="I343" s="206"/>
    </row>
    <row r="344" spans="1:9" ht="20.100000000000001" customHeight="1" x14ac:dyDescent="0.2">
      <c r="A344" s="198">
        <v>19</v>
      </c>
      <c r="B344" s="211" t="s">
        <v>1001</v>
      </c>
      <c r="C344" s="218" t="str">
        <f>IF(data!BU91&gt;0,data!BU91,"")</f>
        <v>x</v>
      </c>
      <c r="D344" s="218" t="str">
        <f>IF(data!BV91&gt;0,data!BV91,"")</f>
        <v>x</v>
      </c>
      <c r="E344" s="218" t="str">
        <f>IF(data!BW91&gt;0,data!BW91,"")</f>
        <v>x</v>
      </c>
      <c r="F344" s="218" t="str">
        <f>IF(data!BX91&gt;0,data!BX91,"")</f>
        <v>x</v>
      </c>
      <c r="G344" s="218" t="str">
        <f>IF(data!BY91&gt;0,data!BY91,"")</f>
        <v>x</v>
      </c>
      <c r="H344" s="218" t="str">
        <f>IF(data!BZ91&gt;0,data!BZ91,"")</f>
        <v>x</v>
      </c>
      <c r="I344" s="218" t="str">
        <f>IF(data!CA91&gt;0,data!CA91,"")</f>
        <v>x</v>
      </c>
    </row>
    <row r="345" spans="1:9" ht="20.100000000000001" customHeight="1" x14ac:dyDescent="0.2">
      <c r="A345" s="198">
        <v>20</v>
      </c>
      <c r="B345" s="211" t="s">
        <v>1002</v>
      </c>
      <c r="C345" s="218" t="str">
        <f>IF(data!BU92&gt;0,data!BU92,"")</f>
        <v>x</v>
      </c>
      <c r="D345" s="218" t="str">
        <f>IF(data!BV92&gt;0,data!BV92,"")</f>
        <v>x</v>
      </c>
      <c r="E345" s="218" t="str">
        <f>IF(data!BW92&gt;0,data!BW92,"")</f>
        <v>x</v>
      </c>
      <c r="F345" s="218" t="str">
        <f>IF(data!BX92&gt;0,data!BX92,"")</f>
        <v>x</v>
      </c>
      <c r="G345" s="218" t="str">
        <f>IF(data!BY92&gt;0,data!BY92,"")</f>
        <v>x</v>
      </c>
      <c r="H345" s="218" t="str">
        <f>IF(data!BZ92&gt;0,data!BZ92,"")</f>
        <v>x</v>
      </c>
      <c r="I345" s="218" t="str">
        <f>IF(data!CA92&gt;0,data!CA92,"")</f>
        <v>x</v>
      </c>
    </row>
    <row r="346" spans="1:9" ht="20.100000000000001" customHeight="1" x14ac:dyDescent="0.2">
      <c r="A346" s="198">
        <v>21</v>
      </c>
      <c r="B346" s="211" t="s">
        <v>1003</v>
      </c>
      <c r="C346" s="218" t="str">
        <f>IF(data!BU93&gt;0,data!BU93,"")</f>
        <v>x</v>
      </c>
      <c r="D346" s="218" t="str">
        <f>IF(data!BV93&gt;0,data!BV93,"")</f>
        <v>x</v>
      </c>
      <c r="E346" s="218" t="str">
        <f>IF(data!BW93&gt;0,data!BW93,"")</f>
        <v>x</v>
      </c>
      <c r="F346" s="218" t="str">
        <f>IF(data!BX93&gt;0,data!BX93,"")</f>
        <v>x</v>
      </c>
      <c r="G346" s="218" t="str">
        <f>IF(data!BY93&gt;0,data!BY93,"")</f>
        <v>x</v>
      </c>
      <c r="H346" s="218" t="str">
        <f>IF(data!BZ93&gt;0,data!BZ93,"")</f>
        <v>x</v>
      </c>
      <c r="I346" s="218" t="str">
        <f>IF(data!CA93&gt;0,data!CA93,"")</f>
        <v>x</v>
      </c>
    </row>
    <row r="347" spans="1:9" ht="20.100000000000001" customHeight="1" x14ac:dyDescent="0.2">
      <c r="A347" s="198" t="s">
        <v>1004</v>
      </c>
      <c r="B347" s="206"/>
      <c r="C347" s="213"/>
      <c r="D347" s="213"/>
      <c r="E347" s="213"/>
      <c r="F347" s="213"/>
      <c r="G347" s="213"/>
      <c r="H347" s="213"/>
      <c r="I347" s="213"/>
    </row>
    <row r="348" spans="1:9" ht="20.100000000000001" customHeight="1" x14ac:dyDescent="0.2">
      <c r="A348" s="198">
        <v>22</v>
      </c>
      <c r="B348" s="206" t="s">
        <v>1005</v>
      </c>
      <c r="C348" s="342">
        <f>data!BU94</f>
        <v>0</v>
      </c>
      <c r="D348" s="342">
        <f>data!BV94</f>
        <v>1615</v>
      </c>
      <c r="E348" s="342">
        <f>data!BW94</f>
        <v>0</v>
      </c>
      <c r="F348" s="342">
        <f>data!BX94</f>
        <v>0</v>
      </c>
      <c r="G348" s="342">
        <f>data!BY94</f>
        <v>0</v>
      </c>
      <c r="H348" s="342">
        <f>data!BZ94</f>
        <v>0</v>
      </c>
      <c r="I348" s="342">
        <f>data!CA94</f>
        <v>265</v>
      </c>
    </row>
    <row r="349" spans="1:9" ht="20.100000000000001" customHeight="1" x14ac:dyDescent="0.2">
      <c r="A349" s="198">
        <v>23</v>
      </c>
      <c r="B349" s="206" t="s">
        <v>1006</v>
      </c>
      <c r="C349" s="342">
        <f>data!BU95</f>
        <v>0</v>
      </c>
      <c r="D349" s="342">
        <f>data!BV95</f>
        <v>0</v>
      </c>
      <c r="E349" s="342">
        <f>data!BW95</f>
        <v>0</v>
      </c>
      <c r="F349" s="342">
        <f>data!BX95</f>
        <v>0</v>
      </c>
      <c r="G349" s="342">
        <f>data!BY95</f>
        <v>0</v>
      </c>
      <c r="H349" s="342">
        <f>data!BZ95</f>
        <v>0</v>
      </c>
      <c r="I349" s="342">
        <f>data!CA95</f>
        <v>0</v>
      </c>
    </row>
    <row r="350" spans="1:9" ht="20.100000000000001" customHeight="1" x14ac:dyDescent="0.2">
      <c r="A350" s="198">
        <v>24</v>
      </c>
      <c r="B350" s="206" t="s">
        <v>1007</v>
      </c>
      <c r="C350" s="342">
        <f>data!BU96</f>
        <v>0</v>
      </c>
      <c r="D350" s="342">
        <f>data!BV96</f>
        <v>319</v>
      </c>
      <c r="E350" s="342">
        <f>data!BW96</f>
        <v>0</v>
      </c>
      <c r="F350" s="342">
        <f>data!BX96</f>
        <v>0</v>
      </c>
      <c r="G350" s="342">
        <f>data!BY96</f>
        <v>0</v>
      </c>
      <c r="H350" s="342">
        <f>data!BZ96</f>
        <v>0</v>
      </c>
      <c r="I350" s="342">
        <f>data!CA96</f>
        <v>52</v>
      </c>
    </row>
    <row r="351" spans="1:9" ht="20.100000000000001" customHeight="1" x14ac:dyDescent="0.2">
      <c r="A351" s="198">
        <v>25</v>
      </c>
      <c r="B351" s="206" t="s">
        <v>1008</v>
      </c>
      <c r="C351" s="342">
        <f>data!BU97</f>
        <v>0</v>
      </c>
      <c r="D351" s="342">
        <f>data!BV97</f>
        <v>0</v>
      </c>
      <c r="E351" s="342">
        <f>data!BW97</f>
        <v>0</v>
      </c>
      <c r="F351" s="342">
        <f>data!BX97</f>
        <v>0</v>
      </c>
      <c r="G351" s="342">
        <f>data!BY97</f>
        <v>0</v>
      </c>
      <c r="H351" s="342">
        <f>data!BZ97</f>
        <v>0</v>
      </c>
      <c r="I351" s="342">
        <f>data!CA97</f>
        <v>0</v>
      </c>
    </row>
    <row r="352" spans="1:9" ht="20.100000000000001" customHeight="1" x14ac:dyDescent="0.2">
      <c r="A352" s="198">
        <v>26</v>
      </c>
      <c r="B352" s="206" t="s">
        <v>294</v>
      </c>
      <c r="C352" s="220" t="str">
        <f>IF(data!BU98&gt;0,data!BU98,"")</f>
        <v/>
      </c>
      <c r="D352" s="220" t="str">
        <f>IF(data!BV98&gt;0,data!BV98,"")</f>
        <v/>
      </c>
      <c r="E352" s="220" t="str">
        <f>IF(data!BW98&gt;0,data!BW98,"")</f>
        <v/>
      </c>
      <c r="F352" s="220" t="str">
        <f>IF(data!BX98&gt;0,data!BX98,"")</f>
        <v/>
      </c>
      <c r="G352" s="220" t="str">
        <f>IF(data!BY98&gt;0,data!BY98,"")</f>
        <v/>
      </c>
      <c r="H352" s="220" t="str">
        <f>IF(data!BZ98&gt;0,data!BZ98,"")</f>
        <v/>
      </c>
      <c r="I352" s="220" t="str">
        <f>IF(data!CA98&gt;0,data!CA98,"")</f>
        <v/>
      </c>
    </row>
    <row r="353" spans="1:9" ht="20.100000000000001" customHeight="1" x14ac:dyDescent="0.2">
      <c r="A353" s="199" t="s">
        <v>990</v>
      </c>
      <c r="B353" s="200"/>
      <c r="C353" s="200"/>
      <c r="D353" s="200"/>
      <c r="E353" s="200"/>
      <c r="F353" s="200"/>
      <c r="G353" s="200"/>
      <c r="H353" s="200"/>
      <c r="I353" s="199"/>
    </row>
    <row r="354" spans="1:9" ht="20.100000000000001" customHeight="1" x14ac:dyDescent="0.2">
      <c r="D354" s="202"/>
      <c r="I354" s="203" t="s">
        <v>1043</v>
      </c>
    </row>
    <row r="355" spans="1:9" ht="20.100000000000001" customHeight="1" x14ac:dyDescent="0.2">
      <c r="A355" s="202"/>
    </row>
    <row r="356" spans="1:9" ht="20.100000000000001" customHeight="1" x14ac:dyDescent="0.2">
      <c r="A356" s="204" t="str">
        <f>"Hospital: "&amp;data!C102</f>
        <v>Hospital: Whitman Hospital &amp; Medical Clinics</v>
      </c>
      <c r="G356" s="205"/>
      <c r="H356" s="204" t="str">
        <f>"FYE: "&amp;data!C100</f>
        <v>FYE: 12/31/2023</v>
      </c>
    </row>
    <row r="357" spans="1:9" ht="20.100000000000001" customHeight="1" x14ac:dyDescent="0.2">
      <c r="A357" s="198">
        <v>1</v>
      </c>
      <c r="B357" s="206" t="s">
        <v>236</v>
      </c>
      <c r="C357" s="208">
        <v>8910</v>
      </c>
      <c r="D357" s="208">
        <v>8930</v>
      </c>
      <c r="E357" s="208" t="s">
        <v>115</v>
      </c>
      <c r="F357" s="222"/>
      <c r="G357" s="222"/>
      <c r="H357" s="222"/>
      <c r="I357" s="208"/>
    </row>
    <row r="358" spans="1:9" ht="20.100000000000001" customHeight="1" x14ac:dyDescent="0.2">
      <c r="A358" s="209">
        <v>2</v>
      </c>
      <c r="B358" s="339" t="s">
        <v>992</v>
      </c>
      <c r="C358" s="341" t="s">
        <v>187</v>
      </c>
      <c r="D358" s="341" t="s">
        <v>159</v>
      </c>
      <c r="E358" s="341" t="s">
        <v>238</v>
      </c>
      <c r="F358" s="343"/>
      <c r="G358" s="343"/>
      <c r="H358" s="343"/>
      <c r="I358" s="341" t="s">
        <v>188</v>
      </c>
    </row>
    <row r="359" spans="1:9" ht="20.100000000000001" customHeight="1" x14ac:dyDescent="0.2">
      <c r="A359" s="209"/>
      <c r="B359" s="339"/>
      <c r="C359" s="341" t="s">
        <v>228</v>
      </c>
      <c r="D359" s="341" t="s">
        <v>1044</v>
      </c>
      <c r="E359" s="341" t="s">
        <v>240</v>
      </c>
      <c r="F359" s="343"/>
      <c r="G359" s="343"/>
      <c r="H359" s="343"/>
      <c r="I359" s="341" t="s">
        <v>230</v>
      </c>
    </row>
    <row r="360" spans="1:9" ht="20.100000000000001" customHeight="1" x14ac:dyDescent="0.2">
      <c r="A360" s="198">
        <v>3</v>
      </c>
      <c r="B360" s="206" t="s">
        <v>996</v>
      </c>
      <c r="C360" s="215"/>
      <c r="D360" s="215"/>
      <c r="E360" s="215"/>
      <c r="F360" s="215"/>
      <c r="G360" s="215"/>
      <c r="H360" s="215"/>
      <c r="I360" s="215"/>
    </row>
    <row r="361" spans="1:9" ht="20.100000000000001" customHeight="1" x14ac:dyDescent="0.2">
      <c r="A361" s="198">
        <v>4</v>
      </c>
      <c r="B361" s="206" t="s">
        <v>261</v>
      </c>
      <c r="C361" s="215"/>
      <c r="D361" s="215"/>
      <c r="E361" s="215"/>
      <c r="F361" s="215"/>
      <c r="G361" s="215"/>
      <c r="H361" s="215"/>
      <c r="I361" s="215"/>
    </row>
    <row r="362" spans="1:9" ht="20.100000000000001" customHeight="1" x14ac:dyDescent="0.2">
      <c r="A362" s="198">
        <v>5</v>
      </c>
      <c r="B362" s="206" t="s">
        <v>262</v>
      </c>
      <c r="C362" s="210">
        <f>data!CB64</f>
        <v>0</v>
      </c>
      <c r="D362" s="210">
        <f>data!CC64</f>
        <v>2.6</v>
      </c>
      <c r="E362" s="223"/>
      <c r="F362" s="213"/>
      <c r="G362" s="213"/>
      <c r="H362" s="213"/>
      <c r="I362" s="224">
        <f>data!CE64</f>
        <v>311.50000000000006</v>
      </c>
    </row>
    <row r="363" spans="1:9" ht="20.100000000000001" customHeight="1" x14ac:dyDescent="0.2">
      <c r="A363" s="198">
        <v>6</v>
      </c>
      <c r="B363" s="206" t="s">
        <v>263</v>
      </c>
      <c r="C363" s="221">
        <f>data!CB65</f>
        <v>0</v>
      </c>
      <c r="D363" s="221">
        <f>data!CC65</f>
        <v>350284</v>
      </c>
      <c r="E363" s="225"/>
      <c r="F363" s="225"/>
      <c r="G363" s="225"/>
      <c r="H363" s="225"/>
      <c r="I363" s="221">
        <f>data!CE65</f>
        <v>22677818</v>
      </c>
    </row>
    <row r="364" spans="1:9" ht="20.100000000000001" customHeight="1" x14ac:dyDescent="0.2">
      <c r="A364" s="198">
        <v>7</v>
      </c>
      <c r="B364" s="206" t="s">
        <v>11</v>
      </c>
      <c r="C364" s="221">
        <f>data!CB66</f>
        <v>0</v>
      </c>
      <c r="D364" s="221">
        <f>data!CC66</f>
        <v>92025</v>
      </c>
      <c r="E364" s="225"/>
      <c r="F364" s="225"/>
      <c r="G364" s="225"/>
      <c r="H364" s="225"/>
      <c r="I364" s="221">
        <f>data!CE66</f>
        <v>5957810</v>
      </c>
    </row>
    <row r="365" spans="1:9" ht="20.100000000000001" customHeight="1" x14ac:dyDescent="0.2">
      <c r="A365" s="198">
        <v>8</v>
      </c>
      <c r="B365" s="206" t="s">
        <v>264</v>
      </c>
      <c r="C365" s="221">
        <f>data!CB67</f>
        <v>0</v>
      </c>
      <c r="D365" s="221">
        <f>data!CC67</f>
        <v>0</v>
      </c>
      <c r="E365" s="225"/>
      <c r="F365" s="225"/>
      <c r="G365" s="225"/>
      <c r="H365" s="225"/>
      <c r="I365" s="221">
        <f>data!CE67</f>
        <v>5110269</v>
      </c>
    </row>
    <row r="366" spans="1:9" ht="20.100000000000001" customHeight="1" x14ac:dyDescent="0.2">
      <c r="A366" s="198">
        <v>9</v>
      </c>
      <c r="B366" s="206" t="s">
        <v>265</v>
      </c>
      <c r="C366" s="221">
        <f>data!CB68</f>
        <v>0</v>
      </c>
      <c r="D366" s="221">
        <f>data!CC68</f>
        <v>6030</v>
      </c>
      <c r="E366" s="225"/>
      <c r="F366" s="225"/>
      <c r="G366" s="225"/>
      <c r="H366" s="225"/>
      <c r="I366" s="221">
        <f>data!CE68</f>
        <v>6313694</v>
      </c>
    </row>
    <row r="367" spans="1:9" ht="20.100000000000001" customHeight="1" x14ac:dyDescent="0.2">
      <c r="A367" s="198">
        <v>10</v>
      </c>
      <c r="B367" s="206" t="s">
        <v>512</v>
      </c>
      <c r="C367" s="221">
        <f>data!CB69</f>
        <v>0</v>
      </c>
      <c r="D367" s="221">
        <f>data!CC69</f>
        <v>0</v>
      </c>
      <c r="E367" s="225"/>
      <c r="F367" s="225"/>
      <c r="G367" s="225"/>
      <c r="H367" s="225"/>
      <c r="I367" s="221">
        <f>data!CE69</f>
        <v>785189</v>
      </c>
    </row>
    <row r="368" spans="1:9" ht="20.100000000000001" customHeight="1" x14ac:dyDescent="0.2">
      <c r="A368" s="198">
        <v>11</v>
      </c>
      <c r="B368" s="206" t="s">
        <v>513</v>
      </c>
      <c r="C368" s="221">
        <f>data!CB70</f>
        <v>0</v>
      </c>
      <c r="D368" s="221">
        <f>data!CC70</f>
        <v>23323</v>
      </c>
      <c r="E368" s="225"/>
      <c r="F368" s="225"/>
      <c r="G368" s="225"/>
      <c r="H368" s="225"/>
      <c r="I368" s="221">
        <f>data!CE70</f>
        <v>2988328</v>
      </c>
    </row>
    <row r="369" spans="1:9" ht="20.100000000000001" customHeight="1" x14ac:dyDescent="0.2">
      <c r="A369" s="198">
        <v>12</v>
      </c>
      <c r="B369" s="206" t="s">
        <v>16</v>
      </c>
      <c r="C369" s="221">
        <f>data!CB71</f>
        <v>0</v>
      </c>
      <c r="D369" s="221">
        <f>data!CC71</f>
        <v>0</v>
      </c>
      <c r="E369" s="225"/>
      <c r="F369" s="225"/>
      <c r="G369" s="225"/>
      <c r="H369" s="225"/>
      <c r="I369" s="221">
        <f>data!CE71</f>
        <v>3024497</v>
      </c>
    </row>
    <row r="370" spans="1:9" ht="20.100000000000001" customHeight="1" x14ac:dyDescent="0.2">
      <c r="A370" s="198">
        <v>13</v>
      </c>
      <c r="B370" s="206" t="s">
        <v>997</v>
      </c>
      <c r="C370" s="221">
        <f>data!CB72</f>
        <v>0</v>
      </c>
      <c r="D370" s="221">
        <f>data!CC72</f>
        <v>0</v>
      </c>
      <c r="E370" s="225"/>
      <c r="F370" s="225"/>
      <c r="G370" s="225"/>
      <c r="H370" s="225"/>
      <c r="I370" s="221">
        <f>data!CE72</f>
        <v>132908</v>
      </c>
    </row>
    <row r="371" spans="1:9" ht="20.100000000000001" customHeight="1" x14ac:dyDescent="0.2">
      <c r="A371" s="198">
        <v>14</v>
      </c>
      <c r="B371" s="206" t="s">
        <v>998</v>
      </c>
      <c r="C371" s="221">
        <f>data!CB73</f>
        <v>0</v>
      </c>
      <c r="D371" s="221">
        <f>data!CC73</f>
        <v>406</v>
      </c>
      <c r="E371" s="221">
        <f>data!CD73</f>
        <v>911328</v>
      </c>
      <c r="F371" s="225"/>
      <c r="G371" s="225"/>
      <c r="H371" s="225"/>
      <c r="I371" s="221">
        <f>data!CE73</f>
        <v>8218544</v>
      </c>
    </row>
    <row r="372" spans="1:9" ht="20.100000000000001" customHeight="1" x14ac:dyDescent="0.2">
      <c r="A372" s="198">
        <v>15</v>
      </c>
      <c r="B372" s="206" t="s">
        <v>284</v>
      </c>
      <c r="C372" s="206">
        <f>-data!CB88</f>
        <v>0</v>
      </c>
      <c r="D372" s="206">
        <f>-data!CC88</f>
        <v>0</v>
      </c>
      <c r="E372" s="206">
        <f>-data!CD88</f>
        <v>-1508640</v>
      </c>
      <c r="F372" s="213"/>
      <c r="G372" s="213"/>
      <c r="H372" s="213"/>
      <c r="I372" s="206">
        <f>-data!CE88</f>
        <v>-5510803</v>
      </c>
    </row>
    <row r="373" spans="1:9" ht="20.100000000000001" customHeight="1" x14ac:dyDescent="0.2">
      <c r="A373" s="198">
        <v>16</v>
      </c>
      <c r="B373" s="211" t="s">
        <v>999</v>
      </c>
      <c r="C373" s="221">
        <f>data!CB89</f>
        <v>0</v>
      </c>
      <c r="D373" s="221">
        <f>data!CC89</f>
        <v>472068</v>
      </c>
      <c r="E373" s="221">
        <f>data!CD89</f>
        <v>-597312</v>
      </c>
      <c r="F373" s="225"/>
      <c r="G373" s="225"/>
      <c r="H373" s="225"/>
      <c r="I373" s="206">
        <f>data!CE89</f>
        <v>49698254</v>
      </c>
    </row>
    <row r="374" spans="1:9" ht="20.100000000000001" customHeight="1" x14ac:dyDescent="0.2">
      <c r="A374" s="198">
        <v>17</v>
      </c>
      <c r="B374" s="206" t="s">
        <v>286</v>
      </c>
      <c r="C374" s="225"/>
      <c r="D374" s="225"/>
      <c r="E374" s="225"/>
      <c r="F374" s="225"/>
      <c r="G374" s="225"/>
      <c r="H374" s="225"/>
      <c r="I374" s="206">
        <f>data!CE90</f>
        <v>1000688</v>
      </c>
    </row>
    <row r="375" spans="1:9" ht="20.100000000000001" customHeight="1" x14ac:dyDescent="0.2">
      <c r="A375" s="198">
        <v>18</v>
      </c>
      <c r="B375" s="206" t="s">
        <v>1000</v>
      </c>
      <c r="C375" s="206"/>
      <c r="D375" s="206"/>
      <c r="E375" s="206"/>
      <c r="F375" s="206"/>
      <c r="G375" s="206"/>
      <c r="H375" s="206"/>
      <c r="I375" s="206"/>
    </row>
    <row r="376" spans="1:9" ht="20.100000000000001" customHeight="1" x14ac:dyDescent="0.2">
      <c r="A376" s="198">
        <v>19</v>
      </c>
      <c r="B376" s="211" t="s">
        <v>1001</v>
      </c>
      <c r="C376" s="218" t="str">
        <f>IF(data!CB91&gt;0,data!CB91,"")</f>
        <v>x</v>
      </c>
      <c r="D376" s="218" t="str">
        <f>IF(data!CC91&gt;0,data!CC91,"")</f>
        <v>x</v>
      </c>
      <c r="E376" s="213"/>
      <c r="F376" s="213"/>
      <c r="G376" s="213"/>
      <c r="H376" s="213"/>
      <c r="I376" s="342">
        <f>data!CE91</f>
        <v>13099377</v>
      </c>
    </row>
    <row r="377" spans="1:9" ht="20.100000000000001" customHeight="1" x14ac:dyDescent="0.2">
      <c r="A377" s="198">
        <v>20</v>
      </c>
      <c r="B377" s="211" t="s">
        <v>1002</v>
      </c>
      <c r="C377" s="218" t="str">
        <f>IF(data!CB92&gt;0,data!CB92,"")</f>
        <v>x</v>
      </c>
      <c r="D377" s="218" t="str">
        <f>IF(data!CC92&gt;0,data!CC92,"")</f>
        <v>x</v>
      </c>
      <c r="E377" s="213"/>
      <c r="F377" s="213"/>
      <c r="G377" s="213"/>
      <c r="H377" s="213"/>
      <c r="I377" s="342">
        <f>data!CE92</f>
        <v>65043362</v>
      </c>
    </row>
    <row r="378" spans="1:9" ht="20.100000000000001" customHeight="1" x14ac:dyDescent="0.2">
      <c r="A378" s="198">
        <v>21</v>
      </c>
      <c r="B378" s="211" t="s">
        <v>1003</v>
      </c>
      <c r="C378" s="218" t="str">
        <f>IF(data!CB93&gt;0,data!CB93,"")</f>
        <v>x</v>
      </c>
      <c r="D378" s="218" t="str">
        <f>IF(data!CC93&gt;0,data!CC93,"")</f>
        <v>x</v>
      </c>
      <c r="E378" s="213"/>
      <c r="F378" s="213"/>
      <c r="G378" s="213"/>
      <c r="H378" s="213"/>
      <c r="I378" s="342">
        <f>data!CE93</f>
        <v>78142739</v>
      </c>
    </row>
    <row r="379" spans="1:9" ht="20.100000000000001" customHeight="1" x14ac:dyDescent="0.2">
      <c r="A379" s="198" t="s">
        <v>1004</v>
      </c>
      <c r="B379" s="206"/>
      <c r="C379" s="213"/>
      <c r="D379" s="213"/>
      <c r="E379" s="213"/>
      <c r="F379" s="213"/>
      <c r="G379" s="213"/>
      <c r="H379" s="213"/>
      <c r="I379" s="213"/>
    </row>
    <row r="380" spans="1:9" ht="20.100000000000001" customHeight="1" x14ac:dyDescent="0.2">
      <c r="A380" s="198">
        <v>22</v>
      </c>
      <c r="B380" s="206" t="s">
        <v>1005</v>
      </c>
      <c r="C380" s="342">
        <f>data!CB94</f>
        <v>0</v>
      </c>
      <c r="D380" s="342">
        <f>data!CC94</f>
        <v>0</v>
      </c>
      <c r="E380" s="213"/>
      <c r="F380" s="213"/>
      <c r="G380" s="213"/>
      <c r="H380" s="213"/>
      <c r="I380" s="206">
        <f>data!CE94</f>
        <v>133630</v>
      </c>
    </row>
    <row r="381" spans="1:9" ht="20.100000000000001" customHeight="1" x14ac:dyDescent="0.2">
      <c r="A381" s="198">
        <v>23</v>
      </c>
      <c r="B381" s="206" t="s">
        <v>1006</v>
      </c>
      <c r="C381" s="342">
        <f>data!CB95</f>
        <v>0</v>
      </c>
      <c r="D381" s="218" t="str">
        <f>IF(data!CC95&gt;0,data!CC95,"")</f>
        <v>x</v>
      </c>
      <c r="E381" s="213"/>
      <c r="F381" s="213"/>
      <c r="G381" s="213"/>
      <c r="H381" s="213"/>
      <c r="I381" s="206">
        <f>data!CE95</f>
        <v>100</v>
      </c>
    </row>
    <row r="382" spans="1:9" ht="20.100000000000001" customHeight="1" x14ac:dyDescent="0.2">
      <c r="A382" s="198">
        <v>24</v>
      </c>
      <c r="B382" s="206" t="s">
        <v>1007</v>
      </c>
      <c r="C382" s="342">
        <f>data!CB96</f>
        <v>0</v>
      </c>
      <c r="D382" s="218" t="str">
        <f>IF(data!CC96&gt;0,data!CC96,"")</f>
        <v>x</v>
      </c>
      <c r="E382" s="213"/>
      <c r="F382" s="213"/>
      <c r="G382" s="213"/>
      <c r="H382" s="213"/>
      <c r="I382" s="206">
        <f>data!CE96</f>
        <v>11068</v>
      </c>
    </row>
    <row r="383" spans="1:9" ht="20.100000000000001" customHeight="1" x14ac:dyDescent="0.2">
      <c r="A383" s="198">
        <v>25</v>
      </c>
      <c r="B383" s="206" t="s">
        <v>1008</v>
      </c>
      <c r="C383" s="342">
        <f>data!CB97</f>
        <v>0</v>
      </c>
      <c r="D383" s="218" t="str">
        <f>IF(data!CC97&gt;0,data!CC97,"")</f>
        <v>x</v>
      </c>
      <c r="E383" s="213"/>
      <c r="F383" s="213"/>
      <c r="G383" s="213"/>
      <c r="H383" s="213"/>
      <c r="I383" s="206">
        <f>data!CE97</f>
        <v>100</v>
      </c>
    </row>
    <row r="384" spans="1:9" ht="20.100000000000001" customHeight="1" x14ac:dyDescent="0.2">
      <c r="A384" s="198">
        <v>26</v>
      </c>
      <c r="B384" s="206" t="s">
        <v>294</v>
      </c>
      <c r="C384" s="218" t="str">
        <f>IF(data!CB98&gt;0,data!CB98,"")</f>
        <v/>
      </c>
      <c r="D384" s="218" t="str">
        <f>IF(data!CC98&gt;0,data!CC98,"")</f>
        <v>x</v>
      </c>
      <c r="E384" s="223"/>
      <c r="F384" s="213"/>
      <c r="G384" s="213"/>
      <c r="H384" s="213"/>
      <c r="I384" s="210">
        <f>data!CE98</f>
        <v>97.3</v>
      </c>
    </row>
    <row r="410" ht="15" x14ac:dyDescent="0.2"/>
  </sheetData>
  <printOptions horizontalCentered="1" verticalCentered="1"/>
  <pageMargins left="0" right="0" top="0" bottom="0" header="0" footer="0"/>
  <pageSetup scale="83" fitToHeight="12" orientation="landscape" r:id="rId1"/>
  <headerFooter alignWithMargins="0"/>
  <rowBreaks count="12" manualBreakCount="12">
    <brk id="32" max="1048575" man="1"/>
    <brk id="64" max="1048575" man="1"/>
    <brk id="96" max="1048575" man="1"/>
    <brk id="128" max="1048575" man="1"/>
    <brk id="160" max="1048575" man="1"/>
    <brk id="192" max="1048575" man="1"/>
    <brk id="224" max="1048575" man="1"/>
    <brk id="256" max="1048575" man="1"/>
    <brk id="288" max="1048575" man="1"/>
    <brk id="320" max="1048575" man="1"/>
    <brk id="352" max="1048575" man="1"/>
    <brk id="410" max="1048575"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39E135-B838-491A-8996-55DC28B996C0}">
  <sheetPr syncVertical="1" syncRef="B139" transitionEvaluation="1" transitionEntry="1" codeName="Sheet1">
    <tabColor rgb="FF92D050"/>
    <pageSetUpPr autoPageBreaks="0" fitToPage="1"/>
  </sheetPr>
  <dimension ref="A1:CF716"/>
  <sheetViews>
    <sheetView topLeftCell="A42" zoomScaleNormal="100" workbookViewId="0">
      <pane xSplit="1" ySplit="5" topLeftCell="B139" activePane="bottomRight" state="frozen"/>
      <selection activeCell="A42" sqref="A42"/>
      <selection pane="topRight" activeCell="B42" sqref="B42"/>
      <selection pane="bottomLeft" activeCell="A47" sqref="A47"/>
      <selection pane="bottomRight" activeCell="H101" sqref="H101"/>
    </sheetView>
  </sheetViews>
  <sheetFormatPr defaultColWidth="11.77734375" defaultRowHeight="15" x14ac:dyDescent="0.25"/>
  <cols>
    <col min="1" max="1" width="44.44140625" style="11" customWidth="1"/>
    <col min="2" max="84" width="13.5546875" style="11" customWidth="1"/>
    <col min="85" max="88" width="11.77734375" style="11" customWidth="1"/>
    <col min="89" max="16384" width="11.77734375" style="11"/>
  </cols>
  <sheetData>
    <row r="1" spans="1:3" x14ac:dyDescent="0.25">
      <c r="A1" s="65" t="s">
        <v>0</v>
      </c>
      <c r="C1" s="13"/>
    </row>
    <row r="2" spans="1:3" x14ac:dyDescent="0.25">
      <c r="A2" s="65" t="s">
        <v>1</v>
      </c>
      <c r="C2" s="13"/>
    </row>
    <row r="3" spans="1:3" x14ac:dyDescent="0.25">
      <c r="A3" s="11" t="s">
        <v>2</v>
      </c>
      <c r="C3" s="13"/>
    </row>
    <row r="4" spans="1:3" x14ac:dyDescent="0.25">
      <c r="C4" s="13"/>
    </row>
    <row r="5" spans="1:3" x14ac:dyDescent="0.25">
      <c r="A5" s="249" t="s">
        <v>3</v>
      </c>
    </row>
    <row r="6" spans="1:3" x14ac:dyDescent="0.25">
      <c r="A6" s="11" t="s">
        <v>4</v>
      </c>
    </row>
    <row r="7" spans="1:3" x14ac:dyDescent="0.25">
      <c r="A7" s="11" t="s">
        <v>5</v>
      </c>
    </row>
    <row r="8" spans="1:3" x14ac:dyDescent="0.25">
      <c r="C8" s="13"/>
    </row>
    <row r="9" spans="1:3" x14ac:dyDescent="0.25">
      <c r="A9" s="65" t="s">
        <v>6</v>
      </c>
      <c r="C9" s="13"/>
    </row>
    <row r="10" spans="1:3" x14ac:dyDescent="0.25">
      <c r="A10" s="11" t="s">
        <v>7</v>
      </c>
      <c r="C10" s="13"/>
    </row>
    <row r="11" spans="1:3" x14ac:dyDescent="0.25">
      <c r="A11" s="14" t="s">
        <v>8</v>
      </c>
      <c r="C11" s="13"/>
    </row>
    <row r="12" spans="1:3" x14ac:dyDescent="0.25">
      <c r="A12" s="12" t="s">
        <v>9</v>
      </c>
      <c r="C12" s="13"/>
    </row>
    <row r="13" spans="1:3" x14ac:dyDescent="0.25">
      <c r="A13" s="11" t="s">
        <v>10</v>
      </c>
      <c r="C13" s="13"/>
    </row>
    <row r="14" spans="1:3" x14ac:dyDescent="0.25">
      <c r="C14" s="13"/>
    </row>
    <row r="15" spans="1:3" x14ac:dyDescent="0.25">
      <c r="A15" s="68" t="s">
        <v>11</v>
      </c>
    </row>
    <row r="16" spans="1:3" x14ac:dyDescent="0.25">
      <c r="A16" s="12" t="s">
        <v>12</v>
      </c>
    </row>
    <row r="17" spans="1:10" x14ac:dyDescent="0.25">
      <c r="A17" s="14" t="s">
        <v>13</v>
      </c>
    </row>
    <row r="18" spans="1:10" ht="14.45" customHeight="1" x14ac:dyDescent="0.25">
      <c r="A18" s="14" t="s">
        <v>14</v>
      </c>
    </row>
    <row r="19" spans="1:10" ht="14.45" customHeight="1" x14ac:dyDescent="0.25">
      <c r="A19" s="14" t="s">
        <v>15</v>
      </c>
    </row>
    <row r="20" spans="1:10" ht="14.45" customHeight="1" x14ac:dyDescent="0.25">
      <c r="A20" s="12"/>
      <c r="E20" s="67"/>
      <c r="F20" s="67"/>
      <c r="G20" s="67"/>
    </row>
    <row r="21" spans="1:10" ht="14.45" customHeight="1" x14ac:dyDescent="0.25">
      <c r="A21" s="69" t="s">
        <v>16</v>
      </c>
      <c r="E21" s="67"/>
      <c r="F21" s="67"/>
      <c r="G21" s="67"/>
      <c r="I21" s="67"/>
      <c r="J21" s="67"/>
    </row>
    <row r="22" spans="1:10" ht="16.5" x14ac:dyDescent="0.25">
      <c r="A22" s="14" t="s">
        <v>17</v>
      </c>
      <c r="E22" s="66"/>
      <c r="F22" s="66"/>
      <c r="G22" s="66"/>
      <c r="I22" s="66"/>
      <c r="J22" s="66"/>
    </row>
    <row r="23" spans="1:10" ht="16.5" x14ac:dyDescent="0.25">
      <c r="A23" s="14" t="s">
        <v>18</v>
      </c>
      <c r="E23" s="66"/>
      <c r="F23" s="66"/>
      <c r="G23" s="66"/>
      <c r="I23" s="66"/>
      <c r="J23" s="66"/>
    </row>
    <row r="24" spans="1:10" x14ac:dyDescent="0.25">
      <c r="A24" s="14" t="s">
        <v>19</v>
      </c>
    </row>
    <row r="25" spans="1:10" x14ac:dyDescent="0.25">
      <c r="A25" s="14" t="s">
        <v>20</v>
      </c>
    </row>
    <row r="26" spans="1:10" x14ac:dyDescent="0.25">
      <c r="A26" s="14"/>
    </row>
    <row r="27" spans="1:10" x14ac:dyDescent="0.25">
      <c r="A27" s="12" t="s">
        <v>21</v>
      </c>
      <c r="C27" s="13"/>
    </row>
    <row r="28" spans="1:10" x14ac:dyDescent="0.25">
      <c r="A28" s="14" t="s">
        <v>22</v>
      </c>
      <c r="C28" s="13"/>
    </row>
    <row r="29" spans="1:10" x14ac:dyDescent="0.25">
      <c r="C29" s="13"/>
    </row>
    <row r="30" spans="1:10" x14ac:dyDescent="0.25">
      <c r="A30" s="11" t="s">
        <v>23</v>
      </c>
      <c r="C30" s="241" t="s">
        <v>24</v>
      </c>
      <c r="F30" s="15"/>
    </row>
    <row r="31" spans="1:10" x14ac:dyDescent="0.25">
      <c r="C31" s="13"/>
    </row>
    <row r="32" spans="1:10" x14ac:dyDescent="0.25">
      <c r="A32" s="65" t="s">
        <v>25</v>
      </c>
      <c r="B32" s="67"/>
      <c r="C32" s="67"/>
      <c r="D32" s="67"/>
    </row>
    <row r="33" spans="1:83" x14ac:dyDescent="0.25">
      <c r="A33" s="14" t="s">
        <v>26</v>
      </c>
      <c r="B33" s="67"/>
      <c r="C33" s="67"/>
      <c r="D33" s="67"/>
    </row>
    <row r="34" spans="1:83" ht="16.5" x14ac:dyDescent="0.25">
      <c r="A34" s="14" t="s">
        <v>27</v>
      </c>
      <c r="B34" s="66"/>
      <c r="C34" s="66"/>
      <c r="D34" s="66"/>
    </row>
    <row r="35" spans="1:83" ht="16.5" x14ac:dyDescent="0.25">
      <c r="B35" s="66"/>
      <c r="C35" s="66"/>
      <c r="D35" s="66"/>
    </row>
    <row r="36" spans="1:83" x14ac:dyDescent="0.25">
      <c r="A36" s="248" t="s">
        <v>28</v>
      </c>
      <c r="B36" s="278"/>
      <c r="C36" s="279"/>
      <c r="D36" s="278"/>
      <c r="E36" s="278"/>
      <c r="F36" s="278"/>
      <c r="G36" s="280"/>
    </row>
    <row r="37" spans="1:83" x14ac:dyDescent="0.25">
      <c r="A37" s="281" t="s">
        <v>29</v>
      </c>
      <c r="B37" s="282"/>
      <c r="C37" s="283"/>
      <c r="D37" s="284"/>
      <c r="E37" s="284"/>
      <c r="F37" s="284"/>
      <c r="G37" s="285"/>
    </row>
    <row r="38" spans="1:83" x14ac:dyDescent="0.25">
      <c r="A38" s="286" t="s">
        <v>30</v>
      </c>
      <c r="B38" s="282"/>
      <c r="C38" s="283"/>
      <c r="D38" s="284"/>
      <c r="E38" s="284"/>
      <c r="F38" s="284"/>
      <c r="G38" s="285"/>
    </row>
    <row r="39" spans="1:83" x14ac:dyDescent="0.25">
      <c r="A39" s="287" t="s">
        <v>31</v>
      </c>
      <c r="B39" s="284"/>
      <c r="C39" s="283"/>
      <c r="D39" s="284"/>
      <c r="E39" s="284"/>
      <c r="F39" s="284"/>
      <c r="G39" s="285"/>
    </row>
    <row r="40" spans="1:83" x14ac:dyDescent="0.25">
      <c r="A40" s="288" t="s">
        <v>32</v>
      </c>
      <c r="B40" s="289"/>
      <c r="C40" s="290"/>
      <c r="D40" s="289"/>
      <c r="E40" s="289"/>
      <c r="F40" s="289"/>
      <c r="G40" s="291"/>
    </row>
    <row r="41" spans="1:83" x14ac:dyDescent="0.25">
      <c r="C41" s="13"/>
    </row>
    <row r="42" spans="1:83" x14ac:dyDescent="0.25">
      <c r="A42" s="11" t="s">
        <v>33</v>
      </c>
      <c r="C42" s="13"/>
      <c r="F42" s="15" t="s">
        <v>34</v>
      </c>
    </row>
    <row r="43" spans="1:83" x14ac:dyDescent="0.25">
      <c r="A43" s="15" t="s">
        <v>35</v>
      </c>
      <c r="C43" s="13"/>
    </row>
    <row r="44" spans="1:83" x14ac:dyDescent="0.25">
      <c r="A44" s="16"/>
      <c r="B44" s="16"/>
      <c r="C44" s="17" t="s">
        <v>36</v>
      </c>
      <c r="D44" s="18" t="s">
        <v>37</v>
      </c>
      <c r="E44" s="18" t="s">
        <v>38</v>
      </c>
      <c r="F44" s="18" t="s">
        <v>39</v>
      </c>
      <c r="G44" s="18" t="s">
        <v>40</v>
      </c>
      <c r="H44" s="18" t="s">
        <v>41</v>
      </c>
      <c r="I44" s="18" t="s">
        <v>42</v>
      </c>
      <c r="J44" s="18" t="s">
        <v>43</v>
      </c>
      <c r="K44" s="18" t="s">
        <v>44</v>
      </c>
      <c r="L44" s="18" t="s">
        <v>45</v>
      </c>
      <c r="M44" s="18" t="s">
        <v>46</v>
      </c>
      <c r="N44" s="18" t="s">
        <v>47</v>
      </c>
      <c r="O44" s="18" t="s">
        <v>48</v>
      </c>
      <c r="P44" s="18" t="s">
        <v>49</v>
      </c>
      <c r="Q44" s="18" t="s">
        <v>50</v>
      </c>
      <c r="R44" s="18" t="s">
        <v>51</v>
      </c>
      <c r="S44" s="18" t="s">
        <v>52</v>
      </c>
      <c r="T44" s="18" t="s">
        <v>53</v>
      </c>
      <c r="U44" s="18" t="s">
        <v>54</v>
      </c>
      <c r="V44" s="18" t="s">
        <v>55</v>
      </c>
      <c r="W44" s="18" t="s">
        <v>56</v>
      </c>
      <c r="X44" s="18" t="s">
        <v>57</v>
      </c>
      <c r="Y44" s="18" t="s">
        <v>58</v>
      </c>
      <c r="Z44" s="18" t="s">
        <v>59</v>
      </c>
      <c r="AA44" s="18" t="s">
        <v>60</v>
      </c>
      <c r="AB44" s="18" t="s">
        <v>61</v>
      </c>
      <c r="AC44" s="18" t="s">
        <v>62</v>
      </c>
      <c r="AD44" s="18" t="s">
        <v>63</v>
      </c>
      <c r="AE44" s="18" t="s">
        <v>64</v>
      </c>
      <c r="AF44" s="18" t="s">
        <v>65</v>
      </c>
      <c r="AG44" s="18" t="s">
        <v>66</v>
      </c>
      <c r="AH44" s="18" t="s">
        <v>67</v>
      </c>
      <c r="AI44" s="18" t="s">
        <v>68</v>
      </c>
      <c r="AJ44" s="18" t="s">
        <v>69</v>
      </c>
      <c r="AK44" s="18" t="s">
        <v>70</v>
      </c>
      <c r="AL44" s="18" t="s">
        <v>71</v>
      </c>
      <c r="AM44" s="18" t="s">
        <v>72</v>
      </c>
      <c r="AN44" s="18" t="s">
        <v>73</v>
      </c>
      <c r="AO44" s="18" t="s">
        <v>74</v>
      </c>
      <c r="AP44" s="18" t="s">
        <v>75</v>
      </c>
      <c r="AQ44" s="18" t="s">
        <v>76</v>
      </c>
      <c r="AR44" s="18" t="s">
        <v>77</v>
      </c>
      <c r="AS44" s="18" t="s">
        <v>78</v>
      </c>
      <c r="AT44" s="18" t="s">
        <v>79</v>
      </c>
      <c r="AU44" s="18" t="s">
        <v>80</v>
      </c>
      <c r="AV44" s="18" t="s">
        <v>81</v>
      </c>
      <c r="AW44" s="18" t="s">
        <v>82</v>
      </c>
      <c r="AX44" s="18" t="s">
        <v>83</v>
      </c>
      <c r="AY44" s="18" t="s">
        <v>84</v>
      </c>
      <c r="AZ44" s="18" t="s">
        <v>85</v>
      </c>
      <c r="BA44" s="18" t="s">
        <v>86</v>
      </c>
      <c r="BB44" s="18" t="s">
        <v>87</v>
      </c>
      <c r="BC44" s="18" t="s">
        <v>88</v>
      </c>
      <c r="BD44" s="18" t="s">
        <v>89</v>
      </c>
      <c r="BE44" s="18" t="s">
        <v>90</v>
      </c>
      <c r="BF44" s="18" t="s">
        <v>91</v>
      </c>
      <c r="BG44" s="18" t="s">
        <v>92</v>
      </c>
      <c r="BH44" s="18" t="s">
        <v>93</v>
      </c>
      <c r="BI44" s="18" t="s">
        <v>94</v>
      </c>
      <c r="BJ44" s="18" t="s">
        <v>95</v>
      </c>
      <c r="BK44" s="18" t="s">
        <v>96</v>
      </c>
      <c r="BL44" s="18" t="s">
        <v>97</v>
      </c>
      <c r="BM44" s="18" t="s">
        <v>98</v>
      </c>
      <c r="BN44" s="18" t="s">
        <v>99</v>
      </c>
      <c r="BO44" s="18" t="s">
        <v>100</v>
      </c>
      <c r="BP44" s="18" t="s">
        <v>101</v>
      </c>
      <c r="BQ44" s="18" t="s">
        <v>102</v>
      </c>
      <c r="BR44" s="18" t="s">
        <v>103</v>
      </c>
      <c r="BS44" s="18" t="s">
        <v>104</v>
      </c>
      <c r="BT44" s="18" t="s">
        <v>105</v>
      </c>
      <c r="BU44" s="18" t="s">
        <v>106</v>
      </c>
      <c r="BV44" s="18" t="s">
        <v>107</v>
      </c>
      <c r="BW44" s="18" t="s">
        <v>108</v>
      </c>
      <c r="BX44" s="18" t="s">
        <v>109</v>
      </c>
      <c r="BY44" s="18" t="s">
        <v>110</v>
      </c>
      <c r="BZ44" s="18" t="s">
        <v>111</v>
      </c>
      <c r="CA44" s="18" t="s">
        <v>112</v>
      </c>
      <c r="CB44" s="18" t="s">
        <v>113</v>
      </c>
      <c r="CC44" s="18" t="s">
        <v>114</v>
      </c>
      <c r="CD44" s="18" t="s">
        <v>115</v>
      </c>
      <c r="CE44" s="18" t="s">
        <v>116</v>
      </c>
    </row>
    <row r="45" spans="1:83" x14ac:dyDescent="0.25">
      <c r="A45" s="16"/>
      <c r="B45" s="19" t="s">
        <v>117</v>
      </c>
      <c r="C45" s="17" t="s">
        <v>118</v>
      </c>
      <c r="D45" s="18" t="s">
        <v>119</v>
      </c>
      <c r="E45" s="18" t="s">
        <v>120</v>
      </c>
      <c r="F45" s="18" t="s">
        <v>121</v>
      </c>
      <c r="G45" s="18" t="s">
        <v>122</v>
      </c>
      <c r="H45" s="18" t="s">
        <v>123</v>
      </c>
      <c r="I45" s="18" t="s">
        <v>124</v>
      </c>
      <c r="J45" s="18" t="s">
        <v>125</v>
      </c>
      <c r="K45" s="18" t="s">
        <v>126</v>
      </c>
      <c r="L45" s="18" t="s">
        <v>127</v>
      </c>
      <c r="M45" s="18" t="s">
        <v>128</v>
      </c>
      <c r="N45" s="18" t="s">
        <v>129</v>
      </c>
      <c r="O45" s="18" t="s">
        <v>130</v>
      </c>
      <c r="P45" s="18" t="s">
        <v>131</v>
      </c>
      <c r="Q45" s="18" t="s">
        <v>132</v>
      </c>
      <c r="R45" s="18" t="s">
        <v>133</v>
      </c>
      <c r="S45" s="18" t="s">
        <v>134</v>
      </c>
      <c r="T45" s="18" t="s">
        <v>135</v>
      </c>
      <c r="U45" s="18" t="s">
        <v>136</v>
      </c>
      <c r="V45" s="18" t="s">
        <v>137</v>
      </c>
      <c r="W45" s="18" t="s">
        <v>138</v>
      </c>
      <c r="X45" s="18" t="s">
        <v>139</v>
      </c>
      <c r="Y45" s="18" t="s">
        <v>140</v>
      </c>
      <c r="Z45" s="18" t="s">
        <v>140</v>
      </c>
      <c r="AA45" s="18" t="s">
        <v>141</v>
      </c>
      <c r="AB45" s="18" t="s">
        <v>142</v>
      </c>
      <c r="AC45" s="18" t="s">
        <v>143</v>
      </c>
      <c r="AD45" s="18" t="s">
        <v>144</v>
      </c>
      <c r="AE45" s="18" t="s">
        <v>122</v>
      </c>
      <c r="AF45" s="18" t="s">
        <v>123</v>
      </c>
      <c r="AG45" s="18" t="s">
        <v>145</v>
      </c>
      <c r="AH45" s="18" t="s">
        <v>146</v>
      </c>
      <c r="AI45" s="18" t="s">
        <v>147</v>
      </c>
      <c r="AJ45" s="18" t="s">
        <v>148</v>
      </c>
      <c r="AK45" s="18" t="s">
        <v>149</v>
      </c>
      <c r="AL45" s="18" t="s">
        <v>150</v>
      </c>
      <c r="AM45" s="18" t="s">
        <v>151</v>
      </c>
      <c r="AN45" s="18" t="s">
        <v>137</v>
      </c>
      <c r="AO45" s="18" t="s">
        <v>152</v>
      </c>
      <c r="AP45" s="18" t="s">
        <v>153</v>
      </c>
      <c r="AQ45" s="18" t="s">
        <v>154</v>
      </c>
      <c r="AR45" s="18" t="s">
        <v>155</v>
      </c>
      <c r="AS45" s="18" t="s">
        <v>156</v>
      </c>
      <c r="AT45" s="18" t="s">
        <v>157</v>
      </c>
      <c r="AU45" s="18" t="s">
        <v>158</v>
      </c>
      <c r="AV45" s="18" t="s">
        <v>159</v>
      </c>
      <c r="AW45" s="18" t="s">
        <v>160</v>
      </c>
      <c r="AX45" s="18" t="s">
        <v>161</v>
      </c>
      <c r="AY45" s="18" t="s">
        <v>162</v>
      </c>
      <c r="AZ45" s="18" t="s">
        <v>163</v>
      </c>
      <c r="BA45" s="18" t="s">
        <v>164</v>
      </c>
      <c r="BB45" s="18" t="s">
        <v>165</v>
      </c>
      <c r="BC45" s="18" t="s">
        <v>134</v>
      </c>
      <c r="BD45" s="18" t="s">
        <v>166</v>
      </c>
      <c r="BE45" s="18" t="s">
        <v>167</v>
      </c>
      <c r="BF45" s="18" t="s">
        <v>168</v>
      </c>
      <c r="BG45" s="18" t="s">
        <v>169</v>
      </c>
      <c r="BH45" s="18" t="s">
        <v>170</v>
      </c>
      <c r="BI45" s="18" t="s">
        <v>171</v>
      </c>
      <c r="BJ45" s="18" t="s">
        <v>172</v>
      </c>
      <c r="BK45" s="18" t="s">
        <v>173</v>
      </c>
      <c r="BL45" s="18" t="s">
        <v>174</v>
      </c>
      <c r="BM45" s="18" t="s">
        <v>159</v>
      </c>
      <c r="BN45" s="18" t="s">
        <v>175</v>
      </c>
      <c r="BO45" s="18" t="s">
        <v>176</v>
      </c>
      <c r="BP45" s="18" t="s">
        <v>177</v>
      </c>
      <c r="BQ45" s="18" t="s">
        <v>178</v>
      </c>
      <c r="BR45" s="18" t="s">
        <v>179</v>
      </c>
      <c r="BS45" s="18" t="s">
        <v>180</v>
      </c>
      <c r="BT45" s="18" t="s">
        <v>181</v>
      </c>
      <c r="BU45" s="18" t="s">
        <v>182</v>
      </c>
      <c r="BV45" s="18" t="s">
        <v>182</v>
      </c>
      <c r="BW45" s="18" t="s">
        <v>182</v>
      </c>
      <c r="BX45" s="18" t="s">
        <v>183</v>
      </c>
      <c r="BY45" s="18" t="s">
        <v>184</v>
      </c>
      <c r="BZ45" s="18" t="s">
        <v>185</v>
      </c>
      <c r="CA45" s="18" t="s">
        <v>186</v>
      </c>
      <c r="CB45" s="18" t="s">
        <v>187</v>
      </c>
      <c r="CC45" s="18" t="s">
        <v>159</v>
      </c>
      <c r="CD45" s="18"/>
      <c r="CE45" s="18" t="s">
        <v>188</v>
      </c>
    </row>
    <row r="46" spans="1:83" x14ac:dyDescent="0.25">
      <c r="A46" s="16" t="s">
        <v>11</v>
      </c>
      <c r="B46" s="18" t="s">
        <v>189</v>
      </c>
      <c r="C46" s="17" t="s">
        <v>190</v>
      </c>
      <c r="D46" s="18" t="s">
        <v>190</v>
      </c>
      <c r="E46" s="18" t="s">
        <v>190</v>
      </c>
      <c r="F46" s="18" t="s">
        <v>191</v>
      </c>
      <c r="G46" s="18" t="s">
        <v>192</v>
      </c>
      <c r="H46" s="18" t="s">
        <v>190</v>
      </c>
      <c r="I46" s="18" t="s">
        <v>193</v>
      </c>
      <c r="J46" s="18"/>
      <c r="K46" s="18" t="s">
        <v>184</v>
      </c>
      <c r="L46" s="18" t="s">
        <v>194</v>
      </c>
      <c r="M46" s="18" t="s">
        <v>195</v>
      </c>
      <c r="N46" s="18" t="s">
        <v>196</v>
      </c>
      <c r="O46" s="18" t="s">
        <v>197</v>
      </c>
      <c r="P46" s="18" t="s">
        <v>196</v>
      </c>
      <c r="Q46" s="18" t="s">
        <v>198</v>
      </c>
      <c r="R46" s="18"/>
      <c r="S46" s="18" t="s">
        <v>196</v>
      </c>
      <c r="T46" s="18" t="s">
        <v>199</v>
      </c>
      <c r="U46" s="18"/>
      <c r="V46" s="18" t="s">
        <v>200</v>
      </c>
      <c r="W46" s="18" t="s">
        <v>201</v>
      </c>
      <c r="X46" s="18" t="s">
        <v>202</v>
      </c>
      <c r="Y46" s="18" t="s">
        <v>203</v>
      </c>
      <c r="Z46" s="18" t="s">
        <v>204</v>
      </c>
      <c r="AA46" s="18" t="s">
        <v>205</v>
      </c>
      <c r="AB46" s="18"/>
      <c r="AC46" s="18" t="s">
        <v>199</v>
      </c>
      <c r="AD46" s="18"/>
      <c r="AE46" s="18" t="s">
        <v>199</v>
      </c>
      <c r="AF46" s="18" t="s">
        <v>206</v>
      </c>
      <c r="AG46" s="18" t="s">
        <v>198</v>
      </c>
      <c r="AH46" s="18"/>
      <c r="AI46" s="18" t="s">
        <v>207</v>
      </c>
      <c r="AJ46" s="18"/>
      <c r="AK46" s="18" t="s">
        <v>199</v>
      </c>
      <c r="AL46" s="18" t="s">
        <v>199</v>
      </c>
      <c r="AM46" s="18" t="s">
        <v>199</v>
      </c>
      <c r="AN46" s="18" t="s">
        <v>208</v>
      </c>
      <c r="AO46" s="18" t="s">
        <v>209</v>
      </c>
      <c r="AP46" s="18" t="s">
        <v>148</v>
      </c>
      <c r="AQ46" s="18" t="s">
        <v>210</v>
      </c>
      <c r="AR46" s="18" t="s">
        <v>196</v>
      </c>
      <c r="AS46" s="18"/>
      <c r="AT46" s="18" t="s">
        <v>211</v>
      </c>
      <c r="AU46" s="18" t="s">
        <v>212</v>
      </c>
      <c r="AV46" s="18" t="s">
        <v>213</v>
      </c>
      <c r="AW46" s="18" t="s">
        <v>214</v>
      </c>
      <c r="AX46" s="18" t="s">
        <v>215</v>
      </c>
      <c r="AY46" s="18"/>
      <c r="AZ46" s="18"/>
      <c r="BA46" s="18" t="s">
        <v>216</v>
      </c>
      <c r="BB46" s="18" t="s">
        <v>196</v>
      </c>
      <c r="BC46" s="18" t="s">
        <v>210</v>
      </c>
      <c r="BD46" s="18"/>
      <c r="BE46" s="18"/>
      <c r="BF46" s="18"/>
      <c r="BG46" s="18"/>
      <c r="BH46" s="18" t="s">
        <v>217</v>
      </c>
      <c r="BI46" s="18" t="s">
        <v>196</v>
      </c>
      <c r="BJ46" s="18"/>
      <c r="BK46" s="18" t="s">
        <v>218</v>
      </c>
      <c r="BL46" s="18"/>
      <c r="BM46" s="18" t="s">
        <v>219</v>
      </c>
      <c r="BN46" s="18" t="s">
        <v>220</v>
      </c>
      <c r="BO46" s="18" t="s">
        <v>221</v>
      </c>
      <c r="BP46" s="18" t="s">
        <v>222</v>
      </c>
      <c r="BQ46" s="18" t="s">
        <v>223</v>
      </c>
      <c r="BR46" s="18"/>
      <c r="BS46" s="18" t="s">
        <v>224</v>
      </c>
      <c r="BT46" s="18" t="s">
        <v>196</v>
      </c>
      <c r="BU46" s="18" t="s">
        <v>225</v>
      </c>
      <c r="BV46" s="18" t="s">
        <v>226</v>
      </c>
      <c r="BW46" s="18" t="s">
        <v>227</v>
      </c>
      <c r="BX46" s="18" t="s">
        <v>178</v>
      </c>
      <c r="BY46" s="18" t="s">
        <v>220</v>
      </c>
      <c r="BZ46" s="18" t="s">
        <v>179</v>
      </c>
      <c r="CA46" s="18" t="s">
        <v>228</v>
      </c>
      <c r="CB46" s="18" t="s">
        <v>228</v>
      </c>
      <c r="CC46" s="18" t="s">
        <v>229</v>
      </c>
      <c r="CD46" s="18"/>
      <c r="CE46" s="18" t="s">
        <v>230</v>
      </c>
    </row>
    <row r="47" spans="1:83" x14ac:dyDescent="0.25">
      <c r="A47" s="16" t="s">
        <v>231</v>
      </c>
      <c r="B47" s="226">
        <v>0</v>
      </c>
      <c r="C47" s="20">
        <v>0</v>
      </c>
      <c r="D47" s="20">
        <v>0</v>
      </c>
      <c r="E47" s="20">
        <v>160957.42000000001</v>
      </c>
      <c r="F47" s="20">
        <v>0</v>
      </c>
      <c r="G47" s="20">
        <v>811.98</v>
      </c>
      <c r="H47" s="20">
        <v>0</v>
      </c>
      <c r="I47" s="20">
        <v>0</v>
      </c>
      <c r="J47" s="20">
        <v>0</v>
      </c>
      <c r="K47" s="20">
        <v>0</v>
      </c>
      <c r="L47" s="20">
        <v>0</v>
      </c>
      <c r="M47" s="20">
        <v>0</v>
      </c>
      <c r="N47" s="20">
        <v>0</v>
      </c>
      <c r="O47" s="20">
        <v>45549.5</v>
      </c>
      <c r="P47" s="20">
        <v>135321.97</v>
      </c>
      <c r="Q47" s="20">
        <v>0</v>
      </c>
      <c r="R47" s="20">
        <v>40552.29</v>
      </c>
      <c r="S47" s="20">
        <v>0</v>
      </c>
      <c r="T47" s="20">
        <v>0</v>
      </c>
      <c r="U47" s="20">
        <v>67619.37</v>
      </c>
      <c r="V47" s="20">
        <v>0</v>
      </c>
      <c r="W47" s="20">
        <v>0</v>
      </c>
      <c r="X47" s="20">
        <v>0</v>
      </c>
      <c r="Y47" s="20">
        <v>74116.62</v>
      </c>
      <c r="Z47" s="20">
        <v>0</v>
      </c>
      <c r="AA47" s="20">
        <v>0</v>
      </c>
      <c r="AB47" s="20">
        <v>17113.63</v>
      </c>
      <c r="AC47" s="20">
        <v>33977.93</v>
      </c>
      <c r="AD47" s="20">
        <v>0</v>
      </c>
      <c r="AE47" s="20">
        <v>76341.61</v>
      </c>
      <c r="AF47" s="20">
        <v>0</v>
      </c>
      <c r="AG47" s="20">
        <v>81687.570000000007</v>
      </c>
      <c r="AH47" s="20">
        <v>0</v>
      </c>
      <c r="AI47" s="20">
        <v>0</v>
      </c>
      <c r="AJ47" s="20">
        <v>235403.91</v>
      </c>
      <c r="AK47" s="20">
        <v>12795.44</v>
      </c>
      <c r="AL47" s="20">
        <v>2794.84</v>
      </c>
      <c r="AM47" s="20">
        <v>0</v>
      </c>
      <c r="AN47" s="20">
        <v>0</v>
      </c>
      <c r="AO47" s="20">
        <v>0</v>
      </c>
      <c r="AP47" s="20">
        <v>0</v>
      </c>
      <c r="AQ47" s="20">
        <v>0</v>
      </c>
      <c r="AR47" s="20">
        <v>0</v>
      </c>
      <c r="AS47" s="20">
        <v>0</v>
      </c>
      <c r="AT47" s="20">
        <v>0</v>
      </c>
      <c r="AU47" s="20">
        <v>0</v>
      </c>
      <c r="AV47" s="20">
        <v>3689.67</v>
      </c>
      <c r="AW47" s="20">
        <v>0</v>
      </c>
      <c r="AX47" s="20">
        <v>0</v>
      </c>
      <c r="AY47" s="20">
        <v>32139.06</v>
      </c>
      <c r="AZ47" s="20">
        <v>0</v>
      </c>
      <c r="BA47" s="20">
        <v>0</v>
      </c>
      <c r="BB47" s="20">
        <v>14404.49</v>
      </c>
      <c r="BC47" s="20">
        <v>0</v>
      </c>
      <c r="BD47" s="20">
        <v>18766.07</v>
      </c>
      <c r="BE47" s="20">
        <v>32257.1</v>
      </c>
      <c r="BF47" s="20">
        <v>31751.51</v>
      </c>
      <c r="BG47" s="20">
        <v>0</v>
      </c>
      <c r="BH47" s="20">
        <v>28498.36</v>
      </c>
      <c r="BI47" s="20">
        <v>0</v>
      </c>
      <c r="BJ47" s="20">
        <v>0</v>
      </c>
      <c r="BK47" s="20">
        <v>0</v>
      </c>
      <c r="BL47" s="20">
        <v>31606.12</v>
      </c>
      <c r="BM47" s="20">
        <v>11388.72</v>
      </c>
      <c r="BN47" s="20">
        <v>55728.36</v>
      </c>
      <c r="BO47" s="20">
        <v>628.37</v>
      </c>
      <c r="BP47" s="20">
        <v>1425.55</v>
      </c>
      <c r="BQ47" s="20">
        <v>0</v>
      </c>
      <c r="BR47" s="20">
        <v>4257408.53</v>
      </c>
      <c r="BS47" s="20">
        <v>0</v>
      </c>
      <c r="BT47" s="20">
        <v>0</v>
      </c>
      <c r="BU47" s="20">
        <v>0</v>
      </c>
      <c r="BV47" s="20">
        <v>46811.79</v>
      </c>
      <c r="BW47" s="20">
        <v>0</v>
      </c>
      <c r="BX47" s="20">
        <v>59304.270000000004</v>
      </c>
      <c r="BY47" s="20">
        <v>0</v>
      </c>
      <c r="BZ47" s="20">
        <v>0</v>
      </c>
      <c r="CA47" s="20">
        <v>1155.71</v>
      </c>
      <c r="CB47" s="20">
        <v>0</v>
      </c>
      <c r="CC47" s="20">
        <v>0</v>
      </c>
      <c r="CD47" s="16"/>
      <c r="CE47" s="28">
        <f>SUM(C47:CC47)</f>
        <v>5612007.7599999998</v>
      </c>
    </row>
    <row r="48" spans="1:83" x14ac:dyDescent="0.25">
      <c r="A48" s="28" t="s">
        <v>232</v>
      </c>
      <c r="B48" s="226"/>
      <c r="C48" s="28" t="b">
        <f t="shared" ref="C48:AH48" si="0">IF($B$48,(ROUND((($B$48/$CE$61)*C61),0)))</f>
        <v>0</v>
      </c>
      <c r="D48" s="28" t="b">
        <f t="shared" si="0"/>
        <v>0</v>
      </c>
      <c r="E48" s="28" t="b">
        <f t="shared" si="0"/>
        <v>0</v>
      </c>
      <c r="F48" s="28" t="b">
        <f t="shared" si="0"/>
        <v>0</v>
      </c>
      <c r="G48" s="28" t="b">
        <f t="shared" si="0"/>
        <v>0</v>
      </c>
      <c r="H48" s="28" t="b">
        <f t="shared" si="0"/>
        <v>0</v>
      </c>
      <c r="I48" s="28" t="b">
        <f t="shared" si="0"/>
        <v>0</v>
      </c>
      <c r="J48" s="28" t="b">
        <f t="shared" si="0"/>
        <v>0</v>
      </c>
      <c r="K48" s="28" t="b">
        <f t="shared" si="0"/>
        <v>0</v>
      </c>
      <c r="L48" s="28" t="b">
        <f t="shared" si="0"/>
        <v>0</v>
      </c>
      <c r="M48" s="28" t="b">
        <f t="shared" si="0"/>
        <v>0</v>
      </c>
      <c r="N48" s="28" t="b">
        <f t="shared" si="0"/>
        <v>0</v>
      </c>
      <c r="O48" s="28" t="b">
        <f t="shared" si="0"/>
        <v>0</v>
      </c>
      <c r="P48" s="28" t="b">
        <f t="shared" si="0"/>
        <v>0</v>
      </c>
      <c r="Q48" s="28" t="b">
        <f t="shared" si="0"/>
        <v>0</v>
      </c>
      <c r="R48" s="28" t="b">
        <f t="shared" si="0"/>
        <v>0</v>
      </c>
      <c r="S48" s="28" t="b">
        <f t="shared" si="0"/>
        <v>0</v>
      </c>
      <c r="T48" s="28" t="b">
        <f t="shared" si="0"/>
        <v>0</v>
      </c>
      <c r="U48" s="28" t="b">
        <f t="shared" si="0"/>
        <v>0</v>
      </c>
      <c r="V48" s="28" t="b">
        <f t="shared" si="0"/>
        <v>0</v>
      </c>
      <c r="W48" s="28" t="b">
        <f t="shared" si="0"/>
        <v>0</v>
      </c>
      <c r="X48" s="28" t="b">
        <f t="shared" si="0"/>
        <v>0</v>
      </c>
      <c r="Y48" s="28" t="b">
        <f t="shared" si="0"/>
        <v>0</v>
      </c>
      <c r="Z48" s="28" t="b">
        <f t="shared" si="0"/>
        <v>0</v>
      </c>
      <c r="AA48" s="28" t="b">
        <f t="shared" si="0"/>
        <v>0</v>
      </c>
      <c r="AB48" s="28" t="b">
        <f t="shared" si="0"/>
        <v>0</v>
      </c>
      <c r="AC48" s="28" t="b">
        <f t="shared" si="0"/>
        <v>0</v>
      </c>
      <c r="AD48" s="28" t="b">
        <f t="shared" si="0"/>
        <v>0</v>
      </c>
      <c r="AE48" s="28" t="b">
        <f t="shared" si="0"/>
        <v>0</v>
      </c>
      <c r="AF48" s="28" t="b">
        <f t="shared" si="0"/>
        <v>0</v>
      </c>
      <c r="AG48" s="28" t="b">
        <f t="shared" si="0"/>
        <v>0</v>
      </c>
      <c r="AH48" s="28" t="b">
        <f t="shared" si="0"/>
        <v>0</v>
      </c>
      <c r="AI48" s="28" t="b">
        <f t="shared" ref="AI48:BN48" si="1">IF($B$48,(ROUND((($B$48/$CE$61)*AI61),0)))</f>
        <v>0</v>
      </c>
      <c r="AJ48" s="28" t="b">
        <f t="shared" si="1"/>
        <v>0</v>
      </c>
      <c r="AK48" s="28" t="b">
        <f t="shared" si="1"/>
        <v>0</v>
      </c>
      <c r="AL48" s="28" t="b">
        <f t="shared" si="1"/>
        <v>0</v>
      </c>
      <c r="AM48" s="28" t="b">
        <f t="shared" si="1"/>
        <v>0</v>
      </c>
      <c r="AN48" s="28" t="b">
        <f t="shared" si="1"/>
        <v>0</v>
      </c>
      <c r="AO48" s="28" t="b">
        <f t="shared" si="1"/>
        <v>0</v>
      </c>
      <c r="AP48" s="28" t="b">
        <f t="shared" si="1"/>
        <v>0</v>
      </c>
      <c r="AQ48" s="28" t="b">
        <f t="shared" si="1"/>
        <v>0</v>
      </c>
      <c r="AR48" s="28" t="b">
        <f t="shared" si="1"/>
        <v>0</v>
      </c>
      <c r="AS48" s="28" t="b">
        <f t="shared" si="1"/>
        <v>0</v>
      </c>
      <c r="AT48" s="28" t="b">
        <f t="shared" si="1"/>
        <v>0</v>
      </c>
      <c r="AU48" s="28" t="b">
        <f t="shared" si="1"/>
        <v>0</v>
      </c>
      <c r="AV48" s="28" t="b">
        <f t="shared" si="1"/>
        <v>0</v>
      </c>
      <c r="AW48" s="28" t="b">
        <f t="shared" si="1"/>
        <v>0</v>
      </c>
      <c r="AX48" s="28" t="b">
        <f t="shared" si="1"/>
        <v>0</v>
      </c>
      <c r="AY48" s="28" t="b">
        <f t="shared" si="1"/>
        <v>0</v>
      </c>
      <c r="AZ48" s="28" t="b">
        <f t="shared" si="1"/>
        <v>0</v>
      </c>
      <c r="BA48" s="28" t="b">
        <f t="shared" si="1"/>
        <v>0</v>
      </c>
      <c r="BB48" s="28" t="b">
        <f t="shared" si="1"/>
        <v>0</v>
      </c>
      <c r="BC48" s="28" t="b">
        <f t="shared" si="1"/>
        <v>0</v>
      </c>
      <c r="BD48" s="28" t="b">
        <f t="shared" si="1"/>
        <v>0</v>
      </c>
      <c r="BE48" s="28" t="b">
        <f t="shared" si="1"/>
        <v>0</v>
      </c>
      <c r="BF48" s="28" t="b">
        <f t="shared" si="1"/>
        <v>0</v>
      </c>
      <c r="BG48" s="28" t="b">
        <f t="shared" si="1"/>
        <v>0</v>
      </c>
      <c r="BH48" s="28" t="b">
        <f t="shared" si="1"/>
        <v>0</v>
      </c>
      <c r="BI48" s="28" t="b">
        <f t="shared" si="1"/>
        <v>0</v>
      </c>
      <c r="BJ48" s="28" t="b">
        <f t="shared" si="1"/>
        <v>0</v>
      </c>
      <c r="BK48" s="28" t="b">
        <f t="shared" si="1"/>
        <v>0</v>
      </c>
      <c r="BL48" s="28" t="b">
        <f t="shared" si="1"/>
        <v>0</v>
      </c>
      <c r="BM48" s="28" t="b">
        <f t="shared" si="1"/>
        <v>0</v>
      </c>
      <c r="BN48" s="28" t="b">
        <f t="shared" si="1"/>
        <v>0</v>
      </c>
      <c r="BO48" s="28" t="b">
        <f t="shared" ref="BO48:CD48" si="2">IF($B$48,(ROUND((($B$48/$CE$61)*BO61),0)))</f>
        <v>0</v>
      </c>
      <c r="BP48" s="28" t="b">
        <f t="shared" si="2"/>
        <v>0</v>
      </c>
      <c r="BQ48" s="28" t="b">
        <f t="shared" si="2"/>
        <v>0</v>
      </c>
      <c r="BR48" s="28" t="b">
        <f t="shared" si="2"/>
        <v>0</v>
      </c>
      <c r="BS48" s="28" t="b">
        <f t="shared" si="2"/>
        <v>0</v>
      </c>
      <c r="BT48" s="28" t="b">
        <f t="shared" si="2"/>
        <v>0</v>
      </c>
      <c r="BU48" s="28" t="b">
        <f t="shared" si="2"/>
        <v>0</v>
      </c>
      <c r="BV48" s="28" t="b">
        <f t="shared" si="2"/>
        <v>0</v>
      </c>
      <c r="BW48" s="28" t="b">
        <f t="shared" si="2"/>
        <v>0</v>
      </c>
      <c r="BX48" s="28" t="b">
        <f t="shared" si="2"/>
        <v>0</v>
      </c>
      <c r="BY48" s="28" t="b">
        <f t="shared" si="2"/>
        <v>0</v>
      </c>
      <c r="BZ48" s="28" t="b">
        <f t="shared" si="2"/>
        <v>0</v>
      </c>
      <c r="CA48" s="28" t="b">
        <f t="shared" si="2"/>
        <v>0</v>
      </c>
      <c r="CB48" s="28" t="b">
        <f t="shared" si="2"/>
        <v>0</v>
      </c>
      <c r="CC48" s="28" t="b">
        <f t="shared" si="2"/>
        <v>0</v>
      </c>
      <c r="CD48" s="28" t="b">
        <f t="shared" si="2"/>
        <v>0</v>
      </c>
      <c r="CE48" s="28">
        <f>SUM(C48:CD48)</f>
        <v>0</v>
      </c>
    </row>
    <row r="49" spans="1:83" x14ac:dyDescent="0.25">
      <c r="A49" s="16" t="s">
        <v>233</v>
      </c>
      <c r="B49" s="28">
        <f>B47+B48</f>
        <v>0</v>
      </c>
      <c r="C49" s="16"/>
      <c r="D49" s="16"/>
      <c r="E49" s="16"/>
      <c r="F49" s="16"/>
      <c r="G49" s="16"/>
      <c r="H49" s="16"/>
      <c r="I49" s="16"/>
      <c r="J49" s="16"/>
      <c r="K49" s="16"/>
      <c r="L49" s="16"/>
      <c r="M49" s="16"/>
      <c r="N49" s="16"/>
      <c r="O49" s="16"/>
      <c r="P49" s="16"/>
      <c r="Q49" s="16"/>
      <c r="R49" s="16"/>
      <c r="S49" s="16"/>
      <c r="T49" s="16"/>
      <c r="U49" s="16"/>
      <c r="V49" s="16"/>
      <c r="W49" s="16"/>
      <c r="X49" s="16"/>
      <c r="Y49" s="16"/>
      <c r="Z49" s="16"/>
      <c r="AA49" s="16"/>
      <c r="AB49" s="16"/>
      <c r="AC49" s="16"/>
      <c r="AD49" s="16"/>
      <c r="AE49" s="16"/>
      <c r="AF49" s="16"/>
      <c r="AG49" s="16"/>
      <c r="AH49" s="16"/>
      <c r="AI49" s="16"/>
      <c r="AJ49" s="16"/>
      <c r="AK49" s="16"/>
      <c r="AL49" s="16"/>
      <c r="AM49" s="16"/>
      <c r="AN49" s="16"/>
      <c r="AO49" s="16"/>
      <c r="AP49" s="16"/>
      <c r="AQ49" s="16"/>
      <c r="AR49" s="16"/>
      <c r="AS49" s="16"/>
      <c r="AT49" s="16"/>
      <c r="AU49" s="16"/>
      <c r="AV49" s="16"/>
      <c r="AW49" s="16"/>
      <c r="AX49" s="16"/>
      <c r="AY49" s="16"/>
      <c r="AZ49" s="16"/>
      <c r="BA49" s="16"/>
      <c r="BB49" s="16"/>
      <c r="BC49" s="16"/>
      <c r="BD49" s="16"/>
      <c r="BE49" s="16"/>
      <c r="BF49" s="16"/>
      <c r="BG49" s="16"/>
      <c r="BH49" s="16"/>
      <c r="BI49" s="16"/>
      <c r="BJ49" s="16"/>
      <c r="BK49" s="16"/>
      <c r="BL49" s="16"/>
      <c r="BM49" s="16"/>
      <c r="BN49" s="16"/>
      <c r="BO49" s="16"/>
      <c r="BP49" s="16"/>
      <c r="BQ49" s="16"/>
      <c r="BR49" s="16"/>
      <c r="BS49" s="16"/>
      <c r="BT49" s="16"/>
      <c r="BU49" s="16"/>
      <c r="BV49" s="16"/>
      <c r="BW49" s="16"/>
      <c r="BX49" s="16"/>
      <c r="BY49" s="16"/>
      <c r="BZ49" s="16"/>
      <c r="CA49" s="16"/>
      <c r="CB49" s="16"/>
      <c r="CC49" s="16"/>
      <c r="CD49" s="16"/>
      <c r="CE49" s="16"/>
    </row>
    <row r="50" spans="1:83" x14ac:dyDescent="0.25">
      <c r="A50" s="16" t="s">
        <v>16</v>
      </c>
      <c r="B50" s="16"/>
      <c r="C50" s="16"/>
      <c r="D50" s="16"/>
      <c r="E50" s="16"/>
      <c r="F50" s="16"/>
      <c r="G50" s="16"/>
      <c r="H50" s="16"/>
      <c r="I50" s="16"/>
      <c r="J50" s="16"/>
      <c r="K50" s="16"/>
      <c r="L50" s="16"/>
      <c r="M50" s="16"/>
      <c r="N50" s="16"/>
      <c r="O50" s="16"/>
      <c r="P50" s="16"/>
      <c r="Q50" s="16"/>
      <c r="R50" s="16"/>
      <c r="S50" s="16"/>
      <c r="T50" s="16"/>
      <c r="U50" s="16"/>
      <c r="V50" s="16"/>
      <c r="W50" s="16"/>
      <c r="X50" s="16"/>
      <c r="Y50" s="16"/>
      <c r="Z50" s="16"/>
      <c r="AA50" s="16"/>
      <c r="AB50" s="16"/>
      <c r="AC50" s="16"/>
      <c r="AD50" s="16"/>
      <c r="AE50" s="16"/>
      <c r="AF50" s="16"/>
      <c r="AG50" s="16"/>
      <c r="AH50" s="16"/>
      <c r="AI50" s="16"/>
      <c r="AJ50" s="16"/>
      <c r="AK50" s="16"/>
      <c r="AL50" s="16"/>
      <c r="AM50" s="16"/>
      <c r="AN50" s="16"/>
      <c r="AO50" s="16"/>
      <c r="AP50" s="16"/>
      <c r="AQ50" s="16"/>
      <c r="AR50" s="16"/>
      <c r="AS50" s="16"/>
      <c r="AT50" s="16"/>
      <c r="AU50" s="16"/>
      <c r="AV50" s="16"/>
      <c r="AW50" s="16"/>
      <c r="AX50" s="16"/>
      <c r="AY50" s="16"/>
      <c r="AZ50" s="16"/>
      <c r="BA50" s="16"/>
      <c r="BB50" s="16"/>
      <c r="BC50" s="16"/>
      <c r="BD50" s="16"/>
      <c r="BE50" s="16"/>
      <c r="BF50" s="16"/>
      <c r="BG50" s="16"/>
      <c r="BH50" s="16"/>
      <c r="BI50" s="16"/>
      <c r="BJ50" s="16"/>
      <c r="BK50" s="16"/>
      <c r="BL50" s="16"/>
      <c r="BM50" s="16"/>
      <c r="BN50" s="16"/>
      <c r="BO50" s="16"/>
      <c r="BP50" s="16"/>
      <c r="BQ50" s="16"/>
      <c r="BR50" s="16"/>
      <c r="BS50" s="16"/>
      <c r="BT50" s="16"/>
      <c r="BU50" s="16"/>
      <c r="BV50" s="16"/>
      <c r="BW50" s="16"/>
      <c r="BX50" s="16"/>
      <c r="BY50" s="16"/>
      <c r="BZ50" s="16"/>
      <c r="CA50" s="16"/>
      <c r="CB50" s="16"/>
      <c r="CC50" s="16"/>
      <c r="CD50" s="16"/>
      <c r="CE50" s="16"/>
    </row>
    <row r="51" spans="1:83" x14ac:dyDescent="0.25">
      <c r="A51" s="22" t="s">
        <v>234</v>
      </c>
      <c r="B51" s="20"/>
      <c r="C51" s="20"/>
      <c r="D51" s="20"/>
      <c r="E51" s="20"/>
      <c r="F51" s="20"/>
      <c r="G51" s="20"/>
      <c r="H51" s="20"/>
      <c r="I51" s="20"/>
      <c r="J51" s="20"/>
      <c r="K51" s="20"/>
      <c r="L51" s="20"/>
      <c r="M51" s="20"/>
      <c r="N51" s="20"/>
      <c r="O51" s="20"/>
      <c r="P51" s="20"/>
      <c r="Q51" s="20"/>
      <c r="R51" s="20"/>
      <c r="S51" s="20"/>
      <c r="T51" s="20"/>
      <c r="U51" s="20"/>
      <c r="V51" s="20"/>
      <c r="W51" s="20"/>
      <c r="X51" s="20"/>
      <c r="Y51" s="20"/>
      <c r="Z51" s="20"/>
      <c r="AA51" s="20"/>
      <c r="AB51" s="20"/>
      <c r="AC51" s="20"/>
      <c r="AD51" s="20"/>
      <c r="AE51" s="20"/>
      <c r="AF51" s="20"/>
      <c r="AG51" s="20"/>
      <c r="AH51" s="20"/>
      <c r="AI51" s="20"/>
      <c r="AJ51" s="20"/>
      <c r="AK51" s="20"/>
      <c r="AL51" s="20"/>
      <c r="AM51" s="20"/>
      <c r="AN51" s="20"/>
      <c r="AO51" s="20"/>
      <c r="AP51" s="20"/>
      <c r="AQ51" s="20"/>
      <c r="AR51" s="20"/>
      <c r="AS51" s="20"/>
      <c r="AT51" s="20"/>
      <c r="AU51" s="20"/>
      <c r="AV51" s="20"/>
      <c r="AW51" s="20"/>
      <c r="AX51" s="20"/>
      <c r="AY51" s="20"/>
      <c r="AZ51" s="20"/>
      <c r="BA51" s="20"/>
      <c r="BB51" s="20"/>
      <c r="BC51" s="20"/>
      <c r="BD51" s="20"/>
      <c r="BE51" s="20"/>
      <c r="BF51" s="20"/>
      <c r="BG51" s="20"/>
      <c r="BH51" s="20"/>
      <c r="BI51" s="20"/>
      <c r="BJ51" s="20"/>
      <c r="BK51" s="20"/>
      <c r="BL51" s="20"/>
      <c r="BM51" s="20"/>
      <c r="BN51" s="20"/>
      <c r="BO51" s="20"/>
      <c r="BP51" s="20"/>
      <c r="BQ51" s="20"/>
      <c r="BR51" s="20"/>
      <c r="BS51" s="20"/>
      <c r="BT51" s="20"/>
      <c r="BU51" s="20"/>
      <c r="BV51" s="20"/>
      <c r="BW51" s="20"/>
      <c r="BX51" s="20"/>
      <c r="BY51" s="20"/>
      <c r="BZ51" s="20"/>
      <c r="CA51" s="20"/>
      <c r="CB51" s="20"/>
      <c r="CC51" s="20"/>
      <c r="CD51" s="16"/>
      <c r="CE51" s="28">
        <f>SUM(C51:CD51)</f>
        <v>0</v>
      </c>
    </row>
    <row r="52" spans="1:83" x14ac:dyDescent="0.25">
      <c r="A52" s="35" t="s">
        <v>235</v>
      </c>
      <c r="B52" s="226">
        <v>2633656</v>
      </c>
      <c r="C52" s="28">
        <f t="shared" ref="C52:AH52" si="3">IF($B$52,ROUND(($B$52/($CE$90+$CF$90)*C90),0))</f>
        <v>0</v>
      </c>
      <c r="D52" s="28">
        <f t="shared" si="3"/>
        <v>1872</v>
      </c>
      <c r="E52" s="28">
        <f t="shared" si="3"/>
        <v>128342</v>
      </c>
      <c r="F52" s="28">
        <f t="shared" si="3"/>
        <v>0</v>
      </c>
      <c r="G52" s="28">
        <f t="shared" si="3"/>
        <v>0</v>
      </c>
      <c r="H52" s="28">
        <f t="shared" si="3"/>
        <v>0</v>
      </c>
      <c r="I52" s="28">
        <f t="shared" si="3"/>
        <v>0</v>
      </c>
      <c r="J52" s="28">
        <f t="shared" si="3"/>
        <v>2877</v>
      </c>
      <c r="K52" s="28">
        <f t="shared" si="3"/>
        <v>0</v>
      </c>
      <c r="L52" s="28">
        <f t="shared" si="3"/>
        <v>52109</v>
      </c>
      <c r="M52" s="28">
        <f t="shared" si="3"/>
        <v>0</v>
      </c>
      <c r="N52" s="28">
        <f t="shared" si="3"/>
        <v>0</v>
      </c>
      <c r="O52" s="28">
        <f t="shared" si="3"/>
        <v>20595</v>
      </c>
      <c r="P52" s="28">
        <f t="shared" si="3"/>
        <v>128658</v>
      </c>
      <c r="Q52" s="28">
        <f t="shared" si="3"/>
        <v>73513</v>
      </c>
      <c r="R52" s="28">
        <f t="shared" si="3"/>
        <v>4612</v>
      </c>
      <c r="S52" s="28">
        <f t="shared" si="3"/>
        <v>0</v>
      </c>
      <c r="T52" s="28">
        <f t="shared" si="3"/>
        <v>0</v>
      </c>
      <c r="U52" s="28">
        <f t="shared" si="3"/>
        <v>59934</v>
      </c>
      <c r="V52" s="28">
        <f t="shared" si="3"/>
        <v>0</v>
      </c>
      <c r="W52" s="28">
        <f t="shared" si="3"/>
        <v>0</v>
      </c>
      <c r="X52" s="28">
        <f t="shared" si="3"/>
        <v>0</v>
      </c>
      <c r="Y52" s="28">
        <f t="shared" si="3"/>
        <v>46512</v>
      </c>
      <c r="Z52" s="28">
        <f t="shared" si="3"/>
        <v>0</v>
      </c>
      <c r="AA52" s="28">
        <f t="shared" si="3"/>
        <v>0</v>
      </c>
      <c r="AB52" s="28">
        <f t="shared" si="3"/>
        <v>15136</v>
      </c>
      <c r="AC52" s="28">
        <f t="shared" si="3"/>
        <v>23532</v>
      </c>
      <c r="AD52" s="28">
        <f t="shared" si="3"/>
        <v>0</v>
      </c>
      <c r="AE52" s="28">
        <f t="shared" si="3"/>
        <v>123790</v>
      </c>
      <c r="AF52" s="28">
        <f t="shared" si="3"/>
        <v>0</v>
      </c>
      <c r="AG52" s="28">
        <f t="shared" si="3"/>
        <v>40481</v>
      </c>
      <c r="AH52" s="28">
        <f t="shared" si="3"/>
        <v>0</v>
      </c>
      <c r="AI52" s="28">
        <f t="shared" ref="AI52:BN52" si="4">IF($B$52,ROUND(($B$52/($CE$90+$CF$90)*AI90),0))</f>
        <v>0</v>
      </c>
      <c r="AJ52" s="28">
        <f t="shared" si="4"/>
        <v>179249</v>
      </c>
      <c r="AK52" s="28">
        <f t="shared" si="4"/>
        <v>88393</v>
      </c>
      <c r="AL52" s="28">
        <f t="shared" si="4"/>
        <v>35397</v>
      </c>
      <c r="AM52" s="28">
        <f t="shared" si="4"/>
        <v>0</v>
      </c>
      <c r="AN52" s="28">
        <f t="shared" si="4"/>
        <v>0</v>
      </c>
      <c r="AO52" s="28">
        <f t="shared" si="4"/>
        <v>0</v>
      </c>
      <c r="AP52" s="28">
        <f t="shared" si="4"/>
        <v>0</v>
      </c>
      <c r="AQ52" s="28">
        <f t="shared" si="4"/>
        <v>0</v>
      </c>
      <c r="AR52" s="28">
        <f t="shared" si="4"/>
        <v>0</v>
      </c>
      <c r="AS52" s="28">
        <f t="shared" si="4"/>
        <v>0</v>
      </c>
      <c r="AT52" s="28">
        <f t="shared" si="4"/>
        <v>0</v>
      </c>
      <c r="AU52" s="28">
        <f t="shared" si="4"/>
        <v>0</v>
      </c>
      <c r="AV52" s="28">
        <f t="shared" si="4"/>
        <v>0</v>
      </c>
      <c r="AW52" s="28">
        <f t="shared" si="4"/>
        <v>0</v>
      </c>
      <c r="AX52" s="28">
        <f t="shared" si="4"/>
        <v>0</v>
      </c>
      <c r="AY52" s="28">
        <f t="shared" si="4"/>
        <v>53075</v>
      </c>
      <c r="AZ52" s="28">
        <f t="shared" si="4"/>
        <v>0</v>
      </c>
      <c r="BA52" s="28">
        <f t="shared" si="4"/>
        <v>0</v>
      </c>
      <c r="BB52" s="28">
        <f t="shared" si="4"/>
        <v>1774</v>
      </c>
      <c r="BC52" s="28">
        <f t="shared" si="4"/>
        <v>0</v>
      </c>
      <c r="BD52" s="28">
        <f t="shared" si="4"/>
        <v>32480</v>
      </c>
      <c r="BE52" s="28">
        <f t="shared" si="4"/>
        <v>1360739</v>
      </c>
      <c r="BF52" s="28">
        <f t="shared" si="4"/>
        <v>41743</v>
      </c>
      <c r="BG52" s="28">
        <f t="shared" si="4"/>
        <v>0</v>
      </c>
      <c r="BH52" s="28">
        <f t="shared" si="4"/>
        <v>0</v>
      </c>
      <c r="BI52" s="28">
        <f t="shared" si="4"/>
        <v>0</v>
      </c>
      <c r="BJ52" s="28">
        <f t="shared" si="4"/>
        <v>0</v>
      </c>
      <c r="BK52" s="28">
        <f t="shared" si="4"/>
        <v>0</v>
      </c>
      <c r="BL52" s="28">
        <f t="shared" si="4"/>
        <v>30194</v>
      </c>
      <c r="BM52" s="28">
        <f t="shared" si="4"/>
        <v>11530</v>
      </c>
      <c r="BN52" s="28">
        <f t="shared" si="4"/>
        <v>32972</v>
      </c>
      <c r="BO52" s="28">
        <f t="shared" ref="BO52:CD52" si="5">IF($B$52,ROUND(($B$52/($CE$90+$CF$90)*BO90),0))</f>
        <v>0</v>
      </c>
      <c r="BP52" s="28">
        <f t="shared" si="5"/>
        <v>0</v>
      </c>
      <c r="BQ52" s="28">
        <f t="shared" si="5"/>
        <v>0</v>
      </c>
      <c r="BR52" s="28">
        <f t="shared" si="5"/>
        <v>7095</v>
      </c>
      <c r="BS52" s="28">
        <f t="shared" si="5"/>
        <v>0</v>
      </c>
      <c r="BT52" s="28">
        <f t="shared" si="5"/>
        <v>0</v>
      </c>
      <c r="BU52" s="28">
        <f t="shared" si="5"/>
        <v>0</v>
      </c>
      <c r="BV52" s="28">
        <f t="shared" si="5"/>
        <v>31829</v>
      </c>
      <c r="BW52" s="28">
        <f t="shared" si="5"/>
        <v>0</v>
      </c>
      <c r="BX52" s="28">
        <f t="shared" si="5"/>
        <v>0</v>
      </c>
      <c r="BY52" s="28">
        <f t="shared" si="5"/>
        <v>0</v>
      </c>
      <c r="BZ52" s="28">
        <f t="shared" si="5"/>
        <v>0</v>
      </c>
      <c r="CA52" s="28">
        <f t="shared" si="5"/>
        <v>5223</v>
      </c>
      <c r="CB52" s="28">
        <f t="shared" si="5"/>
        <v>0</v>
      </c>
      <c r="CC52" s="28">
        <f t="shared" si="5"/>
        <v>0</v>
      </c>
      <c r="CD52" s="28">
        <f t="shared" si="5"/>
        <v>0</v>
      </c>
      <c r="CE52" s="28">
        <f>SUM(C52:CD52)</f>
        <v>2633656</v>
      </c>
    </row>
    <row r="53" spans="1:83" x14ac:dyDescent="0.25">
      <c r="A53" s="16" t="s">
        <v>233</v>
      </c>
      <c r="B53" s="28">
        <f>B51+B52</f>
        <v>2633656</v>
      </c>
      <c r="C53" s="16"/>
      <c r="D53" s="16"/>
      <c r="E53" s="16"/>
      <c r="F53" s="16"/>
      <c r="G53" s="16"/>
      <c r="H53" s="16"/>
      <c r="I53" s="16"/>
      <c r="J53" s="16"/>
      <c r="K53" s="16"/>
      <c r="L53" s="16"/>
      <c r="M53" s="16"/>
      <c r="N53" s="16"/>
      <c r="O53" s="16"/>
      <c r="P53" s="16"/>
      <c r="Q53" s="16"/>
      <c r="R53" s="16"/>
      <c r="S53" s="16"/>
      <c r="T53" s="16"/>
      <c r="U53" s="16"/>
      <c r="V53" s="16"/>
      <c r="W53" s="16"/>
      <c r="X53" s="16"/>
      <c r="Y53" s="16"/>
      <c r="Z53" s="16"/>
      <c r="AA53" s="16"/>
      <c r="AB53" s="16"/>
      <c r="AC53" s="16"/>
      <c r="AD53" s="16"/>
      <c r="AE53" s="16"/>
      <c r="AF53" s="16"/>
      <c r="AG53" s="16"/>
      <c r="AH53" s="16"/>
      <c r="AI53" s="16"/>
      <c r="AJ53" s="16"/>
      <c r="AK53" s="16"/>
      <c r="AL53" s="16"/>
      <c r="AM53" s="16"/>
      <c r="AN53" s="16"/>
      <c r="AO53" s="16"/>
      <c r="AP53" s="16"/>
      <c r="AQ53" s="16"/>
      <c r="AR53" s="16"/>
      <c r="AS53" s="16"/>
      <c r="AT53" s="16"/>
      <c r="AU53" s="16"/>
      <c r="AV53" s="16"/>
      <c r="AW53" s="16"/>
      <c r="AX53" s="16"/>
      <c r="AY53" s="16"/>
      <c r="AZ53" s="16"/>
      <c r="BA53" s="16"/>
      <c r="BB53" s="16"/>
      <c r="BC53" s="16"/>
      <c r="BD53" s="16"/>
      <c r="BE53" s="16"/>
      <c r="BF53" s="16"/>
      <c r="BG53" s="16"/>
      <c r="BH53" s="16"/>
      <c r="BI53" s="16"/>
      <c r="BJ53" s="16"/>
      <c r="BK53" s="16"/>
      <c r="BL53" s="16"/>
      <c r="BM53" s="16"/>
      <c r="BN53" s="16"/>
      <c r="BO53" s="16"/>
      <c r="BP53" s="16"/>
      <c r="BQ53" s="16"/>
      <c r="BR53" s="16"/>
      <c r="BS53" s="16"/>
      <c r="BT53" s="16"/>
      <c r="BU53" s="16"/>
      <c r="BV53" s="16"/>
      <c r="BW53" s="16"/>
      <c r="BX53" s="16"/>
      <c r="BY53" s="16"/>
      <c r="BZ53" s="16"/>
      <c r="CA53" s="16"/>
      <c r="CB53" s="16"/>
      <c r="CC53" s="16"/>
      <c r="CD53" s="16"/>
      <c r="CE53" s="16"/>
    </row>
    <row r="54" spans="1:83" x14ac:dyDescent="0.25">
      <c r="A54" s="16"/>
      <c r="B54" s="16"/>
      <c r="C54" s="23"/>
      <c r="D54" s="16"/>
      <c r="E54" s="16"/>
      <c r="F54" s="16"/>
      <c r="G54" s="16"/>
      <c r="H54" s="16"/>
      <c r="I54" s="16"/>
      <c r="J54" s="16"/>
      <c r="K54" s="16"/>
      <c r="L54" s="16"/>
      <c r="M54" s="16"/>
      <c r="N54" s="16"/>
      <c r="O54" s="16"/>
      <c r="P54" s="16"/>
      <c r="Q54" s="16"/>
      <c r="R54" s="16"/>
      <c r="S54" s="16"/>
      <c r="T54" s="16"/>
      <c r="U54" s="16"/>
      <c r="V54" s="16"/>
      <c r="W54" s="16"/>
      <c r="X54" s="16"/>
      <c r="Y54" s="16"/>
      <c r="Z54" s="16"/>
      <c r="AA54" s="16"/>
      <c r="AB54" s="16"/>
      <c r="AC54" s="16"/>
      <c r="AD54" s="16"/>
      <c r="AE54" s="16"/>
      <c r="AF54" s="16"/>
      <c r="AG54" s="16"/>
      <c r="AH54" s="16"/>
      <c r="AI54" s="16"/>
      <c r="AJ54" s="16"/>
      <c r="AK54" s="16"/>
      <c r="AL54" s="16"/>
      <c r="AM54" s="16"/>
      <c r="AN54" s="16"/>
      <c r="AO54" s="16"/>
      <c r="AP54" s="16"/>
      <c r="AQ54" s="16"/>
      <c r="AR54" s="16"/>
      <c r="AS54" s="16"/>
      <c r="AT54" s="16"/>
      <c r="AU54" s="16"/>
      <c r="AV54" s="16"/>
      <c r="AW54" s="16"/>
      <c r="AX54" s="16"/>
      <c r="AY54" s="16"/>
      <c r="AZ54" s="16"/>
      <c r="BA54" s="16"/>
      <c r="BB54" s="16"/>
      <c r="BC54" s="16"/>
      <c r="BD54" s="16"/>
      <c r="BE54" s="16"/>
      <c r="BF54" s="16"/>
      <c r="BG54" s="16"/>
      <c r="BH54" s="16"/>
      <c r="BI54" s="16"/>
      <c r="BJ54" s="16"/>
      <c r="BK54" s="16"/>
      <c r="BL54" s="16"/>
      <c r="BM54" s="16"/>
      <c r="BN54" s="16"/>
      <c r="BO54" s="16"/>
      <c r="BP54" s="16"/>
      <c r="BQ54" s="16"/>
      <c r="BR54" s="16"/>
      <c r="BS54" s="16"/>
      <c r="BT54" s="16"/>
      <c r="BU54" s="16"/>
      <c r="BV54" s="16"/>
      <c r="BW54" s="16"/>
      <c r="BX54" s="16"/>
      <c r="BY54" s="16"/>
      <c r="BZ54" s="16"/>
      <c r="CA54" s="16"/>
      <c r="CB54" s="16"/>
      <c r="CC54" s="16"/>
      <c r="CD54" s="16"/>
      <c r="CE54" s="16"/>
    </row>
    <row r="55" spans="1:83" x14ac:dyDescent="0.25">
      <c r="A55" s="22" t="s">
        <v>236</v>
      </c>
      <c r="B55" s="16"/>
      <c r="C55" s="17" t="s">
        <v>36</v>
      </c>
      <c r="D55" s="18" t="s">
        <v>37</v>
      </c>
      <c r="E55" s="18" t="s">
        <v>38</v>
      </c>
      <c r="F55" s="18" t="s">
        <v>39</v>
      </c>
      <c r="G55" s="18" t="s">
        <v>40</v>
      </c>
      <c r="H55" s="18" t="s">
        <v>41</v>
      </c>
      <c r="I55" s="18" t="s">
        <v>42</v>
      </c>
      <c r="J55" s="18" t="s">
        <v>43</v>
      </c>
      <c r="K55" s="18" t="s">
        <v>44</v>
      </c>
      <c r="L55" s="18" t="s">
        <v>45</v>
      </c>
      <c r="M55" s="18" t="s">
        <v>46</v>
      </c>
      <c r="N55" s="18" t="s">
        <v>47</v>
      </c>
      <c r="O55" s="18" t="s">
        <v>48</v>
      </c>
      <c r="P55" s="18" t="s">
        <v>49</v>
      </c>
      <c r="Q55" s="18" t="s">
        <v>50</v>
      </c>
      <c r="R55" s="18" t="s">
        <v>51</v>
      </c>
      <c r="S55" s="18" t="s">
        <v>52</v>
      </c>
      <c r="T55" s="24" t="s">
        <v>53</v>
      </c>
      <c r="U55" s="18" t="s">
        <v>54</v>
      </c>
      <c r="V55" s="18" t="s">
        <v>55</v>
      </c>
      <c r="W55" s="18" t="s">
        <v>56</v>
      </c>
      <c r="X55" s="18" t="s">
        <v>57</v>
      </c>
      <c r="Y55" s="18" t="s">
        <v>58</v>
      </c>
      <c r="Z55" s="18" t="s">
        <v>59</v>
      </c>
      <c r="AA55" s="18" t="s">
        <v>60</v>
      </c>
      <c r="AB55" s="18" t="s">
        <v>61</v>
      </c>
      <c r="AC55" s="18" t="s">
        <v>62</v>
      </c>
      <c r="AD55" s="18" t="s">
        <v>63</v>
      </c>
      <c r="AE55" s="18" t="s">
        <v>64</v>
      </c>
      <c r="AF55" s="18" t="s">
        <v>65</v>
      </c>
      <c r="AG55" s="18" t="s">
        <v>66</v>
      </c>
      <c r="AH55" s="18" t="s">
        <v>67</v>
      </c>
      <c r="AI55" s="18" t="s">
        <v>68</v>
      </c>
      <c r="AJ55" s="18" t="s">
        <v>69</v>
      </c>
      <c r="AK55" s="18" t="s">
        <v>70</v>
      </c>
      <c r="AL55" s="18" t="s">
        <v>71</v>
      </c>
      <c r="AM55" s="18" t="s">
        <v>72</v>
      </c>
      <c r="AN55" s="18" t="s">
        <v>73</v>
      </c>
      <c r="AO55" s="18" t="s">
        <v>74</v>
      </c>
      <c r="AP55" s="18" t="s">
        <v>75</v>
      </c>
      <c r="AQ55" s="18" t="s">
        <v>76</v>
      </c>
      <c r="AR55" s="18" t="s">
        <v>77</v>
      </c>
      <c r="AS55" s="18" t="s">
        <v>78</v>
      </c>
      <c r="AT55" s="18" t="s">
        <v>79</v>
      </c>
      <c r="AU55" s="18" t="s">
        <v>80</v>
      </c>
      <c r="AV55" s="18" t="s">
        <v>81</v>
      </c>
      <c r="AW55" s="18" t="s">
        <v>82</v>
      </c>
      <c r="AX55" s="18" t="s">
        <v>83</v>
      </c>
      <c r="AY55" s="18" t="s">
        <v>84</v>
      </c>
      <c r="AZ55" s="18" t="s">
        <v>85</v>
      </c>
      <c r="BA55" s="18" t="s">
        <v>86</v>
      </c>
      <c r="BB55" s="18" t="s">
        <v>87</v>
      </c>
      <c r="BC55" s="18" t="s">
        <v>88</v>
      </c>
      <c r="BD55" s="18" t="s">
        <v>89</v>
      </c>
      <c r="BE55" s="18" t="s">
        <v>90</v>
      </c>
      <c r="BF55" s="18" t="s">
        <v>91</v>
      </c>
      <c r="BG55" s="18" t="s">
        <v>92</v>
      </c>
      <c r="BH55" s="18" t="s">
        <v>93</v>
      </c>
      <c r="BI55" s="18" t="s">
        <v>94</v>
      </c>
      <c r="BJ55" s="18" t="s">
        <v>95</v>
      </c>
      <c r="BK55" s="18" t="s">
        <v>96</v>
      </c>
      <c r="BL55" s="18" t="s">
        <v>97</v>
      </c>
      <c r="BM55" s="18" t="s">
        <v>98</v>
      </c>
      <c r="BN55" s="18" t="s">
        <v>99</v>
      </c>
      <c r="BO55" s="18" t="s">
        <v>100</v>
      </c>
      <c r="BP55" s="18" t="s">
        <v>101</v>
      </c>
      <c r="BQ55" s="18" t="s">
        <v>102</v>
      </c>
      <c r="BR55" s="18" t="s">
        <v>103</v>
      </c>
      <c r="BS55" s="18" t="s">
        <v>104</v>
      </c>
      <c r="BT55" s="18" t="s">
        <v>105</v>
      </c>
      <c r="BU55" s="18" t="s">
        <v>106</v>
      </c>
      <c r="BV55" s="18" t="s">
        <v>107</v>
      </c>
      <c r="BW55" s="18" t="s">
        <v>108</v>
      </c>
      <c r="BX55" s="18" t="s">
        <v>109</v>
      </c>
      <c r="BY55" s="18" t="s">
        <v>110</v>
      </c>
      <c r="BZ55" s="18" t="s">
        <v>111</v>
      </c>
      <c r="CA55" s="18" t="s">
        <v>112</v>
      </c>
      <c r="CB55" s="18" t="s">
        <v>113</v>
      </c>
      <c r="CC55" s="18" t="s">
        <v>114</v>
      </c>
      <c r="CD55" s="18" t="s">
        <v>115</v>
      </c>
      <c r="CE55" s="18" t="s">
        <v>116</v>
      </c>
    </row>
    <row r="56" spans="1:83" x14ac:dyDescent="0.25">
      <c r="A56" s="22" t="s">
        <v>237</v>
      </c>
      <c r="B56" s="16"/>
      <c r="C56" s="17" t="s">
        <v>118</v>
      </c>
      <c r="D56" s="18" t="s">
        <v>119</v>
      </c>
      <c r="E56" s="18" t="s">
        <v>120</v>
      </c>
      <c r="F56" s="18" t="s">
        <v>121</v>
      </c>
      <c r="G56" s="18" t="s">
        <v>122</v>
      </c>
      <c r="H56" s="18" t="s">
        <v>123</v>
      </c>
      <c r="I56" s="18" t="s">
        <v>124</v>
      </c>
      <c r="J56" s="18" t="s">
        <v>125</v>
      </c>
      <c r="K56" s="18" t="s">
        <v>126</v>
      </c>
      <c r="L56" s="18" t="s">
        <v>127</v>
      </c>
      <c r="M56" s="18" t="s">
        <v>128</v>
      </c>
      <c r="N56" s="18" t="s">
        <v>129</v>
      </c>
      <c r="O56" s="18" t="s">
        <v>130</v>
      </c>
      <c r="P56" s="18" t="s">
        <v>131</v>
      </c>
      <c r="Q56" s="18" t="s">
        <v>132</v>
      </c>
      <c r="R56" s="18" t="s">
        <v>133</v>
      </c>
      <c r="S56" s="18" t="s">
        <v>134</v>
      </c>
      <c r="T56" s="18" t="s">
        <v>135</v>
      </c>
      <c r="U56" s="18" t="s">
        <v>136</v>
      </c>
      <c r="V56" s="18" t="s">
        <v>137</v>
      </c>
      <c r="W56" s="18" t="s">
        <v>138</v>
      </c>
      <c r="X56" s="18" t="s">
        <v>139</v>
      </c>
      <c r="Y56" s="18" t="s">
        <v>140</v>
      </c>
      <c r="Z56" s="18" t="s">
        <v>140</v>
      </c>
      <c r="AA56" s="18" t="s">
        <v>141</v>
      </c>
      <c r="AB56" s="18" t="s">
        <v>142</v>
      </c>
      <c r="AC56" s="18" t="s">
        <v>143</v>
      </c>
      <c r="AD56" s="18" t="s">
        <v>144</v>
      </c>
      <c r="AE56" s="18" t="s">
        <v>122</v>
      </c>
      <c r="AF56" s="18" t="s">
        <v>123</v>
      </c>
      <c r="AG56" s="18" t="s">
        <v>145</v>
      </c>
      <c r="AH56" s="18" t="s">
        <v>146</v>
      </c>
      <c r="AI56" s="18" t="s">
        <v>147</v>
      </c>
      <c r="AJ56" s="18" t="s">
        <v>148</v>
      </c>
      <c r="AK56" s="18" t="s">
        <v>149</v>
      </c>
      <c r="AL56" s="18" t="s">
        <v>150</v>
      </c>
      <c r="AM56" s="18" t="s">
        <v>151</v>
      </c>
      <c r="AN56" s="18" t="s">
        <v>137</v>
      </c>
      <c r="AO56" s="18" t="s">
        <v>152</v>
      </c>
      <c r="AP56" s="18" t="s">
        <v>153</v>
      </c>
      <c r="AQ56" s="18" t="s">
        <v>154</v>
      </c>
      <c r="AR56" s="18" t="s">
        <v>155</v>
      </c>
      <c r="AS56" s="18" t="s">
        <v>156</v>
      </c>
      <c r="AT56" s="18" t="s">
        <v>157</v>
      </c>
      <c r="AU56" s="18" t="s">
        <v>158</v>
      </c>
      <c r="AV56" s="18" t="s">
        <v>159</v>
      </c>
      <c r="AW56" s="18" t="s">
        <v>160</v>
      </c>
      <c r="AX56" s="18" t="s">
        <v>161</v>
      </c>
      <c r="AY56" s="18" t="s">
        <v>162</v>
      </c>
      <c r="AZ56" s="18" t="s">
        <v>163</v>
      </c>
      <c r="BA56" s="18" t="s">
        <v>164</v>
      </c>
      <c r="BB56" s="18" t="s">
        <v>165</v>
      </c>
      <c r="BC56" s="18" t="s">
        <v>134</v>
      </c>
      <c r="BD56" s="18" t="s">
        <v>166</v>
      </c>
      <c r="BE56" s="18" t="s">
        <v>167</v>
      </c>
      <c r="BF56" s="18" t="s">
        <v>168</v>
      </c>
      <c r="BG56" s="18" t="s">
        <v>169</v>
      </c>
      <c r="BH56" s="18" t="s">
        <v>170</v>
      </c>
      <c r="BI56" s="18" t="s">
        <v>171</v>
      </c>
      <c r="BJ56" s="18" t="s">
        <v>172</v>
      </c>
      <c r="BK56" s="18" t="s">
        <v>173</v>
      </c>
      <c r="BL56" s="18" t="s">
        <v>174</v>
      </c>
      <c r="BM56" s="18" t="s">
        <v>159</v>
      </c>
      <c r="BN56" s="18" t="s">
        <v>175</v>
      </c>
      <c r="BO56" s="18" t="s">
        <v>176</v>
      </c>
      <c r="BP56" s="18" t="s">
        <v>177</v>
      </c>
      <c r="BQ56" s="18" t="s">
        <v>178</v>
      </c>
      <c r="BR56" s="18" t="s">
        <v>179</v>
      </c>
      <c r="BS56" s="18" t="s">
        <v>180</v>
      </c>
      <c r="BT56" s="18" t="s">
        <v>181</v>
      </c>
      <c r="BU56" s="18" t="s">
        <v>182</v>
      </c>
      <c r="BV56" s="18" t="s">
        <v>182</v>
      </c>
      <c r="BW56" s="18" t="s">
        <v>182</v>
      </c>
      <c r="BX56" s="18" t="s">
        <v>183</v>
      </c>
      <c r="BY56" s="18" t="s">
        <v>184</v>
      </c>
      <c r="BZ56" s="18" t="s">
        <v>185</v>
      </c>
      <c r="CA56" s="18" t="s">
        <v>186</v>
      </c>
      <c r="CB56" s="18" t="s">
        <v>187</v>
      </c>
      <c r="CC56" s="18" t="s">
        <v>159</v>
      </c>
      <c r="CD56" s="18" t="s">
        <v>238</v>
      </c>
      <c r="CE56" s="18" t="s">
        <v>188</v>
      </c>
    </row>
    <row r="57" spans="1:83" x14ac:dyDescent="0.25">
      <c r="A57" s="22" t="s">
        <v>239</v>
      </c>
      <c r="B57" s="16"/>
      <c r="C57" s="17" t="s">
        <v>190</v>
      </c>
      <c r="D57" s="18" t="s">
        <v>190</v>
      </c>
      <c r="E57" s="18" t="s">
        <v>190</v>
      </c>
      <c r="F57" s="18" t="s">
        <v>191</v>
      </c>
      <c r="G57" s="18" t="s">
        <v>192</v>
      </c>
      <c r="H57" s="18" t="s">
        <v>190</v>
      </c>
      <c r="I57" s="18" t="s">
        <v>193</v>
      </c>
      <c r="J57" s="18"/>
      <c r="K57" s="18" t="s">
        <v>184</v>
      </c>
      <c r="L57" s="18" t="s">
        <v>194</v>
      </c>
      <c r="M57" s="18" t="s">
        <v>195</v>
      </c>
      <c r="N57" s="18" t="s">
        <v>196</v>
      </c>
      <c r="O57" s="18" t="s">
        <v>197</v>
      </c>
      <c r="P57" s="18" t="s">
        <v>196</v>
      </c>
      <c r="Q57" s="18" t="s">
        <v>198</v>
      </c>
      <c r="R57" s="18"/>
      <c r="S57" s="18" t="s">
        <v>196</v>
      </c>
      <c r="T57" s="18" t="s">
        <v>199</v>
      </c>
      <c r="U57" s="18"/>
      <c r="V57" s="18" t="s">
        <v>200</v>
      </c>
      <c r="W57" s="18" t="s">
        <v>201</v>
      </c>
      <c r="X57" s="18" t="s">
        <v>202</v>
      </c>
      <c r="Y57" s="18" t="s">
        <v>203</v>
      </c>
      <c r="Z57" s="18" t="s">
        <v>204</v>
      </c>
      <c r="AA57" s="18" t="s">
        <v>205</v>
      </c>
      <c r="AB57" s="18"/>
      <c r="AC57" s="18" t="s">
        <v>199</v>
      </c>
      <c r="AD57" s="18"/>
      <c r="AE57" s="18" t="s">
        <v>199</v>
      </c>
      <c r="AF57" s="18" t="s">
        <v>206</v>
      </c>
      <c r="AG57" s="18" t="s">
        <v>198</v>
      </c>
      <c r="AH57" s="18"/>
      <c r="AI57" s="18" t="s">
        <v>207</v>
      </c>
      <c r="AJ57" s="18"/>
      <c r="AK57" s="18" t="s">
        <v>199</v>
      </c>
      <c r="AL57" s="18" t="s">
        <v>199</v>
      </c>
      <c r="AM57" s="18" t="s">
        <v>199</v>
      </c>
      <c r="AN57" s="18" t="s">
        <v>208</v>
      </c>
      <c r="AO57" s="18" t="s">
        <v>209</v>
      </c>
      <c r="AP57" s="18" t="s">
        <v>148</v>
      </c>
      <c r="AQ57" s="18" t="s">
        <v>210</v>
      </c>
      <c r="AR57" s="18" t="s">
        <v>196</v>
      </c>
      <c r="AS57" s="18"/>
      <c r="AT57" s="18" t="s">
        <v>211</v>
      </c>
      <c r="AU57" s="18" t="s">
        <v>212</v>
      </c>
      <c r="AV57" s="18" t="s">
        <v>213</v>
      </c>
      <c r="AW57" s="18" t="s">
        <v>214</v>
      </c>
      <c r="AX57" s="18" t="s">
        <v>215</v>
      </c>
      <c r="AY57" s="18"/>
      <c r="AZ57" s="18"/>
      <c r="BA57" s="18" t="s">
        <v>216</v>
      </c>
      <c r="BB57" s="18" t="s">
        <v>196</v>
      </c>
      <c r="BC57" s="18" t="s">
        <v>210</v>
      </c>
      <c r="BD57" s="18"/>
      <c r="BE57" s="18"/>
      <c r="BF57" s="18"/>
      <c r="BG57" s="18"/>
      <c r="BH57" s="18" t="s">
        <v>217</v>
      </c>
      <c r="BI57" s="18" t="s">
        <v>196</v>
      </c>
      <c r="BJ57" s="18"/>
      <c r="BK57" s="18" t="s">
        <v>218</v>
      </c>
      <c r="BL57" s="18"/>
      <c r="BM57" s="18" t="s">
        <v>219</v>
      </c>
      <c r="BN57" s="18" t="s">
        <v>220</v>
      </c>
      <c r="BO57" s="18" t="s">
        <v>221</v>
      </c>
      <c r="BP57" s="18" t="s">
        <v>222</v>
      </c>
      <c r="BQ57" s="18" t="s">
        <v>223</v>
      </c>
      <c r="BR57" s="18"/>
      <c r="BS57" s="18" t="s">
        <v>224</v>
      </c>
      <c r="BT57" s="18" t="s">
        <v>196</v>
      </c>
      <c r="BU57" s="18" t="s">
        <v>225</v>
      </c>
      <c r="BV57" s="18" t="s">
        <v>226</v>
      </c>
      <c r="BW57" s="18" t="s">
        <v>227</v>
      </c>
      <c r="BX57" s="18" t="s">
        <v>178</v>
      </c>
      <c r="BY57" s="18" t="s">
        <v>220</v>
      </c>
      <c r="BZ57" s="18" t="s">
        <v>179</v>
      </c>
      <c r="CA57" s="18" t="s">
        <v>228</v>
      </c>
      <c r="CB57" s="18" t="s">
        <v>228</v>
      </c>
      <c r="CC57" s="18" t="s">
        <v>229</v>
      </c>
      <c r="CD57" s="18" t="s">
        <v>240</v>
      </c>
      <c r="CE57" s="18" t="s">
        <v>230</v>
      </c>
    </row>
    <row r="58" spans="1:83" x14ac:dyDescent="0.25">
      <c r="A58" s="22" t="s">
        <v>241</v>
      </c>
      <c r="B58" s="16"/>
      <c r="C58" s="17" t="s">
        <v>242</v>
      </c>
      <c r="D58" s="18" t="s">
        <v>242</v>
      </c>
      <c r="E58" s="18" t="s">
        <v>242</v>
      </c>
      <c r="F58" s="18" t="s">
        <v>242</v>
      </c>
      <c r="G58" s="18" t="s">
        <v>242</v>
      </c>
      <c r="H58" s="18" t="s">
        <v>242</v>
      </c>
      <c r="I58" s="18" t="s">
        <v>242</v>
      </c>
      <c r="J58" s="18" t="s">
        <v>243</v>
      </c>
      <c r="K58" s="18" t="s">
        <v>242</v>
      </c>
      <c r="L58" s="18" t="s">
        <v>242</v>
      </c>
      <c r="M58" s="18" t="s">
        <v>242</v>
      </c>
      <c r="N58" s="18" t="s">
        <v>242</v>
      </c>
      <c r="O58" s="18" t="s">
        <v>244</v>
      </c>
      <c r="P58" s="18" t="s">
        <v>245</v>
      </c>
      <c r="Q58" s="18" t="s">
        <v>246</v>
      </c>
      <c r="R58" s="19" t="s">
        <v>247</v>
      </c>
      <c r="S58" s="25" t="s">
        <v>248</v>
      </c>
      <c r="T58" s="25" t="s">
        <v>248</v>
      </c>
      <c r="U58" s="18" t="s">
        <v>249</v>
      </c>
      <c r="V58" s="18" t="s">
        <v>249</v>
      </c>
      <c r="W58" s="18" t="s">
        <v>250</v>
      </c>
      <c r="X58" s="18" t="s">
        <v>251</v>
      </c>
      <c r="Y58" s="18" t="s">
        <v>252</v>
      </c>
      <c r="Z58" s="18" t="s">
        <v>252</v>
      </c>
      <c r="AA58" s="18" t="s">
        <v>252</v>
      </c>
      <c r="AB58" s="25" t="s">
        <v>248</v>
      </c>
      <c r="AC58" s="18" t="s">
        <v>253</v>
      </c>
      <c r="AD58" s="18" t="s">
        <v>254</v>
      </c>
      <c r="AE58" s="18" t="s">
        <v>253</v>
      </c>
      <c r="AF58" s="18" t="s">
        <v>255</v>
      </c>
      <c r="AG58" s="18" t="s">
        <v>255</v>
      </c>
      <c r="AH58" s="18" t="s">
        <v>256</v>
      </c>
      <c r="AI58" s="18" t="s">
        <v>257</v>
      </c>
      <c r="AJ58" s="18" t="s">
        <v>255</v>
      </c>
      <c r="AK58" s="18" t="s">
        <v>253</v>
      </c>
      <c r="AL58" s="18" t="s">
        <v>253</v>
      </c>
      <c r="AM58" s="18" t="s">
        <v>253</v>
      </c>
      <c r="AN58" s="18" t="s">
        <v>244</v>
      </c>
      <c r="AO58" s="18" t="s">
        <v>254</v>
      </c>
      <c r="AP58" s="18" t="s">
        <v>255</v>
      </c>
      <c r="AQ58" s="18" t="s">
        <v>256</v>
      </c>
      <c r="AR58" s="18" t="s">
        <v>255</v>
      </c>
      <c r="AS58" s="18" t="s">
        <v>253</v>
      </c>
      <c r="AT58" s="18" t="s">
        <v>258</v>
      </c>
      <c r="AU58" s="18" t="s">
        <v>255</v>
      </c>
      <c r="AV58" s="25" t="s">
        <v>248</v>
      </c>
      <c r="AW58" s="25" t="s">
        <v>248</v>
      </c>
      <c r="AX58" s="25" t="s">
        <v>248</v>
      </c>
      <c r="AY58" s="18" t="s">
        <v>259</v>
      </c>
      <c r="AZ58" s="18" t="s">
        <v>259</v>
      </c>
      <c r="BA58" s="25" t="s">
        <v>248</v>
      </c>
      <c r="BB58" s="25" t="s">
        <v>248</v>
      </c>
      <c r="BC58" s="25" t="s">
        <v>248</v>
      </c>
      <c r="BD58" s="25" t="s">
        <v>248</v>
      </c>
      <c r="BE58" s="18" t="s">
        <v>260</v>
      </c>
      <c r="BF58" s="25" t="s">
        <v>248</v>
      </c>
      <c r="BG58" s="25" t="s">
        <v>248</v>
      </c>
      <c r="BH58" s="25" t="s">
        <v>248</v>
      </c>
      <c r="BI58" s="25" t="s">
        <v>248</v>
      </c>
      <c r="BJ58" s="25" t="s">
        <v>248</v>
      </c>
      <c r="BK58" s="25" t="s">
        <v>248</v>
      </c>
      <c r="BL58" s="25" t="s">
        <v>248</v>
      </c>
      <c r="BM58" s="25" t="s">
        <v>248</v>
      </c>
      <c r="BN58" s="25" t="s">
        <v>248</v>
      </c>
      <c r="BO58" s="25" t="s">
        <v>248</v>
      </c>
      <c r="BP58" s="25" t="s">
        <v>248</v>
      </c>
      <c r="BQ58" s="25" t="s">
        <v>248</v>
      </c>
      <c r="BR58" s="25" t="s">
        <v>248</v>
      </c>
      <c r="BS58" s="25" t="s">
        <v>248</v>
      </c>
      <c r="BT58" s="25" t="s">
        <v>248</v>
      </c>
      <c r="BU58" s="25" t="s">
        <v>248</v>
      </c>
      <c r="BV58" s="25" t="s">
        <v>248</v>
      </c>
      <c r="BW58" s="25" t="s">
        <v>248</v>
      </c>
      <c r="BX58" s="25" t="s">
        <v>248</v>
      </c>
      <c r="BY58" s="25" t="s">
        <v>248</v>
      </c>
      <c r="BZ58" s="25" t="s">
        <v>248</v>
      </c>
      <c r="CA58" s="25" t="s">
        <v>248</v>
      </c>
      <c r="CB58" s="25" t="s">
        <v>248</v>
      </c>
      <c r="CC58" s="25" t="s">
        <v>248</v>
      </c>
      <c r="CD58" s="25" t="s">
        <v>248</v>
      </c>
      <c r="CE58" s="25" t="s">
        <v>248</v>
      </c>
    </row>
    <row r="59" spans="1:83" x14ac:dyDescent="0.25">
      <c r="A59" s="35" t="s">
        <v>261</v>
      </c>
      <c r="B59" s="28"/>
      <c r="C59" s="20" t="s">
        <v>5</v>
      </c>
      <c r="D59" s="20">
        <v>65</v>
      </c>
      <c r="E59" s="20">
        <v>1386</v>
      </c>
      <c r="F59" s="20" t="s">
        <v>5</v>
      </c>
      <c r="G59" s="20" t="s">
        <v>5</v>
      </c>
      <c r="H59" s="20">
        <v>0</v>
      </c>
      <c r="I59" s="20" t="s">
        <v>5</v>
      </c>
      <c r="J59" s="20">
        <v>78</v>
      </c>
      <c r="K59" s="20" t="s">
        <v>5</v>
      </c>
      <c r="L59" s="20">
        <v>734</v>
      </c>
      <c r="M59" s="20" t="s">
        <v>5</v>
      </c>
      <c r="N59" s="20" t="s">
        <v>5</v>
      </c>
      <c r="O59" s="20">
        <v>55</v>
      </c>
      <c r="P59" s="229">
        <v>72270</v>
      </c>
      <c r="Q59" s="26">
        <v>30112</v>
      </c>
      <c r="R59" s="26">
        <v>88050</v>
      </c>
      <c r="S59" s="227">
        <v>0</v>
      </c>
      <c r="T59" s="227">
        <v>0</v>
      </c>
      <c r="U59" s="27">
        <v>89274</v>
      </c>
      <c r="V59" s="26">
        <v>1374</v>
      </c>
      <c r="W59" s="26" t="s">
        <v>5</v>
      </c>
      <c r="X59" s="26" t="s">
        <v>5</v>
      </c>
      <c r="Y59" s="26" t="s">
        <v>5</v>
      </c>
      <c r="Z59" s="26" t="s">
        <v>5</v>
      </c>
      <c r="AA59" s="26" t="s">
        <v>5</v>
      </c>
      <c r="AB59" s="227">
        <v>0</v>
      </c>
      <c r="AC59" s="26">
        <v>1690</v>
      </c>
      <c r="AD59" s="26" t="s">
        <v>5</v>
      </c>
      <c r="AE59" s="26">
        <v>8027</v>
      </c>
      <c r="AF59" s="26" t="s">
        <v>5</v>
      </c>
      <c r="AG59" s="26">
        <v>3447</v>
      </c>
      <c r="AH59" s="26" t="s">
        <v>5</v>
      </c>
      <c r="AI59" s="26" t="s">
        <v>5</v>
      </c>
      <c r="AJ59" s="26">
        <v>36824</v>
      </c>
      <c r="AK59" s="26">
        <v>1636</v>
      </c>
      <c r="AL59" s="26">
        <v>98</v>
      </c>
      <c r="AM59" s="26" t="s">
        <v>5</v>
      </c>
      <c r="AN59" s="26" t="s">
        <v>5</v>
      </c>
      <c r="AO59" s="26" t="s">
        <v>5</v>
      </c>
      <c r="AP59" s="26" t="s">
        <v>5</v>
      </c>
      <c r="AQ59" s="26" t="s">
        <v>5</v>
      </c>
      <c r="AR59" s="26" t="s">
        <v>5</v>
      </c>
      <c r="AS59" s="26" t="s">
        <v>5</v>
      </c>
      <c r="AT59" s="26" t="s">
        <v>5</v>
      </c>
      <c r="AU59" s="26" t="s">
        <v>5</v>
      </c>
      <c r="AV59" s="227">
        <v>0</v>
      </c>
      <c r="AW59" s="227">
        <v>0</v>
      </c>
      <c r="AX59" s="227">
        <v>0</v>
      </c>
      <c r="AY59" s="26">
        <v>8654</v>
      </c>
      <c r="AZ59" s="26"/>
      <c r="BA59" s="227">
        <v>0</v>
      </c>
      <c r="BB59" s="227">
        <v>0</v>
      </c>
      <c r="BC59" s="227">
        <v>0</v>
      </c>
      <c r="BD59" s="227">
        <v>0</v>
      </c>
      <c r="BE59" s="26">
        <v>133630</v>
      </c>
      <c r="BF59" s="227">
        <v>0</v>
      </c>
      <c r="BG59" s="227">
        <v>0</v>
      </c>
      <c r="BH59" s="227">
        <v>0</v>
      </c>
      <c r="BI59" s="227">
        <v>0</v>
      </c>
      <c r="BJ59" s="227">
        <v>0</v>
      </c>
      <c r="BK59" s="227">
        <v>0</v>
      </c>
      <c r="BL59" s="227">
        <v>0</v>
      </c>
      <c r="BM59" s="227">
        <v>0</v>
      </c>
      <c r="BN59" s="227">
        <v>0</v>
      </c>
      <c r="BO59" s="227">
        <v>0</v>
      </c>
      <c r="BP59" s="227">
        <v>0</v>
      </c>
      <c r="BQ59" s="227">
        <v>0</v>
      </c>
      <c r="BR59" s="227">
        <v>0</v>
      </c>
      <c r="BS59" s="227">
        <v>0</v>
      </c>
      <c r="BT59" s="227">
        <v>0</v>
      </c>
      <c r="BU59" s="227">
        <v>0</v>
      </c>
      <c r="BV59" s="227">
        <v>0</v>
      </c>
      <c r="BW59" s="227">
        <v>0</v>
      </c>
      <c r="BX59" s="227">
        <v>0</v>
      </c>
      <c r="BY59" s="227">
        <v>0</v>
      </c>
      <c r="BZ59" s="227">
        <v>0</v>
      </c>
      <c r="CA59" s="227">
        <v>0</v>
      </c>
      <c r="CB59" s="227">
        <v>0</v>
      </c>
      <c r="CC59" s="227">
        <v>0</v>
      </c>
      <c r="CD59" s="189">
        <v>0</v>
      </c>
      <c r="CE59" s="28">
        <v>0</v>
      </c>
    </row>
    <row r="60" spans="1:83" s="164" customFormat="1" ht="15.75" customHeight="1" x14ac:dyDescent="0.25">
      <c r="A60" s="172" t="s">
        <v>262</v>
      </c>
      <c r="B60" s="173"/>
      <c r="C60" s="228">
        <v>0</v>
      </c>
      <c r="D60" s="228">
        <v>0</v>
      </c>
      <c r="E60" s="228">
        <v>22.847293269230757</v>
      </c>
      <c r="F60" s="228">
        <v>0</v>
      </c>
      <c r="G60" s="228">
        <v>9.4471153846153844E-2</v>
      </c>
      <c r="H60" s="228">
        <v>0</v>
      </c>
      <c r="I60" s="228">
        <v>0</v>
      </c>
      <c r="J60" s="228">
        <v>0</v>
      </c>
      <c r="K60" s="228">
        <v>0</v>
      </c>
      <c r="L60" s="228">
        <v>0</v>
      </c>
      <c r="M60" s="228">
        <v>0</v>
      </c>
      <c r="N60" s="228">
        <v>0</v>
      </c>
      <c r="O60" s="228">
        <v>4.915865384615385</v>
      </c>
      <c r="P60" s="229">
        <v>19.435312500000002</v>
      </c>
      <c r="Q60" s="229">
        <v>0</v>
      </c>
      <c r="R60" s="229">
        <v>2.6153846153846154</v>
      </c>
      <c r="S60" s="230">
        <v>0</v>
      </c>
      <c r="T60" s="230">
        <v>0</v>
      </c>
      <c r="U60" s="231">
        <v>11.72551923076923</v>
      </c>
      <c r="V60" s="229">
        <v>0</v>
      </c>
      <c r="W60" s="229">
        <v>0</v>
      </c>
      <c r="X60" s="229">
        <v>0</v>
      </c>
      <c r="Y60" s="229">
        <v>11.775562499999999</v>
      </c>
      <c r="Z60" s="229">
        <v>0</v>
      </c>
      <c r="AA60" s="229">
        <v>0</v>
      </c>
      <c r="AB60" s="230">
        <v>2.0625</v>
      </c>
      <c r="AC60" s="229">
        <v>4.1674278846153845</v>
      </c>
      <c r="AD60" s="229">
        <v>0</v>
      </c>
      <c r="AE60" s="229">
        <v>13.520427884615383</v>
      </c>
      <c r="AF60" s="229">
        <v>0</v>
      </c>
      <c r="AG60" s="229">
        <v>12.288620192307691</v>
      </c>
      <c r="AH60" s="229">
        <v>0</v>
      </c>
      <c r="AI60" s="229">
        <v>0</v>
      </c>
      <c r="AJ60" s="229">
        <v>44.850004807692301</v>
      </c>
      <c r="AK60" s="229">
        <v>1.8730769230769226</v>
      </c>
      <c r="AL60" s="229">
        <v>0.38557692307692309</v>
      </c>
      <c r="AM60" s="229">
        <v>0</v>
      </c>
      <c r="AN60" s="229">
        <v>0</v>
      </c>
      <c r="AO60" s="229">
        <v>0</v>
      </c>
      <c r="AP60" s="229">
        <v>0</v>
      </c>
      <c r="AQ60" s="229">
        <v>0</v>
      </c>
      <c r="AR60" s="229">
        <v>0</v>
      </c>
      <c r="AS60" s="229">
        <v>0</v>
      </c>
      <c r="AT60" s="229">
        <v>0</v>
      </c>
      <c r="AU60" s="229">
        <v>0</v>
      </c>
      <c r="AV60" s="230">
        <v>0.62812500000000004</v>
      </c>
      <c r="AW60" s="230">
        <v>0</v>
      </c>
      <c r="AX60" s="230">
        <v>0</v>
      </c>
      <c r="AY60" s="229">
        <v>7.8823317307692324</v>
      </c>
      <c r="AZ60" s="229">
        <v>0</v>
      </c>
      <c r="BA60" s="230">
        <v>0</v>
      </c>
      <c r="BB60" s="230">
        <v>2.3536057692307688</v>
      </c>
      <c r="BC60" s="230">
        <v>0</v>
      </c>
      <c r="BD60" s="230">
        <v>4.5047932692307686</v>
      </c>
      <c r="BE60" s="229">
        <v>5.090927884615386</v>
      </c>
      <c r="BF60" s="230">
        <v>8.7405913461538471</v>
      </c>
      <c r="BG60" s="230">
        <v>0</v>
      </c>
      <c r="BH60" s="230">
        <v>4.3324999999999996</v>
      </c>
      <c r="BI60" s="230">
        <v>0</v>
      </c>
      <c r="BJ60" s="230">
        <v>0</v>
      </c>
      <c r="BK60" s="230">
        <v>0</v>
      </c>
      <c r="BL60" s="230">
        <v>6.8437500000000018</v>
      </c>
      <c r="BM60" s="230">
        <v>2</v>
      </c>
      <c r="BN60" s="230">
        <v>5.4360576923076929</v>
      </c>
      <c r="BO60" s="230">
        <v>7.5000000000000011E-2</v>
      </c>
      <c r="BP60" s="230">
        <v>0.26923076923076922</v>
      </c>
      <c r="BQ60" s="230">
        <v>0</v>
      </c>
      <c r="BR60" s="230">
        <v>3.180769230769231</v>
      </c>
      <c r="BS60" s="230">
        <v>0</v>
      </c>
      <c r="BT60" s="230">
        <v>0</v>
      </c>
      <c r="BU60" s="230">
        <v>0</v>
      </c>
      <c r="BV60" s="230">
        <v>12.673639423076924</v>
      </c>
      <c r="BW60" s="230">
        <v>0</v>
      </c>
      <c r="BX60" s="230">
        <v>6.661177884615384</v>
      </c>
      <c r="BY60" s="230">
        <v>0</v>
      </c>
      <c r="BZ60" s="230">
        <v>0</v>
      </c>
      <c r="CA60" s="230">
        <v>0.11826923076923078</v>
      </c>
      <c r="CB60" s="230">
        <v>0</v>
      </c>
      <c r="CC60" s="230">
        <v>0</v>
      </c>
      <c r="CD60" s="174" t="s">
        <v>248</v>
      </c>
      <c r="CE60" s="192">
        <f t="shared" ref="CE60:CE68" si="6">SUM(C60:CD60)</f>
        <v>223.3478125</v>
      </c>
    </row>
    <row r="61" spans="1:83" x14ac:dyDescent="0.25">
      <c r="A61" s="35" t="s">
        <v>263</v>
      </c>
      <c r="B61" s="16"/>
      <c r="C61" s="20">
        <v>0</v>
      </c>
      <c r="D61" s="20">
        <v>0</v>
      </c>
      <c r="E61" s="20">
        <v>2150131.9900000002</v>
      </c>
      <c r="F61" s="20">
        <v>0</v>
      </c>
      <c r="G61" s="20">
        <v>11825.27</v>
      </c>
      <c r="H61" s="20">
        <v>0</v>
      </c>
      <c r="I61" s="20">
        <v>0</v>
      </c>
      <c r="J61" s="20">
        <v>0</v>
      </c>
      <c r="K61" s="20">
        <v>0</v>
      </c>
      <c r="L61" s="20">
        <v>0</v>
      </c>
      <c r="M61" s="20">
        <v>0</v>
      </c>
      <c r="N61" s="20">
        <v>0</v>
      </c>
      <c r="O61" s="20">
        <v>632393.16</v>
      </c>
      <c r="P61" s="26">
        <v>1862649.66</v>
      </c>
      <c r="Q61" s="26">
        <v>0</v>
      </c>
      <c r="R61" s="26">
        <v>717031.24</v>
      </c>
      <c r="S61" s="232">
        <v>0</v>
      </c>
      <c r="T61" s="232">
        <v>0</v>
      </c>
      <c r="U61" s="27">
        <v>933968.69</v>
      </c>
      <c r="V61" s="26">
        <v>0</v>
      </c>
      <c r="W61" s="26">
        <v>0</v>
      </c>
      <c r="X61" s="26">
        <v>0</v>
      </c>
      <c r="Y61" s="26">
        <v>1017580.16</v>
      </c>
      <c r="Z61" s="26">
        <v>0</v>
      </c>
      <c r="AA61" s="26">
        <v>0</v>
      </c>
      <c r="AB61" s="233">
        <v>257320.17</v>
      </c>
      <c r="AC61" s="26">
        <v>449635.32999999996</v>
      </c>
      <c r="AD61" s="26">
        <v>0</v>
      </c>
      <c r="AE61" s="26">
        <v>1061952.77</v>
      </c>
      <c r="AF61" s="26">
        <v>0</v>
      </c>
      <c r="AG61" s="26">
        <v>1125312.45</v>
      </c>
      <c r="AH61" s="26">
        <v>0</v>
      </c>
      <c r="AI61" s="26">
        <v>0</v>
      </c>
      <c r="AJ61" s="26">
        <v>4378363.6300000008</v>
      </c>
      <c r="AK61" s="26">
        <v>165054.78999999998</v>
      </c>
      <c r="AL61" s="26">
        <v>36773.700000000004</v>
      </c>
      <c r="AM61" s="26">
        <v>0</v>
      </c>
      <c r="AN61" s="26">
        <v>0</v>
      </c>
      <c r="AO61" s="26">
        <v>0</v>
      </c>
      <c r="AP61" s="26">
        <v>0</v>
      </c>
      <c r="AQ61" s="26">
        <v>0</v>
      </c>
      <c r="AR61" s="26">
        <v>0</v>
      </c>
      <c r="AS61" s="26">
        <v>0</v>
      </c>
      <c r="AT61" s="26">
        <v>0</v>
      </c>
      <c r="AU61" s="26">
        <v>0</v>
      </c>
      <c r="AV61" s="232">
        <v>57738.18</v>
      </c>
      <c r="AW61" s="232">
        <v>0</v>
      </c>
      <c r="AX61" s="232">
        <v>0</v>
      </c>
      <c r="AY61" s="26">
        <v>431006.1</v>
      </c>
      <c r="AZ61" s="26">
        <v>0</v>
      </c>
      <c r="BA61" s="232">
        <v>0</v>
      </c>
      <c r="BB61" s="232">
        <v>204180.6</v>
      </c>
      <c r="BC61" s="232">
        <v>0</v>
      </c>
      <c r="BD61" s="232">
        <v>245424.97</v>
      </c>
      <c r="BE61" s="26">
        <v>431531.58999999997</v>
      </c>
      <c r="BF61" s="232">
        <v>419396.61</v>
      </c>
      <c r="BG61" s="232">
        <v>0</v>
      </c>
      <c r="BH61" s="232">
        <v>392670.92</v>
      </c>
      <c r="BI61" s="232">
        <v>0</v>
      </c>
      <c r="BJ61" s="232">
        <v>0</v>
      </c>
      <c r="BK61" s="232">
        <v>0</v>
      </c>
      <c r="BL61" s="232">
        <v>426354.83999999997</v>
      </c>
      <c r="BM61" s="232">
        <v>171031.24000000002</v>
      </c>
      <c r="BN61" s="232">
        <v>853390.32</v>
      </c>
      <c r="BO61" s="232">
        <v>9489.869999999999</v>
      </c>
      <c r="BP61" s="232">
        <v>21630.100000000002</v>
      </c>
      <c r="BQ61" s="232">
        <v>0</v>
      </c>
      <c r="BR61" s="232">
        <v>229267.8</v>
      </c>
      <c r="BS61" s="232">
        <v>0</v>
      </c>
      <c r="BT61" s="232">
        <v>0</v>
      </c>
      <c r="BU61" s="232">
        <v>0</v>
      </c>
      <c r="BV61" s="232">
        <v>659086.01</v>
      </c>
      <c r="BW61" s="232">
        <v>0</v>
      </c>
      <c r="BX61" s="232">
        <v>804397.60999999987</v>
      </c>
      <c r="BY61" s="232">
        <v>0</v>
      </c>
      <c r="BZ61" s="232">
        <v>0</v>
      </c>
      <c r="CA61" s="232">
        <v>13147.15</v>
      </c>
      <c r="CB61" s="232">
        <v>0</v>
      </c>
      <c r="CC61" s="232">
        <v>0</v>
      </c>
      <c r="CD61" s="25" t="s">
        <v>248</v>
      </c>
      <c r="CE61" s="28">
        <f t="shared" si="6"/>
        <v>20169736.919999998</v>
      </c>
    </row>
    <row r="62" spans="1:83" x14ac:dyDescent="0.25">
      <c r="A62" s="35" t="s">
        <v>11</v>
      </c>
      <c r="B62" s="16"/>
      <c r="C62" s="28">
        <f t="shared" ref="C62:AH62" si="7">ROUND(C47+C48,0)</f>
        <v>0</v>
      </c>
      <c r="D62" s="28">
        <f t="shared" si="7"/>
        <v>0</v>
      </c>
      <c r="E62" s="28">
        <f t="shared" si="7"/>
        <v>160957</v>
      </c>
      <c r="F62" s="28">
        <f t="shared" si="7"/>
        <v>0</v>
      </c>
      <c r="G62" s="28">
        <f t="shared" si="7"/>
        <v>812</v>
      </c>
      <c r="H62" s="28">
        <f t="shared" si="7"/>
        <v>0</v>
      </c>
      <c r="I62" s="28">
        <f t="shared" si="7"/>
        <v>0</v>
      </c>
      <c r="J62" s="28">
        <f t="shared" si="7"/>
        <v>0</v>
      </c>
      <c r="K62" s="28">
        <f t="shared" si="7"/>
        <v>0</v>
      </c>
      <c r="L62" s="28">
        <f t="shared" si="7"/>
        <v>0</v>
      </c>
      <c r="M62" s="28">
        <f t="shared" si="7"/>
        <v>0</v>
      </c>
      <c r="N62" s="28">
        <f t="shared" si="7"/>
        <v>0</v>
      </c>
      <c r="O62" s="28">
        <f t="shared" si="7"/>
        <v>45550</v>
      </c>
      <c r="P62" s="28">
        <f t="shared" si="7"/>
        <v>135322</v>
      </c>
      <c r="Q62" s="28">
        <f t="shared" si="7"/>
        <v>0</v>
      </c>
      <c r="R62" s="28">
        <f t="shared" si="7"/>
        <v>40552</v>
      </c>
      <c r="S62" s="28">
        <f t="shared" si="7"/>
        <v>0</v>
      </c>
      <c r="T62" s="28">
        <f t="shared" si="7"/>
        <v>0</v>
      </c>
      <c r="U62" s="28">
        <f t="shared" si="7"/>
        <v>67619</v>
      </c>
      <c r="V62" s="28">
        <f t="shared" si="7"/>
        <v>0</v>
      </c>
      <c r="W62" s="28">
        <f t="shared" si="7"/>
        <v>0</v>
      </c>
      <c r="X62" s="28">
        <f t="shared" si="7"/>
        <v>0</v>
      </c>
      <c r="Y62" s="28">
        <f t="shared" si="7"/>
        <v>74117</v>
      </c>
      <c r="Z62" s="28">
        <f t="shared" si="7"/>
        <v>0</v>
      </c>
      <c r="AA62" s="28">
        <f t="shared" si="7"/>
        <v>0</v>
      </c>
      <c r="AB62" s="28">
        <f t="shared" si="7"/>
        <v>17114</v>
      </c>
      <c r="AC62" s="28">
        <f t="shared" si="7"/>
        <v>33978</v>
      </c>
      <c r="AD62" s="28">
        <f t="shared" si="7"/>
        <v>0</v>
      </c>
      <c r="AE62" s="28">
        <f t="shared" si="7"/>
        <v>76342</v>
      </c>
      <c r="AF62" s="28">
        <f t="shared" si="7"/>
        <v>0</v>
      </c>
      <c r="AG62" s="28">
        <f t="shared" si="7"/>
        <v>81688</v>
      </c>
      <c r="AH62" s="28">
        <f t="shared" si="7"/>
        <v>0</v>
      </c>
      <c r="AI62" s="28">
        <f t="shared" ref="AI62:BN62" si="8">ROUND(AI47+AI48,0)</f>
        <v>0</v>
      </c>
      <c r="AJ62" s="28">
        <f t="shared" si="8"/>
        <v>235404</v>
      </c>
      <c r="AK62" s="28">
        <f t="shared" si="8"/>
        <v>12795</v>
      </c>
      <c r="AL62" s="28">
        <f t="shared" si="8"/>
        <v>2795</v>
      </c>
      <c r="AM62" s="28">
        <f t="shared" si="8"/>
        <v>0</v>
      </c>
      <c r="AN62" s="28">
        <f t="shared" si="8"/>
        <v>0</v>
      </c>
      <c r="AO62" s="28">
        <f t="shared" si="8"/>
        <v>0</v>
      </c>
      <c r="AP62" s="28">
        <f t="shared" si="8"/>
        <v>0</v>
      </c>
      <c r="AQ62" s="28">
        <f t="shared" si="8"/>
        <v>0</v>
      </c>
      <c r="AR62" s="28">
        <f t="shared" si="8"/>
        <v>0</v>
      </c>
      <c r="AS62" s="28">
        <f t="shared" si="8"/>
        <v>0</v>
      </c>
      <c r="AT62" s="28">
        <f t="shared" si="8"/>
        <v>0</v>
      </c>
      <c r="AU62" s="28">
        <f t="shared" si="8"/>
        <v>0</v>
      </c>
      <c r="AV62" s="28">
        <f t="shared" si="8"/>
        <v>3690</v>
      </c>
      <c r="AW62" s="28">
        <f t="shared" si="8"/>
        <v>0</v>
      </c>
      <c r="AX62" s="28">
        <f t="shared" si="8"/>
        <v>0</v>
      </c>
      <c r="AY62" s="28">
        <f t="shared" si="8"/>
        <v>32139</v>
      </c>
      <c r="AZ62" s="28">
        <f t="shared" si="8"/>
        <v>0</v>
      </c>
      <c r="BA62" s="28">
        <f t="shared" si="8"/>
        <v>0</v>
      </c>
      <c r="BB62" s="28">
        <f t="shared" si="8"/>
        <v>14404</v>
      </c>
      <c r="BC62" s="28">
        <f t="shared" si="8"/>
        <v>0</v>
      </c>
      <c r="BD62" s="28">
        <f t="shared" si="8"/>
        <v>18766</v>
      </c>
      <c r="BE62" s="28">
        <f t="shared" si="8"/>
        <v>32257</v>
      </c>
      <c r="BF62" s="28">
        <f t="shared" si="8"/>
        <v>31752</v>
      </c>
      <c r="BG62" s="28">
        <f t="shared" si="8"/>
        <v>0</v>
      </c>
      <c r="BH62" s="28">
        <f t="shared" si="8"/>
        <v>28498</v>
      </c>
      <c r="BI62" s="28">
        <f t="shared" si="8"/>
        <v>0</v>
      </c>
      <c r="BJ62" s="28">
        <f t="shared" si="8"/>
        <v>0</v>
      </c>
      <c r="BK62" s="28">
        <f t="shared" si="8"/>
        <v>0</v>
      </c>
      <c r="BL62" s="28">
        <f t="shared" si="8"/>
        <v>31606</v>
      </c>
      <c r="BM62" s="28">
        <f t="shared" si="8"/>
        <v>11389</v>
      </c>
      <c r="BN62" s="28">
        <f t="shared" si="8"/>
        <v>55728</v>
      </c>
      <c r="BO62" s="28">
        <f t="shared" ref="BO62:CC62" si="9">ROUND(BO47+BO48,0)</f>
        <v>628</v>
      </c>
      <c r="BP62" s="28">
        <f t="shared" si="9"/>
        <v>1426</v>
      </c>
      <c r="BQ62" s="28">
        <f t="shared" si="9"/>
        <v>0</v>
      </c>
      <c r="BR62" s="28">
        <f t="shared" si="9"/>
        <v>4257409</v>
      </c>
      <c r="BS62" s="28">
        <f t="shared" si="9"/>
        <v>0</v>
      </c>
      <c r="BT62" s="28">
        <f t="shared" si="9"/>
        <v>0</v>
      </c>
      <c r="BU62" s="28">
        <f t="shared" si="9"/>
        <v>0</v>
      </c>
      <c r="BV62" s="28">
        <f t="shared" si="9"/>
        <v>46812</v>
      </c>
      <c r="BW62" s="28">
        <f t="shared" si="9"/>
        <v>0</v>
      </c>
      <c r="BX62" s="28">
        <f t="shared" si="9"/>
        <v>59304</v>
      </c>
      <c r="BY62" s="28">
        <f t="shared" si="9"/>
        <v>0</v>
      </c>
      <c r="BZ62" s="28">
        <f t="shared" si="9"/>
        <v>0</v>
      </c>
      <c r="CA62" s="28">
        <f t="shared" si="9"/>
        <v>1156</v>
      </c>
      <c r="CB62" s="28">
        <f t="shared" si="9"/>
        <v>0</v>
      </c>
      <c r="CC62" s="28">
        <f t="shared" si="9"/>
        <v>0</v>
      </c>
      <c r="CD62" s="25" t="s">
        <v>248</v>
      </c>
      <c r="CE62" s="28">
        <f t="shared" si="6"/>
        <v>5612009</v>
      </c>
    </row>
    <row r="63" spans="1:83" x14ac:dyDescent="0.25">
      <c r="A63" s="35" t="s">
        <v>264</v>
      </c>
      <c r="B63" s="16"/>
      <c r="C63" s="20">
        <v>0</v>
      </c>
      <c r="D63" s="20">
        <v>0</v>
      </c>
      <c r="E63" s="20">
        <v>323136</v>
      </c>
      <c r="F63" s="20">
        <v>0</v>
      </c>
      <c r="G63" s="20">
        <v>0</v>
      </c>
      <c r="H63" s="20">
        <v>0</v>
      </c>
      <c r="I63" s="20">
        <v>0</v>
      </c>
      <c r="J63" s="20">
        <v>0</v>
      </c>
      <c r="K63" s="20">
        <v>0</v>
      </c>
      <c r="L63" s="20">
        <v>0</v>
      </c>
      <c r="M63" s="20">
        <v>0</v>
      </c>
      <c r="N63" s="20">
        <v>0</v>
      </c>
      <c r="O63" s="20">
        <v>0</v>
      </c>
      <c r="P63" s="26">
        <v>0</v>
      </c>
      <c r="Q63" s="26">
        <v>0</v>
      </c>
      <c r="R63" s="26">
        <v>4759.25</v>
      </c>
      <c r="S63" s="232">
        <v>0</v>
      </c>
      <c r="T63" s="232">
        <v>0</v>
      </c>
      <c r="U63" s="27">
        <v>35556</v>
      </c>
      <c r="V63" s="26">
        <v>0</v>
      </c>
      <c r="W63" s="26">
        <v>0</v>
      </c>
      <c r="X63" s="26">
        <v>0</v>
      </c>
      <c r="Y63" s="26">
        <v>0</v>
      </c>
      <c r="Z63" s="26">
        <v>0</v>
      </c>
      <c r="AA63" s="26">
        <v>0</v>
      </c>
      <c r="AB63" s="233">
        <v>0</v>
      </c>
      <c r="AC63" s="26">
        <v>0</v>
      </c>
      <c r="AD63" s="26">
        <v>0</v>
      </c>
      <c r="AE63" s="26">
        <v>0</v>
      </c>
      <c r="AF63" s="26">
        <v>0</v>
      </c>
      <c r="AG63" s="26">
        <v>1410796.4</v>
      </c>
      <c r="AH63" s="26">
        <v>0</v>
      </c>
      <c r="AI63" s="26">
        <v>0</v>
      </c>
      <c r="AJ63" s="26">
        <v>3153972.26</v>
      </c>
      <c r="AK63" s="26">
        <v>0</v>
      </c>
      <c r="AL63" s="26">
        <v>0</v>
      </c>
      <c r="AM63" s="26">
        <v>0</v>
      </c>
      <c r="AN63" s="26">
        <v>0</v>
      </c>
      <c r="AO63" s="26">
        <v>0</v>
      </c>
      <c r="AP63" s="26">
        <v>0</v>
      </c>
      <c r="AQ63" s="26">
        <v>0</v>
      </c>
      <c r="AR63" s="26">
        <v>0</v>
      </c>
      <c r="AS63" s="26">
        <v>0</v>
      </c>
      <c r="AT63" s="26">
        <v>0</v>
      </c>
      <c r="AU63" s="26">
        <v>0</v>
      </c>
      <c r="AV63" s="232">
        <v>0</v>
      </c>
      <c r="AW63" s="232">
        <v>0</v>
      </c>
      <c r="AX63" s="232">
        <v>0</v>
      </c>
      <c r="AY63" s="26">
        <v>0</v>
      </c>
      <c r="AZ63" s="26">
        <v>0</v>
      </c>
      <c r="BA63" s="232">
        <v>0</v>
      </c>
      <c r="BB63" s="232">
        <v>0</v>
      </c>
      <c r="BC63" s="232">
        <v>0</v>
      </c>
      <c r="BD63" s="232">
        <v>0</v>
      </c>
      <c r="BE63" s="26">
        <v>0</v>
      </c>
      <c r="BF63" s="232">
        <v>0</v>
      </c>
      <c r="BG63" s="232">
        <v>0</v>
      </c>
      <c r="BH63" s="232">
        <v>109651.04</v>
      </c>
      <c r="BI63" s="232">
        <v>0</v>
      </c>
      <c r="BJ63" s="232">
        <v>0</v>
      </c>
      <c r="BK63" s="232">
        <v>0</v>
      </c>
      <c r="BL63" s="232">
        <v>0</v>
      </c>
      <c r="BM63" s="232">
        <v>36601.699999999997</v>
      </c>
      <c r="BN63" s="232">
        <v>33159.56</v>
      </c>
      <c r="BO63" s="232">
        <v>0</v>
      </c>
      <c r="BP63" s="232">
        <v>0</v>
      </c>
      <c r="BQ63" s="232">
        <v>0</v>
      </c>
      <c r="BR63" s="232">
        <v>34549.160000000003</v>
      </c>
      <c r="BS63" s="232">
        <v>0</v>
      </c>
      <c r="BT63" s="232">
        <v>0</v>
      </c>
      <c r="BU63" s="232">
        <v>0</v>
      </c>
      <c r="BV63" s="232">
        <v>0</v>
      </c>
      <c r="BW63" s="232">
        <v>0</v>
      </c>
      <c r="BX63" s="232">
        <v>3790</v>
      </c>
      <c r="BY63" s="232">
        <v>0</v>
      </c>
      <c r="BZ63" s="232">
        <v>0</v>
      </c>
      <c r="CA63" s="232">
        <v>0</v>
      </c>
      <c r="CB63" s="232">
        <v>0</v>
      </c>
      <c r="CC63" s="232">
        <v>0</v>
      </c>
      <c r="CD63" s="25" t="s">
        <v>248</v>
      </c>
      <c r="CE63" s="28">
        <f t="shared" si="6"/>
        <v>5145971.37</v>
      </c>
    </row>
    <row r="64" spans="1:83" x14ac:dyDescent="0.25">
      <c r="A64" s="35" t="s">
        <v>265</v>
      </c>
      <c r="B64" s="16"/>
      <c r="C64" s="20">
        <v>0</v>
      </c>
      <c r="D64" s="20">
        <v>3115.49</v>
      </c>
      <c r="E64" s="20">
        <v>222775.55</v>
      </c>
      <c r="F64" s="20">
        <v>0</v>
      </c>
      <c r="G64" s="20">
        <v>907.11999999999989</v>
      </c>
      <c r="H64" s="20">
        <v>0</v>
      </c>
      <c r="I64" s="20">
        <v>0</v>
      </c>
      <c r="J64" s="20">
        <v>0</v>
      </c>
      <c r="K64" s="20">
        <v>0</v>
      </c>
      <c r="L64" s="20">
        <v>0</v>
      </c>
      <c r="M64" s="20">
        <v>0</v>
      </c>
      <c r="N64" s="20">
        <v>0</v>
      </c>
      <c r="O64" s="20">
        <v>36013.11</v>
      </c>
      <c r="P64" s="26">
        <v>1612619.01</v>
      </c>
      <c r="Q64" s="26">
        <v>0</v>
      </c>
      <c r="R64" s="26">
        <v>33899.46</v>
      </c>
      <c r="S64" s="232">
        <v>0</v>
      </c>
      <c r="T64" s="232">
        <v>0</v>
      </c>
      <c r="U64" s="27">
        <v>504305.54000000004</v>
      </c>
      <c r="V64" s="26">
        <v>94.33</v>
      </c>
      <c r="W64" s="26">
        <v>0</v>
      </c>
      <c r="X64" s="26">
        <v>0</v>
      </c>
      <c r="Y64" s="26">
        <v>73887.13</v>
      </c>
      <c r="Z64" s="26">
        <v>0</v>
      </c>
      <c r="AA64" s="26">
        <v>0</v>
      </c>
      <c r="AB64" s="233">
        <v>1780139.8199999998</v>
      </c>
      <c r="AC64" s="26">
        <v>44619.319999999992</v>
      </c>
      <c r="AD64" s="26">
        <v>0</v>
      </c>
      <c r="AE64" s="26">
        <v>56853.88</v>
      </c>
      <c r="AF64" s="26">
        <v>0</v>
      </c>
      <c r="AG64" s="26">
        <v>135304.72000000003</v>
      </c>
      <c r="AH64" s="26">
        <v>0</v>
      </c>
      <c r="AI64" s="26">
        <v>0</v>
      </c>
      <c r="AJ64" s="26">
        <v>646553.62000000011</v>
      </c>
      <c r="AK64" s="26">
        <v>6085.52</v>
      </c>
      <c r="AL64" s="26">
        <v>2533.8100000000004</v>
      </c>
      <c r="AM64" s="26">
        <v>0</v>
      </c>
      <c r="AN64" s="26">
        <v>0</v>
      </c>
      <c r="AO64" s="26">
        <v>0</v>
      </c>
      <c r="AP64" s="26">
        <v>0</v>
      </c>
      <c r="AQ64" s="26">
        <v>0</v>
      </c>
      <c r="AR64" s="26">
        <v>0</v>
      </c>
      <c r="AS64" s="26">
        <v>0</v>
      </c>
      <c r="AT64" s="26">
        <v>0</v>
      </c>
      <c r="AU64" s="26">
        <v>0</v>
      </c>
      <c r="AV64" s="232">
        <v>182615.39999999997</v>
      </c>
      <c r="AW64" s="232">
        <v>0</v>
      </c>
      <c r="AX64" s="232">
        <v>0</v>
      </c>
      <c r="AY64" s="26">
        <v>264669.86</v>
      </c>
      <c r="AZ64" s="26">
        <v>0</v>
      </c>
      <c r="BA64" s="232">
        <v>0</v>
      </c>
      <c r="BB64" s="232">
        <v>62393.08</v>
      </c>
      <c r="BC64" s="232">
        <v>0</v>
      </c>
      <c r="BD64" s="232">
        <v>149550.69</v>
      </c>
      <c r="BE64" s="26">
        <v>34248.020000000004</v>
      </c>
      <c r="BF64" s="232">
        <v>78857.579999999987</v>
      </c>
      <c r="BG64" s="232">
        <v>0</v>
      </c>
      <c r="BH64" s="232">
        <v>50440.91</v>
      </c>
      <c r="BI64" s="232">
        <v>70.45</v>
      </c>
      <c r="BJ64" s="232">
        <v>0</v>
      </c>
      <c r="BK64" s="232">
        <v>0</v>
      </c>
      <c r="BL64" s="232">
        <v>22233.25</v>
      </c>
      <c r="BM64" s="232">
        <v>1884.8799999999999</v>
      </c>
      <c r="BN64" s="232">
        <v>16106.640000000003</v>
      </c>
      <c r="BO64" s="232">
        <v>11059.82</v>
      </c>
      <c r="BP64" s="232">
        <v>3822.3000000000006</v>
      </c>
      <c r="BQ64" s="232">
        <v>0</v>
      </c>
      <c r="BR64" s="232">
        <v>10492.990000000002</v>
      </c>
      <c r="BS64" s="232">
        <v>0</v>
      </c>
      <c r="BT64" s="232">
        <v>0</v>
      </c>
      <c r="BU64" s="232">
        <v>0</v>
      </c>
      <c r="BV64" s="232">
        <v>5950.5199999999995</v>
      </c>
      <c r="BW64" s="232">
        <v>0</v>
      </c>
      <c r="BX64" s="232">
        <v>11830.06</v>
      </c>
      <c r="BY64" s="232">
        <v>0</v>
      </c>
      <c r="BZ64" s="232">
        <v>0</v>
      </c>
      <c r="CA64" s="232">
        <v>3259.19</v>
      </c>
      <c r="CB64" s="232">
        <v>0</v>
      </c>
      <c r="CC64" s="232">
        <v>1925.31</v>
      </c>
      <c r="CD64" s="25" t="s">
        <v>248</v>
      </c>
      <c r="CE64" s="28">
        <f t="shared" si="6"/>
        <v>6071118.3799999999</v>
      </c>
    </row>
    <row r="65" spans="1:83" x14ac:dyDescent="0.25">
      <c r="A65" s="35" t="s">
        <v>266</v>
      </c>
      <c r="B65" s="16"/>
      <c r="C65" s="20">
        <v>0</v>
      </c>
      <c r="D65" s="20">
        <v>0</v>
      </c>
      <c r="E65" s="20">
        <v>830.11</v>
      </c>
      <c r="F65" s="20">
        <v>0</v>
      </c>
      <c r="G65" s="20">
        <v>0</v>
      </c>
      <c r="H65" s="20">
        <v>0</v>
      </c>
      <c r="I65" s="20">
        <v>0</v>
      </c>
      <c r="J65" s="20">
        <v>0</v>
      </c>
      <c r="K65" s="20">
        <v>0</v>
      </c>
      <c r="L65" s="20">
        <v>0</v>
      </c>
      <c r="M65" s="20">
        <v>0</v>
      </c>
      <c r="N65" s="20">
        <v>0</v>
      </c>
      <c r="O65" s="20">
        <v>0</v>
      </c>
      <c r="P65" s="26">
        <v>672.21</v>
      </c>
      <c r="Q65" s="26">
        <v>0</v>
      </c>
      <c r="R65" s="26">
        <v>0</v>
      </c>
      <c r="S65" s="232">
        <v>0</v>
      </c>
      <c r="T65" s="232">
        <v>0</v>
      </c>
      <c r="U65" s="27">
        <v>626.58000000000004</v>
      </c>
      <c r="V65" s="26">
        <v>0</v>
      </c>
      <c r="W65" s="26">
        <v>0</v>
      </c>
      <c r="X65" s="26">
        <v>0</v>
      </c>
      <c r="Y65" s="26">
        <v>1253.45</v>
      </c>
      <c r="Z65" s="26">
        <v>0</v>
      </c>
      <c r="AA65" s="26">
        <v>0</v>
      </c>
      <c r="AB65" s="233">
        <v>626.58000000000004</v>
      </c>
      <c r="AC65" s="26">
        <v>626.58000000000004</v>
      </c>
      <c r="AD65" s="26">
        <v>0</v>
      </c>
      <c r="AE65" s="26">
        <v>2064.87</v>
      </c>
      <c r="AF65" s="26">
        <v>0</v>
      </c>
      <c r="AG65" s="26">
        <v>626.58000000000004</v>
      </c>
      <c r="AH65" s="26">
        <v>0</v>
      </c>
      <c r="AI65" s="26">
        <v>0</v>
      </c>
      <c r="AJ65" s="26">
        <v>6288.5499999999993</v>
      </c>
      <c r="AK65" s="26">
        <v>0</v>
      </c>
      <c r="AL65" s="26">
        <v>0</v>
      </c>
      <c r="AM65" s="26">
        <v>0</v>
      </c>
      <c r="AN65" s="26">
        <v>0</v>
      </c>
      <c r="AO65" s="26">
        <v>0</v>
      </c>
      <c r="AP65" s="26">
        <v>0</v>
      </c>
      <c r="AQ65" s="26">
        <v>0</v>
      </c>
      <c r="AR65" s="26">
        <v>0</v>
      </c>
      <c r="AS65" s="26">
        <v>0</v>
      </c>
      <c r="AT65" s="26">
        <v>0</v>
      </c>
      <c r="AU65" s="26">
        <v>0</v>
      </c>
      <c r="AV65" s="232">
        <v>0</v>
      </c>
      <c r="AW65" s="232">
        <v>0</v>
      </c>
      <c r="AX65" s="232">
        <v>0</v>
      </c>
      <c r="AY65" s="26">
        <v>626.58000000000004</v>
      </c>
      <c r="AZ65" s="26">
        <v>0</v>
      </c>
      <c r="BA65" s="232">
        <v>0</v>
      </c>
      <c r="BB65" s="232">
        <v>1253.1600000000001</v>
      </c>
      <c r="BC65" s="232">
        <v>0</v>
      </c>
      <c r="BD65" s="232">
        <v>626.58000000000004</v>
      </c>
      <c r="BE65" s="26">
        <v>614407.20999999985</v>
      </c>
      <c r="BF65" s="232">
        <v>0</v>
      </c>
      <c r="BG65" s="232">
        <v>0</v>
      </c>
      <c r="BH65" s="232">
        <v>84325.99</v>
      </c>
      <c r="BI65" s="232">
        <v>0</v>
      </c>
      <c r="BJ65" s="232">
        <v>0</v>
      </c>
      <c r="BK65" s="232">
        <v>0</v>
      </c>
      <c r="BL65" s="232">
        <v>1253.1600000000001</v>
      </c>
      <c r="BM65" s="232">
        <v>0</v>
      </c>
      <c r="BN65" s="232">
        <v>3748.48</v>
      </c>
      <c r="BO65" s="232">
        <v>544.53</v>
      </c>
      <c r="BP65" s="232">
        <v>0</v>
      </c>
      <c r="BQ65" s="232">
        <v>0</v>
      </c>
      <c r="BR65" s="232">
        <v>3503.07</v>
      </c>
      <c r="BS65" s="232">
        <v>0</v>
      </c>
      <c r="BT65" s="232">
        <v>0</v>
      </c>
      <c r="BU65" s="232">
        <v>0</v>
      </c>
      <c r="BV65" s="232">
        <v>626.58000000000004</v>
      </c>
      <c r="BW65" s="232">
        <v>0</v>
      </c>
      <c r="BX65" s="232">
        <v>2286.4300000000003</v>
      </c>
      <c r="BY65" s="232">
        <v>0</v>
      </c>
      <c r="BZ65" s="232">
        <v>0</v>
      </c>
      <c r="CA65" s="232">
        <v>0</v>
      </c>
      <c r="CB65" s="232">
        <v>0</v>
      </c>
      <c r="CC65" s="232">
        <v>0</v>
      </c>
      <c r="CD65" s="25" t="s">
        <v>248</v>
      </c>
      <c r="CE65" s="28">
        <f t="shared" si="6"/>
        <v>726817.2799999998</v>
      </c>
    </row>
    <row r="66" spans="1:83" x14ac:dyDescent="0.25">
      <c r="A66" s="35" t="s">
        <v>267</v>
      </c>
      <c r="B66" s="16"/>
      <c r="C66" s="20">
        <v>0</v>
      </c>
      <c r="D66" s="20">
        <v>0</v>
      </c>
      <c r="E66" s="20">
        <v>386300.01</v>
      </c>
      <c r="F66" s="20">
        <v>0</v>
      </c>
      <c r="G66" s="20">
        <v>0</v>
      </c>
      <c r="H66" s="20">
        <v>0</v>
      </c>
      <c r="I66" s="20">
        <v>0</v>
      </c>
      <c r="J66" s="20">
        <v>0</v>
      </c>
      <c r="K66" s="20">
        <v>0</v>
      </c>
      <c r="L66" s="20">
        <v>0</v>
      </c>
      <c r="M66" s="20">
        <v>0</v>
      </c>
      <c r="N66" s="20">
        <v>0</v>
      </c>
      <c r="O66" s="20">
        <v>164449.28999999998</v>
      </c>
      <c r="P66" s="26">
        <v>212555.04</v>
      </c>
      <c r="Q66" s="26">
        <v>0</v>
      </c>
      <c r="R66" s="26">
        <v>0</v>
      </c>
      <c r="S66" s="232">
        <v>0</v>
      </c>
      <c r="T66" s="232">
        <v>0</v>
      </c>
      <c r="U66" s="27">
        <v>346107.89</v>
      </c>
      <c r="V66" s="26">
        <v>0</v>
      </c>
      <c r="W66" s="26">
        <v>0</v>
      </c>
      <c r="X66" s="26">
        <v>0</v>
      </c>
      <c r="Y66" s="26">
        <v>66487.05</v>
      </c>
      <c r="Z66" s="26">
        <v>0</v>
      </c>
      <c r="AA66" s="26">
        <v>0</v>
      </c>
      <c r="AB66" s="233">
        <v>1583402.52</v>
      </c>
      <c r="AC66" s="26">
        <v>300087.5</v>
      </c>
      <c r="AD66" s="26">
        <v>0</v>
      </c>
      <c r="AE66" s="26">
        <v>3561</v>
      </c>
      <c r="AF66" s="26">
        <v>0</v>
      </c>
      <c r="AG66" s="26">
        <v>23612.379999999997</v>
      </c>
      <c r="AH66" s="26">
        <v>0</v>
      </c>
      <c r="AI66" s="26">
        <v>0</v>
      </c>
      <c r="AJ66" s="26">
        <v>719542.39999999991</v>
      </c>
      <c r="AK66" s="26">
        <v>35200</v>
      </c>
      <c r="AL66" s="26">
        <v>3094.3</v>
      </c>
      <c r="AM66" s="26">
        <v>0</v>
      </c>
      <c r="AN66" s="26">
        <v>0</v>
      </c>
      <c r="AO66" s="26">
        <v>0</v>
      </c>
      <c r="AP66" s="26">
        <v>0</v>
      </c>
      <c r="AQ66" s="26">
        <v>0</v>
      </c>
      <c r="AR66" s="26">
        <v>0</v>
      </c>
      <c r="AS66" s="26">
        <v>0</v>
      </c>
      <c r="AT66" s="26">
        <v>0</v>
      </c>
      <c r="AU66" s="26">
        <v>0</v>
      </c>
      <c r="AV66" s="232">
        <v>286.75</v>
      </c>
      <c r="AW66" s="232">
        <v>0</v>
      </c>
      <c r="AX66" s="232">
        <v>0</v>
      </c>
      <c r="AY66" s="26">
        <v>86983.1</v>
      </c>
      <c r="AZ66" s="26">
        <v>0</v>
      </c>
      <c r="BA66" s="232">
        <v>142589.37</v>
      </c>
      <c r="BB66" s="232">
        <v>-4583</v>
      </c>
      <c r="BC66" s="232">
        <v>0</v>
      </c>
      <c r="BD66" s="232">
        <v>18000</v>
      </c>
      <c r="BE66" s="26">
        <v>175066.57999999996</v>
      </c>
      <c r="BF66" s="232">
        <v>1513.93</v>
      </c>
      <c r="BG66" s="232">
        <v>0</v>
      </c>
      <c r="BH66" s="232">
        <v>1647948.25</v>
      </c>
      <c r="BI66" s="232">
        <v>274.89</v>
      </c>
      <c r="BJ66" s="232">
        <v>0</v>
      </c>
      <c r="BK66" s="232">
        <v>0</v>
      </c>
      <c r="BL66" s="232">
        <v>634095.04</v>
      </c>
      <c r="BM66" s="232">
        <v>0</v>
      </c>
      <c r="BN66" s="232">
        <v>76916.69</v>
      </c>
      <c r="BO66" s="232">
        <v>2387.8000000000002</v>
      </c>
      <c r="BP66" s="232">
        <v>100156.07</v>
      </c>
      <c r="BQ66" s="232">
        <v>0</v>
      </c>
      <c r="BR66" s="232">
        <v>27932.62</v>
      </c>
      <c r="BS66" s="232">
        <v>0</v>
      </c>
      <c r="BT66" s="232">
        <v>0</v>
      </c>
      <c r="BU66" s="232">
        <v>0</v>
      </c>
      <c r="BV66" s="232">
        <v>92584.060000000012</v>
      </c>
      <c r="BW66" s="232">
        <v>0</v>
      </c>
      <c r="BX66" s="232">
        <v>137460.97</v>
      </c>
      <c r="BY66" s="232">
        <v>0</v>
      </c>
      <c r="BZ66" s="232">
        <v>0</v>
      </c>
      <c r="CA66" s="232">
        <v>15910</v>
      </c>
      <c r="CB66" s="232">
        <v>0</v>
      </c>
      <c r="CC66" s="232">
        <v>0</v>
      </c>
      <c r="CD66" s="25" t="s">
        <v>248</v>
      </c>
      <c r="CE66" s="28">
        <f t="shared" si="6"/>
        <v>6999922.4999999991</v>
      </c>
    </row>
    <row r="67" spans="1:83" x14ac:dyDescent="0.25">
      <c r="A67" s="35" t="s">
        <v>16</v>
      </c>
      <c r="B67" s="16"/>
      <c r="C67" s="28">
        <f t="shared" ref="C67:AH67" si="10">ROUND(C51+C52,0)</f>
        <v>0</v>
      </c>
      <c r="D67" s="28">
        <f t="shared" si="10"/>
        <v>1872</v>
      </c>
      <c r="E67" s="28">
        <f t="shared" si="10"/>
        <v>128342</v>
      </c>
      <c r="F67" s="28">
        <f t="shared" si="10"/>
        <v>0</v>
      </c>
      <c r="G67" s="28">
        <f t="shared" si="10"/>
        <v>0</v>
      </c>
      <c r="H67" s="28">
        <f t="shared" si="10"/>
        <v>0</v>
      </c>
      <c r="I67" s="28">
        <f t="shared" si="10"/>
        <v>0</v>
      </c>
      <c r="J67" s="28">
        <f t="shared" si="10"/>
        <v>2877</v>
      </c>
      <c r="K67" s="28">
        <f t="shared" si="10"/>
        <v>0</v>
      </c>
      <c r="L67" s="28">
        <f t="shared" si="10"/>
        <v>52109</v>
      </c>
      <c r="M67" s="28">
        <f t="shared" si="10"/>
        <v>0</v>
      </c>
      <c r="N67" s="28">
        <f t="shared" si="10"/>
        <v>0</v>
      </c>
      <c r="O67" s="28">
        <f t="shared" si="10"/>
        <v>20595</v>
      </c>
      <c r="P67" s="28">
        <f t="shared" si="10"/>
        <v>128658</v>
      </c>
      <c r="Q67" s="28">
        <f t="shared" si="10"/>
        <v>73513</v>
      </c>
      <c r="R67" s="28">
        <f t="shared" si="10"/>
        <v>4612</v>
      </c>
      <c r="S67" s="28">
        <f t="shared" si="10"/>
        <v>0</v>
      </c>
      <c r="T67" s="28">
        <f t="shared" si="10"/>
        <v>0</v>
      </c>
      <c r="U67" s="28">
        <f t="shared" si="10"/>
        <v>59934</v>
      </c>
      <c r="V67" s="28">
        <f t="shared" si="10"/>
        <v>0</v>
      </c>
      <c r="W67" s="28">
        <f t="shared" si="10"/>
        <v>0</v>
      </c>
      <c r="X67" s="28">
        <f t="shared" si="10"/>
        <v>0</v>
      </c>
      <c r="Y67" s="28">
        <f t="shared" si="10"/>
        <v>46512</v>
      </c>
      <c r="Z67" s="28">
        <f t="shared" si="10"/>
        <v>0</v>
      </c>
      <c r="AA67" s="28">
        <f t="shared" si="10"/>
        <v>0</v>
      </c>
      <c r="AB67" s="28">
        <f t="shared" si="10"/>
        <v>15136</v>
      </c>
      <c r="AC67" s="28">
        <f t="shared" si="10"/>
        <v>23532</v>
      </c>
      <c r="AD67" s="28">
        <f t="shared" si="10"/>
        <v>0</v>
      </c>
      <c r="AE67" s="28">
        <f t="shared" si="10"/>
        <v>123790</v>
      </c>
      <c r="AF67" s="28">
        <f t="shared" si="10"/>
        <v>0</v>
      </c>
      <c r="AG67" s="28">
        <f t="shared" si="10"/>
        <v>40481</v>
      </c>
      <c r="AH67" s="28">
        <f t="shared" si="10"/>
        <v>0</v>
      </c>
      <c r="AI67" s="28">
        <f t="shared" ref="AI67:BN67" si="11">ROUND(AI51+AI52,0)</f>
        <v>0</v>
      </c>
      <c r="AJ67" s="28">
        <f t="shared" si="11"/>
        <v>179249</v>
      </c>
      <c r="AK67" s="28">
        <f t="shared" si="11"/>
        <v>88393</v>
      </c>
      <c r="AL67" s="28">
        <f t="shared" si="11"/>
        <v>35397</v>
      </c>
      <c r="AM67" s="28">
        <f t="shared" si="11"/>
        <v>0</v>
      </c>
      <c r="AN67" s="28">
        <f t="shared" si="11"/>
        <v>0</v>
      </c>
      <c r="AO67" s="28">
        <f t="shared" si="11"/>
        <v>0</v>
      </c>
      <c r="AP67" s="28">
        <f t="shared" si="11"/>
        <v>0</v>
      </c>
      <c r="AQ67" s="28">
        <f t="shared" si="11"/>
        <v>0</v>
      </c>
      <c r="AR67" s="28">
        <f t="shared" si="11"/>
        <v>0</v>
      </c>
      <c r="AS67" s="28">
        <f t="shared" si="11"/>
        <v>0</v>
      </c>
      <c r="AT67" s="28">
        <f t="shared" si="11"/>
        <v>0</v>
      </c>
      <c r="AU67" s="28">
        <f t="shared" si="11"/>
        <v>0</v>
      </c>
      <c r="AV67" s="28">
        <f t="shared" si="11"/>
        <v>0</v>
      </c>
      <c r="AW67" s="28">
        <f t="shared" si="11"/>
        <v>0</v>
      </c>
      <c r="AX67" s="28">
        <f t="shared" si="11"/>
        <v>0</v>
      </c>
      <c r="AY67" s="28">
        <f t="shared" si="11"/>
        <v>53075</v>
      </c>
      <c r="AZ67" s="28">
        <f t="shared" si="11"/>
        <v>0</v>
      </c>
      <c r="BA67" s="28">
        <f t="shared" si="11"/>
        <v>0</v>
      </c>
      <c r="BB67" s="28">
        <f t="shared" si="11"/>
        <v>1774</v>
      </c>
      <c r="BC67" s="28">
        <f t="shared" si="11"/>
        <v>0</v>
      </c>
      <c r="BD67" s="28">
        <f t="shared" si="11"/>
        <v>32480</v>
      </c>
      <c r="BE67" s="28">
        <f t="shared" si="11"/>
        <v>1360739</v>
      </c>
      <c r="BF67" s="28">
        <f t="shared" si="11"/>
        <v>41743</v>
      </c>
      <c r="BG67" s="28">
        <f t="shared" si="11"/>
        <v>0</v>
      </c>
      <c r="BH67" s="28">
        <f t="shared" si="11"/>
        <v>0</v>
      </c>
      <c r="BI67" s="28">
        <f t="shared" si="11"/>
        <v>0</v>
      </c>
      <c r="BJ67" s="28">
        <f t="shared" si="11"/>
        <v>0</v>
      </c>
      <c r="BK67" s="28">
        <f t="shared" si="11"/>
        <v>0</v>
      </c>
      <c r="BL67" s="28">
        <f t="shared" si="11"/>
        <v>30194</v>
      </c>
      <c r="BM67" s="28">
        <f t="shared" si="11"/>
        <v>11530</v>
      </c>
      <c r="BN67" s="28">
        <f t="shared" si="11"/>
        <v>32972</v>
      </c>
      <c r="BO67" s="28">
        <f t="shared" ref="BO67:CC67" si="12">ROUND(BO51+BO52,0)</f>
        <v>0</v>
      </c>
      <c r="BP67" s="28">
        <f t="shared" si="12"/>
        <v>0</v>
      </c>
      <c r="BQ67" s="28">
        <f t="shared" si="12"/>
        <v>0</v>
      </c>
      <c r="BR67" s="28">
        <f t="shared" si="12"/>
        <v>7095</v>
      </c>
      <c r="BS67" s="28">
        <f t="shared" si="12"/>
        <v>0</v>
      </c>
      <c r="BT67" s="28">
        <f t="shared" si="12"/>
        <v>0</v>
      </c>
      <c r="BU67" s="28">
        <f t="shared" si="12"/>
        <v>0</v>
      </c>
      <c r="BV67" s="28">
        <f t="shared" si="12"/>
        <v>31829</v>
      </c>
      <c r="BW67" s="28">
        <f t="shared" si="12"/>
        <v>0</v>
      </c>
      <c r="BX67" s="28">
        <f t="shared" si="12"/>
        <v>0</v>
      </c>
      <c r="BY67" s="28">
        <f t="shared" si="12"/>
        <v>0</v>
      </c>
      <c r="BZ67" s="28">
        <f t="shared" si="12"/>
        <v>0</v>
      </c>
      <c r="CA67" s="28">
        <f t="shared" si="12"/>
        <v>5223</v>
      </c>
      <c r="CB67" s="28">
        <f t="shared" si="12"/>
        <v>0</v>
      </c>
      <c r="CC67" s="28">
        <f t="shared" si="12"/>
        <v>0</v>
      </c>
      <c r="CD67" s="25" t="s">
        <v>248</v>
      </c>
      <c r="CE67" s="28">
        <f t="shared" si="6"/>
        <v>2633656</v>
      </c>
    </row>
    <row r="68" spans="1:83" x14ac:dyDescent="0.25">
      <c r="A68" s="35" t="s">
        <v>268</v>
      </c>
      <c r="B68" s="28"/>
      <c r="C68" s="20">
        <v>0</v>
      </c>
      <c r="D68" s="20">
        <v>0</v>
      </c>
      <c r="E68" s="20">
        <v>3896.79</v>
      </c>
      <c r="F68" s="20">
        <v>0</v>
      </c>
      <c r="G68" s="20">
        <v>0</v>
      </c>
      <c r="H68" s="20">
        <v>0</v>
      </c>
      <c r="I68" s="20">
        <v>0</v>
      </c>
      <c r="J68" s="20">
        <v>0</v>
      </c>
      <c r="K68" s="20">
        <v>0</v>
      </c>
      <c r="L68" s="20">
        <v>0</v>
      </c>
      <c r="M68" s="20">
        <v>0</v>
      </c>
      <c r="N68" s="20">
        <v>0</v>
      </c>
      <c r="O68" s="20">
        <v>0</v>
      </c>
      <c r="P68" s="26">
        <v>0</v>
      </c>
      <c r="Q68" s="26">
        <v>0</v>
      </c>
      <c r="R68" s="26">
        <v>0</v>
      </c>
      <c r="S68" s="232">
        <v>0</v>
      </c>
      <c r="T68" s="232">
        <v>0</v>
      </c>
      <c r="U68" s="27">
        <v>0</v>
      </c>
      <c r="V68" s="26">
        <v>0</v>
      </c>
      <c r="W68" s="26">
        <v>0</v>
      </c>
      <c r="X68" s="26">
        <v>0</v>
      </c>
      <c r="Y68" s="26">
        <v>184.91</v>
      </c>
      <c r="Z68" s="26">
        <v>0</v>
      </c>
      <c r="AA68" s="26">
        <v>0</v>
      </c>
      <c r="AB68" s="233">
        <v>12009.82</v>
      </c>
      <c r="AC68" s="26">
        <v>0</v>
      </c>
      <c r="AD68" s="26">
        <v>0</v>
      </c>
      <c r="AE68" s="26">
        <v>0</v>
      </c>
      <c r="AF68" s="26">
        <v>0</v>
      </c>
      <c r="AG68" s="26">
        <v>0</v>
      </c>
      <c r="AH68" s="26">
        <v>0</v>
      </c>
      <c r="AI68" s="26">
        <v>0</v>
      </c>
      <c r="AJ68" s="26">
        <v>23137.95</v>
      </c>
      <c r="AK68" s="26">
        <v>0</v>
      </c>
      <c r="AL68" s="26">
        <v>0</v>
      </c>
      <c r="AM68" s="26">
        <v>0</v>
      </c>
      <c r="AN68" s="26">
        <v>0</v>
      </c>
      <c r="AO68" s="26">
        <v>0</v>
      </c>
      <c r="AP68" s="26">
        <v>0</v>
      </c>
      <c r="AQ68" s="26">
        <v>0</v>
      </c>
      <c r="AR68" s="26">
        <v>0</v>
      </c>
      <c r="AS68" s="26">
        <v>0</v>
      </c>
      <c r="AT68" s="26">
        <v>0</v>
      </c>
      <c r="AU68" s="26">
        <v>0</v>
      </c>
      <c r="AV68" s="232">
        <v>0</v>
      </c>
      <c r="AW68" s="232">
        <v>0</v>
      </c>
      <c r="AX68" s="232">
        <v>0</v>
      </c>
      <c r="AY68" s="26">
        <v>0</v>
      </c>
      <c r="AZ68" s="26">
        <v>0</v>
      </c>
      <c r="BA68" s="232">
        <v>0</v>
      </c>
      <c r="BB68" s="232">
        <v>0</v>
      </c>
      <c r="BC68" s="232">
        <v>0</v>
      </c>
      <c r="BD68" s="232">
        <v>0</v>
      </c>
      <c r="BE68" s="26">
        <v>0</v>
      </c>
      <c r="BF68" s="232">
        <v>0</v>
      </c>
      <c r="BG68" s="232">
        <v>0</v>
      </c>
      <c r="BH68" s="232">
        <v>0</v>
      </c>
      <c r="BI68" s="232">
        <v>0</v>
      </c>
      <c r="BJ68" s="232">
        <v>0</v>
      </c>
      <c r="BK68" s="232">
        <v>0</v>
      </c>
      <c r="BL68" s="232">
        <v>2719.25</v>
      </c>
      <c r="BM68" s="232">
        <v>0</v>
      </c>
      <c r="BN68" s="232">
        <v>10076.84</v>
      </c>
      <c r="BO68" s="232">
        <v>0</v>
      </c>
      <c r="BP68" s="232">
        <v>0</v>
      </c>
      <c r="BQ68" s="232">
        <v>0</v>
      </c>
      <c r="BR68" s="232">
        <v>0</v>
      </c>
      <c r="BS68" s="232">
        <v>0</v>
      </c>
      <c r="BT68" s="232">
        <v>0</v>
      </c>
      <c r="BU68" s="232">
        <v>0</v>
      </c>
      <c r="BV68" s="232">
        <v>960.4</v>
      </c>
      <c r="BW68" s="232">
        <v>0</v>
      </c>
      <c r="BX68" s="232">
        <v>0</v>
      </c>
      <c r="BY68" s="232">
        <v>0</v>
      </c>
      <c r="BZ68" s="232">
        <v>0</v>
      </c>
      <c r="CA68" s="232">
        <v>0</v>
      </c>
      <c r="CB68" s="232">
        <v>0</v>
      </c>
      <c r="CC68" s="232">
        <v>0</v>
      </c>
      <c r="CD68" s="25" t="s">
        <v>248</v>
      </c>
      <c r="CE68" s="28">
        <f t="shared" si="6"/>
        <v>52985.96</v>
      </c>
    </row>
    <row r="69" spans="1:83" x14ac:dyDescent="0.25">
      <c r="A69" s="35" t="s">
        <v>269</v>
      </c>
      <c r="B69" s="16"/>
      <c r="C69" s="28">
        <f t="shared" ref="C69:AH69" si="13">SUM(C70:C83)</f>
        <v>0</v>
      </c>
      <c r="D69" s="28">
        <f t="shared" si="13"/>
        <v>0</v>
      </c>
      <c r="E69" s="28">
        <f t="shared" si="13"/>
        <v>11643.9</v>
      </c>
      <c r="F69" s="28">
        <f t="shared" si="13"/>
        <v>0</v>
      </c>
      <c r="G69" s="28">
        <f t="shared" si="13"/>
        <v>2.5</v>
      </c>
      <c r="H69" s="28">
        <f t="shared" si="13"/>
        <v>0</v>
      </c>
      <c r="I69" s="28">
        <f t="shared" si="13"/>
        <v>0</v>
      </c>
      <c r="J69" s="28">
        <f t="shared" si="13"/>
        <v>0</v>
      </c>
      <c r="K69" s="28">
        <f t="shared" si="13"/>
        <v>0</v>
      </c>
      <c r="L69" s="28">
        <f t="shared" si="13"/>
        <v>0</v>
      </c>
      <c r="M69" s="28">
        <f t="shared" si="13"/>
        <v>0</v>
      </c>
      <c r="N69" s="28">
        <f t="shared" si="13"/>
        <v>0</v>
      </c>
      <c r="O69" s="28">
        <f t="shared" si="13"/>
        <v>284.29000000000002</v>
      </c>
      <c r="P69" s="28">
        <f t="shared" si="13"/>
        <v>45221.619999999995</v>
      </c>
      <c r="Q69" s="28">
        <f t="shared" si="13"/>
        <v>0</v>
      </c>
      <c r="R69" s="28">
        <f t="shared" si="13"/>
        <v>322.5</v>
      </c>
      <c r="S69" s="28">
        <f t="shared" si="13"/>
        <v>0</v>
      </c>
      <c r="T69" s="28">
        <f t="shared" si="13"/>
        <v>0</v>
      </c>
      <c r="U69" s="28">
        <f t="shared" si="13"/>
        <v>62779.380000000005</v>
      </c>
      <c r="V69" s="28">
        <f t="shared" si="13"/>
        <v>0</v>
      </c>
      <c r="W69" s="28">
        <f t="shared" si="13"/>
        <v>0</v>
      </c>
      <c r="X69" s="28">
        <f t="shared" si="13"/>
        <v>0</v>
      </c>
      <c r="Y69" s="28">
        <f t="shared" si="13"/>
        <v>489303.18</v>
      </c>
      <c r="Z69" s="28">
        <f t="shared" si="13"/>
        <v>0</v>
      </c>
      <c r="AA69" s="28">
        <f t="shared" si="13"/>
        <v>0</v>
      </c>
      <c r="AB69" s="28">
        <f t="shared" si="13"/>
        <v>7775.9</v>
      </c>
      <c r="AC69" s="28">
        <f t="shared" si="13"/>
        <v>401.25</v>
      </c>
      <c r="AD69" s="28">
        <f t="shared" si="13"/>
        <v>0</v>
      </c>
      <c r="AE69" s="28">
        <f t="shared" si="13"/>
        <v>2549.7799999999997</v>
      </c>
      <c r="AF69" s="28">
        <f t="shared" si="13"/>
        <v>0</v>
      </c>
      <c r="AG69" s="28">
        <f t="shared" si="13"/>
        <v>6408.3600000000006</v>
      </c>
      <c r="AH69" s="28">
        <f t="shared" si="13"/>
        <v>0</v>
      </c>
      <c r="AI69" s="28">
        <f t="shared" ref="AI69:BN69" si="14">SUM(AI70:AI83)</f>
        <v>0</v>
      </c>
      <c r="AJ69" s="28">
        <f t="shared" si="14"/>
        <v>14578.560000000001</v>
      </c>
      <c r="AK69" s="28">
        <f t="shared" si="14"/>
        <v>100</v>
      </c>
      <c r="AL69" s="28">
        <f t="shared" si="14"/>
        <v>50</v>
      </c>
      <c r="AM69" s="28">
        <f t="shared" si="14"/>
        <v>0</v>
      </c>
      <c r="AN69" s="28">
        <f t="shared" si="14"/>
        <v>0</v>
      </c>
      <c r="AO69" s="28">
        <f t="shared" si="14"/>
        <v>0</v>
      </c>
      <c r="AP69" s="28">
        <f t="shared" si="14"/>
        <v>0</v>
      </c>
      <c r="AQ69" s="28">
        <f t="shared" si="14"/>
        <v>0</v>
      </c>
      <c r="AR69" s="28">
        <f t="shared" si="14"/>
        <v>0</v>
      </c>
      <c r="AS69" s="28">
        <f t="shared" si="14"/>
        <v>0</v>
      </c>
      <c r="AT69" s="28">
        <f t="shared" si="14"/>
        <v>0</v>
      </c>
      <c r="AU69" s="28">
        <f t="shared" si="14"/>
        <v>0</v>
      </c>
      <c r="AV69" s="28">
        <f t="shared" si="14"/>
        <v>20473.62</v>
      </c>
      <c r="AW69" s="28">
        <f t="shared" si="14"/>
        <v>0</v>
      </c>
      <c r="AX69" s="28">
        <f t="shared" si="14"/>
        <v>0</v>
      </c>
      <c r="AY69" s="28">
        <f t="shared" si="14"/>
        <v>-967.02000000000044</v>
      </c>
      <c r="AZ69" s="28">
        <f t="shared" si="14"/>
        <v>0</v>
      </c>
      <c r="BA69" s="28">
        <f t="shared" si="14"/>
        <v>0</v>
      </c>
      <c r="BB69" s="28">
        <f t="shared" si="14"/>
        <v>229.05</v>
      </c>
      <c r="BC69" s="28">
        <f t="shared" si="14"/>
        <v>0</v>
      </c>
      <c r="BD69" s="28">
        <f t="shared" si="14"/>
        <v>161.58000000000001</v>
      </c>
      <c r="BE69" s="28">
        <f t="shared" si="14"/>
        <v>300279.15999999992</v>
      </c>
      <c r="BF69" s="28">
        <f t="shared" si="14"/>
        <v>1847.8</v>
      </c>
      <c r="BG69" s="28">
        <f t="shared" si="14"/>
        <v>0</v>
      </c>
      <c r="BH69" s="28">
        <f t="shared" si="14"/>
        <v>48907.42</v>
      </c>
      <c r="BI69" s="28">
        <f t="shared" si="14"/>
        <v>42142.92</v>
      </c>
      <c r="BJ69" s="28">
        <f t="shared" si="14"/>
        <v>0</v>
      </c>
      <c r="BK69" s="28">
        <f t="shared" si="14"/>
        <v>0</v>
      </c>
      <c r="BL69" s="28">
        <f t="shared" si="14"/>
        <v>146.72999999999999</v>
      </c>
      <c r="BM69" s="28">
        <f t="shared" si="14"/>
        <v>54069.09</v>
      </c>
      <c r="BN69" s="28">
        <f t="shared" si="14"/>
        <v>123230.83</v>
      </c>
      <c r="BO69" s="28">
        <f t="shared" ref="BO69:CD69" si="15">SUM(BO70:BO83)</f>
        <v>0</v>
      </c>
      <c r="BP69" s="28">
        <f t="shared" si="15"/>
        <v>65326.719999999994</v>
      </c>
      <c r="BQ69" s="28">
        <f t="shared" si="15"/>
        <v>0</v>
      </c>
      <c r="BR69" s="28">
        <f t="shared" si="15"/>
        <v>140274.49</v>
      </c>
      <c r="BS69" s="28">
        <f t="shared" si="15"/>
        <v>0</v>
      </c>
      <c r="BT69" s="28">
        <f t="shared" si="15"/>
        <v>0</v>
      </c>
      <c r="BU69" s="28">
        <f t="shared" si="15"/>
        <v>0</v>
      </c>
      <c r="BV69" s="28">
        <f t="shared" si="15"/>
        <v>0</v>
      </c>
      <c r="BW69" s="28">
        <f t="shared" si="15"/>
        <v>0</v>
      </c>
      <c r="BX69" s="28">
        <f t="shared" si="15"/>
        <v>1784.39</v>
      </c>
      <c r="BY69" s="28">
        <f t="shared" si="15"/>
        <v>0</v>
      </c>
      <c r="BZ69" s="28">
        <f t="shared" si="15"/>
        <v>0</v>
      </c>
      <c r="CA69" s="28">
        <f t="shared" si="15"/>
        <v>128585.72</v>
      </c>
      <c r="CB69" s="28">
        <f t="shared" si="15"/>
        <v>0</v>
      </c>
      <c r="CC69" s="28">
        <f t="shared" si="15"/>
        <v>796034.94</v>
      </c>
      <c r="CD69" s="28">
        <f t="shared" si="15"/>
        <v>0</v>
      </c>
      <c r="CE69" s="28">
        <f>SUM(CE70:CE84)</f>
        <v>2828649.97</v>
      </c>
    </row>
    <row r="70" spans="1:83" x14ac:dyDescent="0.25">
      <c r="A70" s="29" t="s">
        <v>270</v>
      </c>
      <c r="B70" s="30"/>
      <c r="C70" s="195"/>
      <c r="D70" s="195"/>
      <c r="E70" s="195"/>
      <c r="F70" s="195"/>
      <c r="G70" s="195"/>
      <c r="H70" s="195"/>
      <c r="I70" s="195"/>
      <c r="J70" s="195"/>
      <c r="K70" s="195"/>
      <c r="L70" s="195"/>
      <c r="M70" s="195"/>
      <c r="N70" s="195"/>
      <c r="O70" s="195"/>
      <c r="P70" s="195"/>
      <c r="Q70" s="195"/>
      <c r="R70" s="195"/>
      <c r="S70" s="195"/>
      <c r="T70" s="195"/>
      <c r="U70" s="195"/>
      <c r="V70" s="195"/>
      <c r="W70" s="195"/>
      <c r="X70" s="195"/>
      <c r="Y70" s="195"/>
      <c r="Z70" s="195"/>
      <c r="AA70" s="195"/>
      <c r="AB70" s="195"/>
      <c r="AC70" s="195"/>
      <c r="AD70" s="195"/>
      <c r="AE70" s="195"/>
      <c r="AF70" s="195"/>
      <c r="AG70" s="195"/>
      <c r="AH70" s="195"/>
      <c r="AI70" s="195"/>
      <c r="AJ70" s="195"/>
      <c r="AK70" s="195"/>
      <c r="AL70" s="195"/>
      <c r="AM70" s="195"/>
      <c r="AN70" s="195"/>
      <c r="AO70" s="195"/>
      <c r="AP70" s="195"/>
      <c r="AQ70" s="195"/>
      <c r="AR70" s="195"/>
      <c r="AS70" s="195"/>
      <c r="AT70" s="195"/>
      <c r="AU70" s="195"/>
      <c r="AV70" s="195"/>
      <c r="AW70" s="195"/>
      <c r="AX70" s="195"/>
      <c r="AY70" s="195"/>
      <c r="AZ70" s="195"/>
      <c r="BA70" s="195"/>
      <c r="BB70" s="195"/>
      <c r="BC70" s="195"/>
      <c r="BD70" s="195"/>
      <c r="BE70" s="195"/>
      <c r="BF70" s="195"/>
      <c r="BG70" s="195"/>
      <c r="BH70" s="195"/>
      <c r="BI70" s="195"/>
      <c r="BJ70" s="195"/>
      <c r="BK70" s="195"/>
      <c r="BL70" s="195"/>
      <c r="BM70" s="195"/>
      <c r="BN70" s="195"/>
      <c r="BO70" s="195"/>
      <c r="BP70" s="195"/>
      <c r="BQ70" s="195"/>
      <c r="BR70" s="195"/>
      <c r="BS70" s="195"/>
      <c r="BT70" s="195"/>
      <c r="BU70" s="195"/>
      <c r="BV70" s="195"/>
      <c r="BW70" s="195"/>
      <c r="BX70" s="195"/>
      <c r="BY70" s="195"/>
      <c r="BZ70" s="195"/>
      <c r="CA70" s="195"/>
      <c r="CB70" s="195"/>
      <c r="CC70" s="195"/>
      <c r="CD70" s="195"/>
      <c r="CE70" s="28">
        <f t="shared" ref="CE70:CE85" si="16">SUM(C70:CD70)</f>
        <v>0</v>
      </c>
    </row>
    <row r="71" spans="1:83" x14ac:dyDescent="0.25">
      <c r="A71" s="29" t="s">
        <v>271</v>
      </c>
      <c r="B71" s="30"/>
      <c r="C71" s="195"/>
      <c r="D71" s="195"/>
      <c r="E71" s="195"/>
      <c r="F71" s="195"/>
      <c r="G71" s="195"/>
      <c r="H71" s="195"/>
      <c r="I71" s="195"/>
      <c r="J71" s="195"/>
      <c r="K71" s="195"/>
      <c r="L71" s="195"/>
      <c r="M71" s="195"/>
      <c r="N71" s="195"/>
      <c r="O71" s="195"/>
      <c r="P71" s="195"/>
      <c r="Q71" s="195"/>
      <c r="R71" s="195"/>
      <c r="S71" s="195"/>
      <c r="T71" s="195"/>
      <c r="U71" s="195"/>
      <c r="V71" s="195"/>
      <c r="W71" s="195"/>
      <c r="X71" s="195"/>
      <c r="Y71" s="195"/>
      <c r="Z71" s="195"/>
      <c r="AA71" s="195"/>
      <c r="AB71" s="195"/>
      <c r="AC71" s="195"/>
      <c r="AD71" s="195"/>
      <c r="AE71" s="195"/>
      <c r="AF71" s="195"/>
      <c r="AG71" s="195"/>
      <c r="AH71" s="195"/>
      <c r="AI71" s="195"/>
      <c r="AJ71" s="195"/>
      <c r="AK71" s="195"/>
      <c r="AL71" s="195"/>
      <c r="AM71" s="195"/>
      <c r="AN71" s="195"/>
      <c r="AO71" s="195"/>
      <c r="AP71" s="195"/>
      <c r="AQ71" s="195"/>
      <c r="AR71" s="195"/>
      <c r="AS71" s="195"/>
      <c r="AT71" s="195"/>
      <c r="AU71" s="195"/>
      <c r="AV71" s="195"/>
      <c r="AW71" s="195"/>
      <c r="AX71" s="195"/>
      <c r="AY71" s="195"/>
      <c r="AZ71" s="195"/>
      <c r="BA71" s="195"/>
      <c r="BB71" s="195"/>
      <c r="BC71" s="195"/>
      <c r="BD71" s="195"/>
      <c r="BE71" s="195"/>
      <c r="BF71" s="195"/>
      <c r="BG71" s="195"/>
      <c r="BH71" s="195"/>
      <c r="BI71" s="195"/>
      <c r="BJ71" s="195"/>
      <c r="BK71" s="195"/>
      <c r="BL71" s="195"/>
      <c r="BM71" s="195"/>
      <c r="BN71" s="195"/>
      <c r="BO71" s="195"/>
      <c r="BP71" s="195"/>
      <c r="BQ71" s="195"/>
      <c r="BR71" s="195"/>
      <c r="BS71" s="195"/>
      <c r="BT71" s="195"/>
      <c r="BU71" s="195"/>
      <c r="BV71" s="195"/>
      <c r="BW71" s="195"/>
      <c r="BX71" s="195"/>
      <c r="BY71" s="195"/>
      <c r="BZ71" s="195"/>
      <c r="CA71" s="195"/>
      <c r="CB71" s="195"/>
      <c r="CC71" s="195"/>
      <c r="CD71" s="195"/>
      <c r="CE71" s="28">
        <f t="shared" si="16"/>
        <v>0</v>
      </c>
    </row>
    <row r="72" spans="1:83" x14ac:dyDescent="0.25">
      <c r="A72" s="29" t="s">
        <v>272</v>
      </c>
      <c r="B72" s="30"/>
      <c r="C72" s="195"/>
      <c r="D72" s="195"/>
      <c r="E72" s="195"/>
      <c r="F72" s="195"/>
      <c r="G72" s="195"/>
      <c r="H72" s="195"/>
      <c r="I72" s="195"/>
      <c r="J72" s="195"/>
      <c r="K72" s="195"/>
      <c r="L72" s="195"/>
      <c r="M72" s="195"/>
      <c r="N72" s="195"/>
      <c r="O72" s="195"/>
      <c r="P72" s="195"/>
      <c r="Q72" s="195"/>
      <c r="R72" s="195"/>
      <c r="S72" s="195"/>
      <c r="T72" s="195"/>
      <c r="U72" s="195"/>
      <c r="V72" s="195"/>
      <c r="W72" s="195"/>
      <c r="X72" s="195"/>
      <c r="Y72" s="195"/>
      <c r="Z72" s="195"/>
      <c r="AA72" s="195"/>
      <c r="AB72" s="195"/>
      <c r="AC72" s="195"/>
      <c r="AD72" s="195"/>
      <c r="AE72" s="195"/>
      <c r="AF72" s="195"/>
      <c r="AG72" s="195"/>
      <c r="AH72" s="195"/>
      <c r="AI72" s="195"/>
      <c r="AJ72" s="195"/>
      <c r="AK72" s="195"/>
      <c r="AL72" s="195"/>
      <c r="AM72" s="195"/>
      <c r="AN72" s="195"/>
      <c r="AO72" s="195"/>
      <c r="AP72" s="195"/>
      <c r="AQ72" s="195"/>
      <c r="AR72" s="195"/>
      <c r="AS72" s="195"/>
      <c r="AT72" s="195"/>
      <c r="AU72" s="195"/>
      <c r="AV72" s="195"/>
      <c r="AW72" s="195"/>
      <c r="AX72" s="195"/>
      <c r="AY72" s="195"/>
      <c r="AZ72" s="195"/>
      <c r="BA72" s="195"/>
      <c r="BB72" s="195"/>
      <c r="BC72" s="195"/>
      <c r="BD72" s="195"/>
      <c r="BE72" s="195"/>
      <c r="BF72" s="195"/>
      <c r="BG72" s="195"/>
      <c r="BH72" s="195"/>
      <c r="BI72" s="195"/>
      <c r="BJ72" s="195"/>
      <c r="BK72" s="195"/>
      <c r="BL72" s="195"/>
      <c r="BM72" s="195"/>
      <c r="BN72" s="195"/>
      <c r="BO72" s="195"/>
      <c r="BP72" s="195"/>
      <c r="BQ72" s="195"/>
      <c r="BR72" s="195"/>
      <c r="BS72" s="195"/>
      <c r="BT72" s="195"/>
      <c r="BU72" s="195"/>
      <c r="BV72" s="195"/>
      <c r="BW72" s="195"/>
      <c r="BX72" s="195"/>
      <c r="BY72" s="195"/>
      <c r="BZ72" s="195"/>
      <c r="CA72" s="195"/>
      <c r="CB72" s="195"/>
      <c r="CC72" s="195"/>
      <c r="CD72" s="195"/>
      <c r="CE72" s="28">
        <f t="shared" si="16"/>
        <v>0</v>
      </c>
    </row>
    <row r="73" spans="1:83" x14ac:dyDescent="0.25">
      <c r="A73" s="29" t="s">
        <v>273</v>
      </c>
      <c r="B73" s="30"/>
      <c r="C73" s="195"/>
      <c r="D73" s="195"/>
      <c r="E73" s="195"/>
      <c r="F73" s="195"/>
      <c r="G73" s="195"/>
      <c r="H73" s="195"/>
      <c r="I73" s="195"/>
      <c r="J73" s="195"/>
      <c r="K73" s="195"/>
      <c r="L73" s="195"/>
      <c r="M73" s="195"/>
      <c r="N73" s="195"/>
      <c r="O73" s="195"/>
      <c r="P73" s="195"/>
      <c r="Q73" s="195"/>
      <c r="R73" s="195"/>
      <c r="S73" s="195"/>
      <c r="T73" s="195"/>
      <c r="U73" s="195"/>
      <c r="V73" s="195"/>
      <c r="W73" s="195"/>
      <c r="X73" s="195"/>
      <c r="Y73" s="195"/>
      <c r="Z73" s="195"/>
      <c r="AA73" s="195"/>
      <c r="AB73" s="195"/>
      <c r="AC73" s="195"/>
      <c r="AD73" s="195"/>
      <c r="AE73" s="195"/>
      <c r="AF73" s="195"/>
      <c r="AG73" s="195"/>
      <c r="AH73" s="195"/>
      <c r="AI73" s="195"/>
      <c r="AJ73" s="195"/>
      <c r="AK73" s="195"/>
      <c r="AL73" s="195"/>
      <c r="AM73" s="195"/>
      <c r="AN73" s="195"/>
      <c r="AO73" s="195"/>
      <c r="AP73" s="195"/>
      <c r="AQ73" s="195"/>
      <c r="AR73" s="195"/>
      <c r="AS73" s="195"/>
      <c r="AT73" s="195"/>
      <c r="AU73" s="195"/>
      <c r="AV73" s="195"/>
      <c r="AW73" s="195"/>
      <c r="AX73" s="195"/>
      <c r="AY73" s="195"/>
      <c r="AZ73" s="195"/>
      <c r="BA73" s="195"/>
      <c r="BB73" s="195"/>
      <c r="BC73" s="195"/>
      <c r="BD73" s="195"/>
      <c r="BE73" s="195"/>
      <c r="BF73" s="195"/>
      <c r="BG73" s="195"/>
      <c r="BH73" s="195"/>
      <c r="BI73" s="195"/>
      <c r="BJ73" s="195"/>
      <c r="BK73" s="195"/>
      <c r="BL73" s="195"/>
      <c r="BM73" s="195"/>
      <c r="BN73" s="195"/>
      <c r="BO73" s="195"/>
      <c r="BP73" s="195"/>
      <c r="BQ73" s="195"/>
      <c r="BR73" s="195"/>
      <c r="BS73" s="195"/>
      <c r="BT73" s="195"/>
      <c r="BU73" s="195"/>
      <c r="BV73" s="195"/>
      <c r="BW73" s="195"/>
      <c r="BX73" s="195"/>
      <c r="BY73" s="195"/>
      <c r="BZ73" s="195"/>
      <c r="CA73" s="195"/>
      <c r="CB73" s="195"/>
      <c r="CC73" s="195"/>
      <c r="CD73" s="195"/>
      <c r="CE73" s="28">
        <f t="shared" si="16"/>
        <v>0</v>
      </c>
    </row>
    <row r="74" spans="1:83" x14ac:dyDescent="0.25">
      <c r="A74" s="29" t="s">
        <v>274</v>
      </c>
      <c r="B74" s="30"/>
      <c r="C74" s="195"/>
      <c r="D74" s="195"/>
      <c r="E74" s="195"/>
      <c r="F74" s="195"/>
      <c r="G74" s="195"/>
      <c r="H74" s="195"/>
      <c r="I74" s="195"/>
      <c r="J74" s="195"/>
      <c r="K74" s="195"/>
      <c r="L74" s="195"/>
      <c r="M74" s="195"/>
      <c r="N74" s="195"/>
      <c r="O74" s="195"/>
      <c r="P74" s="195"/>
      <c r="Q74" s="195"/>
      <c r="R74" s="195"/>
      <c r="S74" s="195"/>
      <c r="T74" s="195"/>
      <c r="U74" s="195"/>
      <c r="V74" s="195"/>
      <c r="W74" s="195"/>
      <c r="X74" s="195"/>
      <c r="Y74" s="195"/>
      <c r="Z74" s="195"/>
      <c r="AA74" s="195"/>
      <c r="AB74" s="195"/>
      <c r="AC74" s="195"/>
      <c r="AD74" s="195"/>
      <c r="AE74" s="195"/>
      <c r="AF74" s="195"/>
      <c r="AG74" s="195"/>
      <c r="AH74" s="195"/>
      <c r="AI74" s="195"/>
      <c r="AJ74" s="195"/>
      <c r="AK74" s="195"/>
      <c r="AL74" s="195"/>
      <c r="AM74" s="195"/>
      <c r="AN74" s="195"/>
      <c r="AO74" s="195"/>
      <c r="AP74" s="195"/>
      <c r="AQ74" s="195"/>
      <c r="AR74" s="195"/>
      <c r="AS74" s="195"/>
      <c r="AT74" s="195"/>
      <c r="AU74" s="195"/>
      <c r="AV74" s="195"/>
      <c r="AW74" s="195"/>
      <c r="AX74" s="195"/>
      <c r="AY74" s="195"/>
      <c r="AZ74" s="195"/>
      <c r="BA74" s="195"/>
      <c r="BB74" s="195"/>
      <c r="BC74" s="195"/>
      <c r="BD74" s="195"/>
      <c r="BE74" s="195"/>
      <c r="BF74" s="195"/>
      <c r="BG74" s="195"/>
      <c r="BH74" s="195"/>
      <c r="BI74" s="195"/>
      <c r="BJ74" s="195"/>
      <c r="BK74" s="195"/>
      <c r="BL74" s="195"/>
      <c r="BM74" s="195"/>
      <c r="BN74" s="195"/>
      <c r="BO74" s="195"/>
      <c r="BP74" s="195"/>
      <c r="BQ74" s="195"/>
      <c r="BR74" s="195"/>
      <c r="BS74" s="195"/>
      <c r="BT74" s="195"/>
      <c r="BU74" s="195"/>
      <c r="BV74" s="195"/>
      <c r="BW74" s="195"/>
      <c r="BX74" s="195"/>
      <c r="BY74" s="195"/>
      <c r="BZ74" s="195"/>
      <c r="CA74" s="195"/>
      <c r="CB74" s="195"/>
      <c r="CC74" s="195"/>
      <c r="CD74" s="195"/>
      <c r="CE74" s="28">
        <f t="shared" si="16"/>
        <v>0</v>
      </c>
    </row>
    <row r="75" spans="1:83" x14ac:dyDescent="0.25">
      <c r="A75" s="29" t="s">
        <v>275</v>
      </c>
      <c r="B75" s="30"/>
      <c r="C75" s="195"/>
      <c r="D75" s="195"/>
      <c r="E75" s="195"/>
      <c r="F75" s="195"/>
      <c r="G75" s="195"/>
      <c r="H75" s="195"/>
      <c r="I75" s="195"/>
      <c r="J75" s="195"/>
      <c r="K75" s="195"/>
      <c r="L75" s="195"/>
      <c r="M75" s="195"/>
      <c r="N75" s="195"/>
      <c r="O75" s="195"/>
      <c r="P75" s="195"/>
      <c r="Q75" s="195"/>
      <c r="R75" s="195"/>
      <c r="S75" s="195"/>
      <c r="T75" s="195"/>
      <c r="U75" s="195"/>
      <c r="V75" s="195"/>
      <c r="W75" s="195"/>
      <c r="X75" s="195"/>
      <c r="Y75" s="195"/>
      <c r="Z75" s="195"/>
      <c r="AA75" s="195"/>
      <c r="AB75" s="195"/>
      <c r="AC75" s="195"/>
      <c r="AD75" s="195"/>
      <c r="AE75" s="195"/>
      <c r="AF75" s="195"/>
      <c r="AG75" s="195"/>
      <c r="AH75" s="195"/>
      <c r="AI75" s="195"/>
      <c r="AJ75" s="195"/>
      <c r="AK75" s="195"/>
      <c r="AL75" s="195"/>
      <c r="AM75" s="195"/>
      <c r="AN75" s="195"/>
      <c r="AO75" s="195"/>
      <c r="AP75" s="195"/>
      <c r="AQ75" s="195"/>
      <c r="AR75" s="195"/>
      <c r="AS75" s="195"/>
      <c r="AT75" s="195"/>
      <c r="AU75" s="195"/>
      <c r="AV75" s="195"/>
      <c r="AW75" s="195"/>
      <c r="AX75" s="195"/>
      <c r="AY75" s="195"/>
      <c r="AZ75" s="195"/>
      <c r="BA75" s="195"/>
      <c r="BB75" s="195"/>
      <c r="BC75" s="195"/>
      <c r="BD75" s="195"/>
      <c r="BE75" s="195"/>
      <c r="BF75" s="195"/>
      <c r="BG75" s="195"/>
      <c r="BH75" s="195"/>
      <c r="BI75" s="195"/>
      <c r="BJ75" s="195"/>
      <c r="BK75" s="195"/>
      <c r="BL75" s="195"/>
      <c r="BM75" s="195"/>
      <c r="BN75" s="195"/>
      <c r="BO75" s="195"/>
      <c r="BP75" s="195"/>
      <c r="BQ75" s="195"/>
      <c r="BR75" s="195"/>
      <c r="BS75" s="195"/>
      <c r="BT75" s="195"/>
      <c r="BU75" s="195"/>
      <c r="BV75" s="195"/>
      <c r="BW75" s="195"/>
      <c r="BX75" s="195"/>
      <c r="BY75" s="195"/>
      <c r="BZ75" s="195"/>
      <c r="CA75" s="195"/>
      <c r="CB75" s="195"/>
      <c r="CC75" s="195"/>
      <c r="CD75" s="195"/>
      <c r="CE75" s="28">
        <f t="shared" si="16"/>
        <v>0</v>
      </c>
    </row>
    <row r="76" spans="1:83" x14ac:dyDescent="0.25">
      <c r="A76" s="29" t="s">
        <v>276</v>
      </c>
      <c r="B76" s="166"/>
      <c r="C76" s="195"/>
      <c r="D76" s="195"/>
      <c r="E76" s="195"/>
      <c r="F76" s="195"/>
      <c r="G76" s="195"/>
      <c r="H76" s="195"/>
      <c r="I76" s="195"/>
      <c r="J76" s="195"/>
      <c r="K76" s="195"/>
      <c r="L76" s="195"/>
      <c r="M76" s="195"/>
      <c r="N76" s="195"/>
      <c r="O76" s="195"/>
      <c r="P76" s="195"/>
      <c r="Q76" s="195"/>
      <c r="R76" s="195"/>
      <c r="S76" s="195"/>
      <c r="T76" s="195"/>
      <c r="U76" s="195"/>
      <c r="V76" s="195"/>
      <c r="W76" s="195"/>
      <c r="X76" s="195"/>
      <c r="Y76" s="195"/>
      <c r="Z76" s="195"/>
      <c r="AA76" s="195"/>
      <c r="AB76" s="195"/>
      <c r="AC76" s="195"/>
      <c r="AD76" s="195"/>
      <c r="AE76" s="195"/>
      <c r="AF76" s="195"/>
      <c r="AG76" s="195"/>
      <c r="AH76" s="195"/>
      <c r="AI76" s="195"/>
      <c r="AJ76" s="195"/>
      <c r="AK76" s="195"/>
      <c r="AL76" s="195"/>
      <c r="AM76" s="195"/>
      <c r="AN76" s="195"/>
      <c r="AO76" s="195"/>
      <c r="AP76" s="195"/>
      <c r="AQ76" s="195"/>
      <c r="AR76" s="195"/>
      <c r="AS76" s="195"/>
      <c r="AT76" s="195"/>
      <c r="AU76" s="195"/>
      <c r="AV76" s="195"/>
      <c r="AW76" s="195"/>
      <c r="AX76" s="195"/>
      <c r="AY76" s="195"/>
      <c r="AZ76" s="195"/>
      <c r="BA76" s="195"/>
      <c r="BB76" s="195"/>
      <c r="BC76" s="195"/>
      <c r="BD76" s="195"/>
      <c r="BE76" s="195"/>
      <c r="BF76" s="195"/>
      <c r="BG76" s="195"/>
      <c r="BH76" s="195"/>
      <c r="BI76" s="195"/>
      <c r="BJ76" s="195"/>
      <c r="BK76" s="195"/>
      <c r="BL76" s="195"/>
      <c r="BM76" s="195"/>
      <c r="BN76" s="195"/>
      <c r="BO76" s="195"/>
      <c r="BP76" s="195"/>
      <c r="BQ76" s="195"/>
      <c r="BR76" s="195"/>
      <c r="BS76" s="195"/>
      <c r="BT76" s="195"/>
      <c r="BU76" s="195"/>
      <c r="BV76" s="195"/>
      <c r="BW76" s="195"/>
      <c r="BX76" s="195"/>
      <c r="BY76" s="195"/>
      <c r="BZ76" s="195"/>
      <c r="CA76" s="195"/>
      <c r="CB76" s="195"/>
      <c r="CC76" s="195"/>
      <c r="CD76" s="195"/>
      <c r="CE76" s="28">
        <f t="shared" si="16"/>
        <v>0</v>
      </c>
    </row>
    <row r="77" spans="1:83" x14ac:dyDescent="0.25">
      <c r="A77" s="29" t="s">
        <v>277</v>
      </c>
      <c r="B77" s="30"/>
      <c r="C77" s="195"/>
      <c r="D77" s="195"/>
      <c r="E77" s="195"/>
      <c r="F77" s="195"/>
      <c r="G77" s="195"/>
      <c r="H77" s="195"/>
      <c r="I77" s="195"/>
      <c r="J77" s="195"/>
      <c r="K77" s="195"/>
      <c r="L77" s="195"/>
      <c r="M77" s="195"/>
      <c r="N77" s="195"/>
      <c r="O77" s="195"/>
      <c r="P77" s="195"/>
      <c r="Q77" s="195"/>
      <c r="R77" s="195"/>
      <c r="S77" s="195"/>
      <c r="T77" s="195"/>
      <c r="U77" s="195"/>
      <c r="V77" s="195"/>
      <c r="W77" s="195"/>
      <c r="X77" s="195"/>
      <c r="Y77" s="195"/>
      <c r="Z77" s="195"/>
      <c r="AA77" s="195"/>
      <c r="AB77" s="195"/>
      <c r="AC77" s="195"/>
      <c r="AD77" s="195"/>
      <c r="AE77" s="195"/>
      <c r="AF77" s="195"/>
      <c r="AG77" s="195"/>
      <c r="AH77" s="195"/>
      <c r="AI77" s="195"/>
      <c r="AJ77" s="195"/>
      <c r="AK77" s="195"/>
      <c r="AL77" s="195"/>
      <c r="AM77" s="195"/>
      <c r="AN77" s="195"/>
      <c r="AO77" s="195"/>
      <c r="AP77" s="195"/>
      <c r="AQ77" s="195"/>
      <c r="AR77" s="195"/>
      <c r="AS77" s="195"/>
      <c r="AT77" s="195"/>
      <c r="AU77" s="195"/>
      <c r="AV77" s="195"/>
      <c r="AW77" s="195"/>
      <c r="AX77" s="195"/>
      <c r="AY77" s="195"/>
      <c r="AZ77" s="195"/>
      <c r="BA77" s="195"/>
      <c r="BB77" s="195"/>
      <c r="BC77" s="195"/>
      <c r="BD77" s="195"/>
      <c r="BE77" s="195"/>
      <c r="BF77" s="195"/>
      <c r="BG77" s="195"/>
      <c r="BH77" s="195"/>
      <c r="BI77" s="195"/>
      <c r="BJ77" s="195"/>
      <c r="BK77" s="195"/>
      <c r="BL77" s="195"/>
      <c r="BM77" s="195"/>
      <c r="BN77" s="195"/>
      <c r="BO77" s="195"/>
      <c r="BP77" s="195"/>
      <c r="BQ77" s="195"/>
      <c r="BR77" s="195"/>
      <c r="BS77" s="195"/>
      <c r="BT77" s="195"/>
      <c r="BU77" s="195"/>
      <c r="BV77" s="195"/>
      <c r="BW77" s="195"/>
      <c r="BX77" s="195"/>
      <c r="BY77" s="195"/>
      <c r="BZ77" s="195"/>
      <c r="CA77" s="195"/>
      <c r="CB77" s="195"/>
      <c r="CC77" s="195"/>
      <c r="CD77" s="195"/>
      <c r="CE77" s="28">
        <f t="shared" si="16"/>
        <v>0</v>
      </c>
    </row>
    <row r="78" spans="1:83" x14ac:dyDescent="0.25">
      <c r="A78" s="29" t="s">
        <v>278</v>
      </c>
      <c r="B78" s="16"/>
      <c r="C78" s="195"/>
      <c r="D78" s="195"/>
      <c r="E78" s="195"/>
      <c r="F78" s="195"/>
      <c r="G78" s="195"/>
      <c r="H78" s="195"/>
      <c r="I78" s="195"/>
      <c r="J78" s="195"/>
      <c r="K78" s="195"/>
      <c r="L78" s="195"/>
      <c r="M78" s="195"/>
      <c r="N78" s="195"/>
      <c r="O78" s="195"/>
      <c r="P78" s="195"/>
      <c r="Q78" s="195"/>
      <c r="R78" s="195"/>
      <c r="S78" s="195"/>
      <c r="T78" s="195"/>
      <c r="U78" s="195"/>
      <c r="V78" s="195"/>
      <c r="W78" s="195"/>
      <c r="X78" s="195"/>
      <c r="Y78" s="195"/>
      <c r="Z78" s="195"/>
      <c r="AA78" s="195"/>
      <c r="AB78" s="195"/>
      <c r="AC78" s="195"/>
      <c r="AD78" s="195"/>
      <c r="AE78" s="195"/>
      <c r="AF78" s="195"/>
      <c r="AG78" s="195"/>
      <c r="AH78" s="195"/>
      <c r="AI78" s="195"/>
      <c r="AJ78" s="195"/>
      <c r="AK78" s="195"/>
      <c r="AL78" s="195"/>
      <c r="AM78" s="195"/>
      <c r="AN78" s="195"/>
      <c r="AO78" s="195"/>
      <c r="AP78" s="195"/>
      <c r="AQ78" s="195"/>
      <c r="AR78" s="195"/>
      <c r="AS78" s="195"/>
      <c r="AT78" s="195"/>
      <c r="AU78" s="195"/>
      <c r="AV78" s="195"/>
      <c r="AW78" s="195"/>
      <c r="AX78" s="195"/>
      <c r="AY78" s="195"/>
      <c r="AZ78" s="195"/>
      <c r="BA78" s="195"/>
      <c r="BB78" s="195"/>
      <c r="BC78" s="195"/>
      <c r="BD78" s="195"/>
      <c r="BE78" s="195"/>
      <c r="BF78" s="195"/>
      <c r="BG78" s="195"/>
      <c r="BH78" s="195"/>
      <c r="BI78" s="195"/>
      <c r="BJ78" s="195"/>
      <c r="BK78" s="195"/>
      <c r="BL78" s="195"/>
      <c r="BM78" s="195"/>
      <c r="BN78" s="195"/>
      <c r="BO78" s="195"/>
      <c r="BP78" s="195"/>
      <c r="BQ78" s="195"/>
      <c r="BR78" s="195"/>
      <c r="BS78" s="195"/>
      <c r="BT78" s="195"/>
      <c r="BU78" s="195"/>
      <c r="BV78" s="195"/>
      <c r="BW78" s="195"/>
      <c r="BX78" s="195"/>
      <c r="BY78" s="195"/>
      <c r="BZ78" s="195"/>
      <c r="CA78" s="195"/>
      <c r="CB78" s="195"/>
      <c r="CC78" s="195"/>
      <c r="CD78" s="195"/>
      <c r="CE78" s="28">
        <f t="shared" si="16"/>
        <v>0</v>
      </c>
    </row>
    <row r="79" spans="1:83" x14ac:dyDescent="0.25">
      <c r="A79" s="29" t="s">
        <v>279</v>
      </c>
      <c r="B79" s="16"/>
      <c r="C79" s="195"/>
      <c r="D79" s="195"/>
      <c r="E79" s="195"/>
      <c r="F79" s="195"/>
      <c r="G79" s="195"/>
      <c r="H79" s="195"/>
      <c r="I79" s="195"/>
      <c r="J79" s="195"/>
      <c r="K79" s="195"/>
      <c r="L79" s="195"/>
      <c r="M79" s="195"/>
      <c r="N79" s="195"/>
      <c r="O79" s="195"/>
      <c r="P79" s="195"/>
      <c r="Q79" s="195"/>
      <c r="R79" s="195"/>
      <c r="S79" s="195"/>
      <c r="T79" s="195"/>
      <c r="U79" s="195"/>
      <c r="V79" s="195"/>
      <c r="W79" s="195"/>
      <c r="X79" s="195"/>
      <c r="Y79" s="195"/>
      <c r="Z79" s="195"/>
      <c r="AA79" s="195"/>
      <c r="AB79" s="195"/>
      <c r="AC79" s="195"/>
      <c r="AD79" s="195"/>
      <c r="AE79" s="195"/>
      <c r="AF79" s="195"/>
      <c r="AG79" s="195"/>
      <c r="AH79" s="195"/>
      <c r="AI79" s="195"/>
      <c r="AJ79" s="195"/>
      <c r="AK79" s="195"/>
      <c r="AL79" s="195"/>
      <c r="AM79" s="195"/>
      <c r="AN79" s="195"/>
      <c r="AO79" s="195"/>
      <c r="AP79" s="195"/>
      <c r="AQ79" s="195"/>
      <c r="AR79" s="195"/>
      <c r="AS79" s="195"/>
      <c r="AT79" s="195"/>
      <c r="AU79" s="195"/>
      <c r="AV79" s="195"/>
      <c r="AW79" s="195"/>
      <c r="AX79" s="195"/>
      <c r="AY79" s="195"/>
      <c r="AZ79" s="195"/>
      <c r="BA79" s="195"/>
      <c r="BB79" s="195"/>
      <c r="BC79" s="195"/>
      <c r="BD79" s="195"/>
      <c r="BE79" s="195"/>
      <c r="BF79" s="195"/>
      <c r="BG79" s="195"/>
      <c r="BH79" s="195"/>
      <c r="BI79" s="195"/>
      <c r="BJ79" s="195"/>
      <c r="BK79" s="195"/>
      <c r="BL79" s="195"/>
      <c r="BM79" s="195"/>
      <c r="BN79" s="195"/>
      <c r="BO79" s="195"/>
      <c r="BP79" s="195"/>
      <c r="BQ79" s="195"/>
      <c r="BR79" s="195"/>
      <c r="BS79" s="195"/>
      <c r="BT79" s="195"/>
      <c r="BU79" s="195"/>
      <c r="BV79" s="195"/>
      <c r="BW79" s="195"/>
      <c r="BX79" s="195"/>
      <c r="BY79" s="195"/>
      <c r="BZ79" s="195"/>
      <c r="CA79" s="195"/>
      <c r="CB79" s="195"/>
      <c r="CC79" s="195"/>
      <c r="CD79" s="195"/>
      <c r="CE79" s="28">
        <f t="shared" si="16"/>
        <v>0</v>
      </c>
    </row>
    <row r="80" spans="1:83" x14ac:dyDescent="0.25">
      <c r="A80" s="29" t="s">
        <v>280</v>
      </c>
      <c r="B80" s="16"/>
      <c r="C80" s="195"/>
      <c r="D80" s="195"/>
      <c r="E80" s="195"/>
      <c r="F80" s="195"/>
      <c r="G80" s="195"/>
      <c r="H80" s="195"/>
      <c r="I80" s="195"/>
      <c r="J80" s="195"/>
      <c r="K80" s="195"/>
      <c r="L80" s="195"/>
      <c r="M80" s="195"/>
      <c r="N80" s="195"/>
      <c r="O80" s="195"/>
      <c r="P80" s="195"/>
      <c r="Q80" s="195"/>
      <c r="R80" s="195"/>
      <c r="S80" s="195"/>
      <c r="T80" s="195"/>
      <c r="U80" s="195"/>
      <c r="V80" s="195"/>
      <c r="W80" s="195"/>
      <c r="X80" s="195"/>
      <c r="Y80" s="195"/>
      <c r="Z80" s="195"/>
      <c r="AA80" s="195"/>
      <c r="AB80" s="195"/>
      <c r="AC80" s="195"/>
      <c r="AD80" s="195"/>
      <c r="AE80" s="195"/>
      <c r="AF80" s="195"/>
      <c r="AG80" s="195"/>
      <c r="AH80" s="195"/>
      <c r="AI80" s="195"/>
      <c r="AJ80" s="195"/>
      <c r="AK80" s="195"/>
      <c r="AL80" s="195"/>
      <c r="AM80" s="195"/>
      <c r="AN80" s="195"/>
      <c r="AO80" s="195"/>
      <c r="AP80" s="195"/>
      <c r="AQ80" s="195"/>
      <c r="AR80" s="195"/>
      <c r="AS80" s="195"/>
      <c r="AT80" s="195"/>
      <c r="AU80" s="195"/>
      <c r="AV80" s="195"/>
      <c r="AW80" s="195"/>
      <c r="AX80" s="195"/>
      <c r="AY80" s="195"/>
      <c r="AZ80" s="195"/>
      <c r="BA80" s="195"/>
      <c r="BB80" s="195"/>
      <c r="BC80" s="195"/>
      <c r="BD80" s="195"/>
      <c r="BE80" s="195"/>
      <c r="BF80" s="195"/>
      <c r="BG80" s="195"/>
      <c r="BH80" s="195"/>
      <c r="BI80" s="195"/>
      <c r="BJ80" s="195"/>
      <c r="BK80" s="195"/>
      <c r="BL80" s="195"/>
      <c r="BM80" s="195"/>
      <c r="BN80" s="195"/>
      <c r="BO80" s="195"/>
      <c r="BP80" s="195"/>
      <c r="BQ80" s="195"/>
      <c r="BR80" s="195"/>
      <c r="BS80" s="195"/>
      <c r="BT80" s="195"/>
      <c r="BU80" s="195"/>
      <c r="BV80" s="195"/>
      <c r="BW80" s="195"/>
      <c r="BX80" s="195"/>
      <c r="BY80" s="195"/>
      <c r="BZ80" s="195"/>
      <c r="CA80" s="195"/>
      <c r="CB80" s="195"/>
      <c r="CC80" s="195"/>
      <c r="CD80" s="195"/>
      <c r="CE80" s="28">
        <f t="shared" si="16"/>
        <v>0</v>
      </c>
    </row>
    <row r="81" spans="1:84" x14ac:dyDescent="0.25">
      <c r="A81" s="29" t="s">
        <v>281</v>
      </c>
      <c r="B81" s="16"/>
      <c r="C81" s="195"/>
      <c r="D81" s="195"/>
      <c r="E81" s="195"/>
      <c r="F81" s="195"/>
      <c r="G81" s="195"/>
      <c r="H81" s="195"/>
      <c r="I81" s="195"/>
      <c r="J81" s="195"/>
      <c r="K81" s="195"/>
      <c r="L81" s="195"/>
      <c r="M81" s="195"/>
      <c r="N81" s="195"/>
      <c r="O81" s="195"/>
      <c r="P81" s="195"/>
      <c r="Q81" s="195"/>
      <c r="R81" s="195"/>
      <c r="S81" s="195"/>
      <c r="T81" s="195"/>
      <c r="U81" s="195"/>
      <c r="V81" s="195"/>
      <c r="W81" s="195"/>
      <c r="X81" s="195"/>
      <c r="Y81" s="195"/>
      <c r="Z81" s="195"/>
      <c r="AA81" s="195"/>
      <c r="AB81" s="195"/>
      <c r="AC81" s="195"/>
      <c r="AD81" s="195"/>
      <c r="AE81" s="195"/>
      <c r="AF81" s="195"/>
      <c r="AG81" s="195"/>
      <c r="AH81" s="195"/>
      <c r="AI81" s="195"/>
      <c r="AJ81" s="195"/>
      <c r="AK81" s="195"/>
      <c r="AL81" s="195"/>
      <c r="AM81" s="195"/>
      <c r="AN81" s="195"/>
      <c r="AO81" s="195"/>
      <c r="AP81" s="195"/>
      <c r="AQ81" s="195"/>
      <c r="AR81" s="195"/>
      <c r="AS81" s="195"/>
      <c r="AT81" s="195"/>
      <c r="AU81" s="195"/>
      <c r="AV81" s="195"/>
      <c r="AW81" s="195"/>
      <c r="AX81" s="195"/>
      <c r="AY81" s="195"/>
      <c r="AZ81" s="195"/>
      <c r="BA81" s="195"/>
      <c r="BB81" s="195"/>
      <c r="BC81" s="195"/>
      <c r="BD81" s="195"/>
      <c r="BE81" s="195"/>
      <c r="BF81" s="195"/>
      <c r="BG81" s="195"/>
      <c r="BH81" s="195"/>
      <c r="BI81" s="195"/>
      <c r="BJ81" s="195"/>
      <c r="BK81" s="195"/>
      <c r="BL81" s="195"/>
      <c r="BM81" s="195"/>
      <c r="BN81" s="195"/>
      <c r="BO81" s="195"/>
      <c r="BP81" s="195"/>
      <c r="BQ81" s="195"/>
      <c r="BR81" s="195"/>
      <c r="BS81" s="195"/>
      <c r="BT81" s="195"/>
      <c r="BU81" s="195"/>
      <c r="BV81" s="195"/>
      <c r="BW81" s="195"/>
      <c r="BX81" s="195"/>
      <c r="BY81" s="195"/>
      <c r="BZ81" s="195"/>
      <c r="CA81" s="195"/>
      <c r="CB81" s="195"/>
      <c r="CC81" s="195"/>
      <c r="CD81" s="195"/>
      <c r="CE81" s="28">
        <f t="shared" si="16"/>
        <v>0</v>
      </c>
    </row>
    <row r="82" spans="1:84" x14ac:dyDescent="0.25">
      <c r="A82" s="29" t="s">
        <v>282</v>
      </c>
      <c r="B82" s="16"/>
      <c r="C82" s="195"/>
      <c r="D82" s="195"/>
      <c r="E82" s="195"/>
      <c r="F82" s="195"/>
      <c r="G82" s="195"/>
      <c r="H82" s="195"/>
      <c r="I82" s="195"/>
      <c r="J82" s="195"/>
      <c r="K82" s="195"/>
      <c r="L82" s="195"/>
      <c r="M82" s="195"/>
      <c r="N82" s="195"/>
      <c r="O82" s="195"/>
      <c r="P82" s="195"/>
      <c r="Q82" s="195"/>
      <c r="R82" s="195"/>
      <c r="S82" s="195"/>
      <c r="T82" s="195"/>
      <c r="U82" s="195"/>
      <c r="V82" s="195"/>
      <c r="W82" s="195"/>
      <c r="X82" s="195"/>
      <c r="Y82" s="195"/>
      <c r="Z82" s="195"/>
      <c r="AA82" s="195"/>
      <c r="AB82" s="195"/>
      <c r="AC82" s="195"/>
      <c r="AD82" s="195"/>
      <c r="AE82" s="195"/>
      <c r="AF82" s="195"/>
      <c r="AG82" s="195"/>
      <c r="AH82" s="195"/>
      <c r="AI82" s="195"/>
      <c r="AJ82" s="195"/>
      <c r="AK82" s="195"/>
      <c r="AL82" s="195"/>
      <c r="AM82" s="195"/>
      <c r="AN82" s="195"/>
      <c r="AO82" s="195"/>
      <c r="AP82" s="195"/>
      <c r="AQ82" s="195"/>
      <c r="AR82" s="195"/>
      <c r="AS82" s="195"/>
      <c r="AT82" s="195"/>
      <c r="AU82" s="195"/>
      <c r="AV82" s="195"/>
      <c r="AW82" s="195"/>
      <c r="AX82" s="195"/>
      <c r="AY82" s="195"/>
      <c r="AZ82" s="195"/>
      <c r="BA82" s="195"/>
      <c r="BB82" s="195"/>
      <c r="BC82" s="195"/>
      <c r="BD82" s="195"/>
      <c r="BE82" s="195"/>
      <c r="BF82" s="195"/>
      <c r="BG82" s="195"/>
      <c r="BH82" s="195"/>
      <c r="BI82" s="195"/>
      <c r="BJ82" s="195"/>
      <c r="BK82" s="195"/>
      <c r="BL82" s="195"/>
      <c r="BM82" s="195"/>
      <c r="BN82" s="195"/>
      <c r="BO82" s="195"/>
      <c r="BP82" s="195"/>
      <c r="BQ82" s="195"/>
      <c r="BR82" s="195"/>
      <c r="BS82" s="195"/>
      <c r="BT82" s="195"/>
      <c r="BU82" s="195"/>
      <c r="BV82" s="195"/>
      <c r="BW82" s="195"/>
      <c r="BX82" s="195"/>
      <c r="BY82" s="195"/>
      <c r="BZ82" s="195"/>
      <c r="CA82" s="195"/>
      <c r="CB82" s="195"/>
      <c r="CC82" s="195"/>
      <c r="CD82" s="195"/>
      <c r="CE82" s="28">
        <f t="shared" si="16"/>
        <v>0</v>
      </c>
    </row>
    <row r="83" spans="1:84" x14ac:dyDescent="0.25">
      <c r="A83" s="29" t="s">
        <v>283</v>
      </c>
      <c r="B83" s="16"/>
      <c r="C83" s="20">
        <v>0</v>
      </c>
      <c r="D83" s="20">
        <v>0</v>
      </c>
      <c r="E83" s="26">
        <v>11643.9</v>
      </c>
      <c r="F83" s="26">
        <v>0</v>
      </c>
      <c r="G83" s="20">
        <v>2.5</v>
      </c>
      <c r="H83" s="20">
        <v>0</v>
      </c>
      <c r="I83" s="26">
        <v>0</v>
      </c>
      <c r="J83" s="26">
        <v>0</v>
      </c>
      <c r="K83" s="26">
        <v>0</v>
      </c>
      <c r="L83" s="26">
        <v>0</v>
      </c>
      <c r="M83" s="20">
        <v>0</v>
      </c>
      <c r="N83" s="20">
        <v>0</v>
      </c>
      <c r="O83" s="20">
        <v>284.29000000000002</v>
      </c>
      <c r="P83" s="26">
        <v>45221.619999999995</v>
      </c>
      <c r="Q83" s="26">
        <v>0</v>
      </c>
      <c r="R83" s="27">
        <v>322.5</v>
      </c>
      <c r="S83" s="26">
        <v>0</v>
      </c>
      <c r="T83" s="20">
        <v>0</v>
      </c>
      <c r="U83" s="26">
        <v>62779.380000000005</v>
      </c>
      <c r="V83" s="26">
        <v>0</v>
      </c>
      <c r="W83" s="20">
        <v>0</v>
      </c>
      <c r="X83" s="26">
        <v>0</v>
      </c>
      <c r="Y83" s="26">
        <v>489303.18</v>
      </c>
      <c r="Z83" s="26">
        <v>0</v>
      </c>
      <c r="AA83" s="26">
        <v>0</v>
      </c>
      <c r="AB83" s="26">
        <v>7775.9</v>
      </c>
      <c r="AC83" s="26">
        <v>401.25</v>
      </c>
      <c r="AD83" s="26">
        <v>0</v>
      </c>
      <c r="AE83" s="26">
        <v>2549.7799999999997</v>
      </c>
      <c r="AF83" s="26">
        <v>0</v>
      </c>
      <c r="AG83" s="26">
        <v>6408.3600000000006</v>
      </c>
      <c r="AH83" s="26">
        <v>0</v>
      </c>
      <c r="AI83" s="26">
        <v>0</v>
      </c>
      <c r="AJ83" s="26">
        <v>14578.560000000001</v>
      </c>
      <c r="AK83" s="26">
        <v>100</v>
      </c>
      <c r="AL83" s="26">
        <v>50</v>
      </c>
      <c r="AM83" s="26">
        <v>0</v>
      </c>
      <c r="AN83" s="26">
        <v>0</v>
      </c>
      <c r="AO83" s="20">
        <v>0</v>
      </c>
      <c r="AP83" s="26">
        <v>0</v>
      </c>
      <c r="AQ83" s="20">
        <v>0</v>
      </c>
      <c r="AR83" s="20">
        <v>0</v>
      </c>
      <c r="AS83" s="20">
        <v>0</v>
      </c>
      <c r="AT83" s="20">
        <v>0</v>
      </c>
      <c r="AU83" s="26">
        <v>0</v>
      </c>
      <c r="AV83" s="26">
        <v>20473.62</v>
      </c>
      <c r="AW83" s="26">
        <v>0</v>
      </c>
      <c r="AX83" s="26">
        <v>0</v>
      </c>
      <c r="AY83" s="26">
        <v>-967.02000000000044</v>
      </c>
      <c r="AZ83" s="26">
        <v>0</v>
      </c>
      <c r="BA83" s="26">
        <v>0</v>
      </c>
      <c r="BB83" s="26">
        <v>229.05</v>
      </c>
      <c r="BC83" s="26">
        <v>0</v>
      </c>
      <c r="BD83" s="26">
        <v>161.58000000000001</v>
      </c>
      <c r="BE83" s="26">
        <v>300279.15999999992</v>
      </c>
      <c r="BF83" s="26">
        <v>1847.8</v>
      </c>
      <c r="BG83" s="26">
        <v>0</v>
      </c>
      <c r="BH83" s="27">
        <v>48907.42</v>
      </c>
      <c r="BI83" s="26">
        <v>42142.92</v>
      </c>
      <c r="BJ83" s="26">
        <v>0</v>
      </c>
      <c r="BK83" s="26">
        <v>0</v>
      </c>
      <c r="BL83" s="26">
        <v>146.72999999999999</v>
      </c>
      <c r="BM83" s="26">
        <v>54069.09</v>
      </c>
      <c r="BN83" s="26">
        <v>123230.83</v>
      </c>
      <c r="BO83" s="26">
        <v>0</v>
      </c>
      <c r="BP83" s="26">
        <v>65326.719999999994</v>
      </c>
      <c r="BQ83" s="26">
        <v>0</v>
      </c>
      <c r="BR83" s="26">
        <v>140274.49</v>
      </c>
      <c r="BS83" s="26">
        <v>0</v>
      </c>
      <c r="BT83" s="26">
        <v>0</v>
      </c>
      <c r="BU83" s="26">
        <v>0</v>
      </c>
      <c r="BV83" s="26">
        <v>0</v>
      </c>
      <c r="BW83" s="26">
        <v>0</v>
      </c>
      <c r="BX83" s="26">
        <v>1784.39</v>
      </c>
      <c r="BY83" s="26">
        <v>0</v>
      </c>
      <c r="BZ83" s="26">
        <v>0</v>
      </c>
      <c r="CA83" s="26">
        <v>128585.72</v>
      </c>
      <c r="CB83" s="26">
        <v>0</v>
      </c>
      <c r="CC83" s="26">
        <v>796034.94</v>
      </c>
      <c r="CD83" s="31">
        <v>0</v>
      </c>
      <c r="CE83" s="28">
        <f t="shared" si="16"/>
        <v>2363948.66</v>
      </c>
    </row>
    <row r="84" spans="1:84" x14ac:dyDescent="0.25">
      <c r="A84" s="35" t="s">
        <v>284</v>
      </c>
      <c r="B84" s="16"/>
      <c r="C84" s="20">
        <v>0</v>
      </c>
      <c r="D84" s="20">
        <v>0</v>
      </c>
      <c r="E84" s="20">
        <v>0</v>
      </c>
      <c r="F84" s="20">
        <v>0</v>
      </c>
      <c r="G84" s="20">
        <v>0</v>
      </c>
      <c r="H84" s="20">
        <v>0</v>
      </c>
      <c r="I84" s="20">
        <v>0</v>
      </c>
      <c r="J84" s="20">
        <v>0</v>
      </c>
      <c r="K84" s="20">
        <v>0</v>
      </c>
      <c r="L84" s="20">
        <v>0</v>
      </c>
      <c r="M84" s="20">
        <v>0</v>
      </c>
      <c r="N84" s="20">
        <v>0</v>
      </c>
      <c r="O84" s="20">
        <v>0</v>
      </c>
      <c r="P84" s="20">
        <v>0</v>
      </c>
      <c r="Q84" s="20">
        <v>0</v>
      </c>
      <c r="R84" s="20">
        <v>0</v>
      </c>
      <c r="S84" s="20">
        <v>0</v>
      </c>
      <c r="T84" s="20">
        <v>0</v>
      </c>
      <c r="U84" s="20">
        <v>0</v>
      </c>
      <c r="V84" s="20">
        <v>0</v>
      </c>
      <c r="W84" s="20">
        <v>0</v>
      </c>
      <c r="X84" s="20">
        <v>0</v>
      </c>
      <c r="Y84" s="20">
        <v>0</v>
      </c>
      <c r="Z84" s="20">
        <v>0</v>
      </c>
      <c r="AA84" s="20">
        <v>0</v>
      </c>
      <c r="AB84" s="20">
        <v>6714.1</v>
      </c>
      <c r="AC84" s="20">
        <v>0</v>
      </c>
      <c r="AD84" s="20">
        <v>0</v>
      </c>
      <c r="AE84" s="20">
        <v>20974.59</v>
      </c>
      <c r="AF84" s="20">
        <v>0</v>
      </c>
      <c r="AG84" s="20">
        <v>0</v>
      </c>
      <c r="AH84" s="20">
        <v>0</v>
      </c>
      <c r="AI84" s="20">
        <v>0</v>
      </c>
      <c r="AJ84" s="20">
        <v>0</v>
      </c>
      <c r="AK84" s="20">
        <v>0</v>
      </c>
      <c r="AL84" s="20">
        <v>0</v>
      </c>
      <c r="AM84" s="20">
        <v>0</v>
      </c>
      <c r="AN84" s="20">
        <v>0</v>
      </c>
      <c r="AO84" s="20">
        <v>0</v>
      </c>
      <c r="AP84" s="20">
        <v>0</v>
      </c>
      <c r="AQ84" s="20">
        <v>0</v>
      </c>
      <c r="AR84" s="20">
        <v>0</v>
      </c>
      <c r="AS84" s="20">
        <v>0</v>
      </c>
      <c r="AT84" s="20">
        <v>0</v>
      </c>
      <c r="AU84" s="20">
        <v>0</v>
      </c>
      <c r="AV84" s="20">
        <v>0</v>
      </c>
      <c r="AW84" s="20">
        <v>0</v>
      </c>
      <c r="AX84" s="20">
        <v>0</v>
      </c>
      <c r="AY84" s="20">
        <v>167480.97</v>
      </c>
      <c r="AZ84" s="20">
        <v>0</v>
      </c>
      <c r="BA84" s="20">
        <v>0</v>
      </c>
      <c r="BB84" s="20">
        <v>0</v>
      </c>
      <c r="BC84" s="20">
        <v>0</v>
      </c>
      <c r="BD84" s="20">
        <v>0</v>
      </c>
      <c r="BE84" s="20">
        <v>0</v>
      </c>
      <c r="BF84" s="20">
        <v>0</v>
      </c>
      <c r="BG84" s="20">
        <v>0</v>
      </c>
      <c r="BH84" s="20">
        <v>0</v>
      </c>
      <c r="BI84" s="20">
        <v>0</v>
      </c>
      <c r="BJ84" s="20">
        <v>0</v>
      </c>
      <c r="BK84" s="20">
        <v>0</v>
      </c>
      <c r="BL84" s="20">
        <v>0</v>
      </c>
      <c r="BM84" s="20">
        <v>0</v>
      </c>
      <c r="BN84" s="20">
        <v>0</v>
      </c>
      <c r="BO84" s="20">
        <v>0</v>
      </c>
      <c r="BP84" s="20">
        <v>0</v>
      </c>
      <c r="BQ84" s="20">
        <v>0</v>
      </c>
      <c r="BR84" s="20">
        <v>0</v>
      </c>
      <c r="BS84" s="20">
        <v>0</v>
      </c>
      <c r="BT84" s="20">
        <v>0</v>
      </c>
      <c r="BU84" s="20">
        <v>0</v>
      </c>
      <c r="BV84" s="20">
        <v>5492.82</v>
      </c>
      <c r="BW84" s="20">
        <v>0</v>
      </c>
      <c r="BX84" s="20">
        <v>0</v>
      </c>
      <c r="BY84" s="20">
        <v>0</v>
      </c>
      <c r="BZ84" s="20">
        <v>0</v>
      </c>
      <c r="CA84" s="20">
        <v>0</v>
      </c>
      <c r="CB84" s="20">
        <v>0</v>
      </c>
      <c r="CC84" s="20">
        <v>21835.329999999998</v>
      </c>
      <c r="CD84" s="31">
        <v>242203.5</v>
      </c>
      <c r="CE84" s="28">
        <f t="shared" si="16"/>
        <v>464701.31</v>
      </c>
    </row>
    <row r="85" spans="1:84" x14ac:dyDescent="0.25">
      <c r="A85" s="35" t="s">
        <v>285</v>
      </c>
      <c r="B85" s="28"/>
      <c r="C85" s="28">
        <f t="shared" ref="C85:AH85" si="17">SUM(C61:C69)-C84</f>
        <v>0</v>
      </c>
      <c r="D85" s="28">
        <f t="shared" si="17"/>
        <v>4987.49</v>
      </c>
      <c r="E85" s="28">
        <f t="shared" si="17"/>
        <v>3388013.35</v>
      </c>
      <c r="F85" s="28">
        <f t="shared" si="17"/>
        <v>0</v>
      </c>
      <c r="G85" s="28">
        <f t="shared" si="17"/>
        <v>13546.89</v>
      </c>
      <c r="H85" s="28">
        <f t="shared" si="17"/>
        <v>0</v>
      </c>
      <c r="I85" s="28">
        <f t="shared" si="17"/>
        <v>0</v>
      </c>
      <c r="J85" s="28">
        <f t="shared" si="17"/>
        <v>2877</v>
      </c>
      <c r="K85" s="28">
        <f t="shared" si="17"/>
        <v>0</v>
      </c>
      <c r="L85" s="28">
        <f t="shared" si="17"/>
        <v>52109</v>
      </c>
      <c r="M85" s="28">
        <f t="shared" si="17"/>
        <v>0</v>
      </c>
      <c r="N85" s="28">
        <f t="shared" si="17"/>
        <v>0</v>
      </c>
      <c r="O85" s="28">
        <f t="shared" si="17"/>
        <v>899284.85000000009</v>
      </c>
      <c r="P85" s="28">
        <f t="shared" si="17"/>
        <v>3997697.54</v>
      </c>
      <c r="Q85" s="28">
        <f t="shared" si="17"/>
        <v>73513</v>
      </c>
      <c r="R85" s="28">
        <f t="shared" si="17"/>
        <v>801176.45</v>
      </c>
      <c r="S85" s="28">
        <f t="shared" si="17"/>
        <v>0</v>
      </c>
      <c r="T85" s="28">
        <f t="shared" si="17"/>
        <v>0</v>
      </c>
      <c r="U85" s="28">
        <f t="shared" si="17"/>
        <v>2010897.08</v>
      </c>
      <c r="V85" s="28">
        <f t="shared" si="17"/>
        <v>94.33</v>
      </c>
      <c r="W85" s="28">
        <f t="shared" si="17"/>
        <v>0</v>
      </c>
      <c r="X85" s="28">
        <f t="shared" si="17"/>
        <v>0</v>
      </c>
      <c r="Y85" s="28">
        <f t="shared" si="17"/>
        <v>1769324.88</v>
      </c>
      <c r="Z85" s="28">
        <f t="shared" si="17"/>
        <v>0</v>
      </c>
      <c r="AA85" s="28">
        <f t="shared" si="17"/>
        <v>0</v>
      </c>
      <c r="AB85" s="28">
        <f t="shared" si="17"/>
        <v>3666810.7099999995</v>
      </c>
      <c r="AC85" s="28">
        <f t="shared" si="17"/>
        <v>852879.97999999986</v>
      </c>
      <c r="AD85" s="28">
        <f t="shared" si="17"/>
        <v>0</v>
      </c>
      <c r="AE85" s="28">
        <f t="shared" si="17"/>
        <v>1306139.71</v>
      </c>
      <c r="AF85" s="28">
        <f t="shared" si="17"/>
        <v>0</v>
      </c>
      <c r="AG85" s="28">
        <f t="shared" si="17"/>
        <v>2824229.8899999997</v>
      </c>
      <c r="AH85" s="28">
        <f t="shared" si="17"/>
        <v>0</v>
      </c>
      <c r="AI85" s="28">
        <f t="shared" ref="AI85:BN85" si="18">SUM(AI61:AI69)-AI84</f>
        <v>0</v>
      </c>
      <c r="AJ85" s="28">
        <f t="shared" si="18"/>
        <v>9357089.9700000025</v>
      </c>
      <c r="AK85" s="28">
        <f t="shared" si="18"/>
        <v>307628.30999999994</v>
      </c>
      <c r="AL85" s="28">
        <f t="shared" si="18"/>
        <v>80643.81</v>
      </c>
      <c r="AM85" s="28">
        <f t="shared" si="18"/>
        <v>0</v>
      </c>
      <c r="AN85" s="28">
        <f t="shared" si="18"/>
        <v>0</v>
      </c>
      <c r="AO85" s="28">
        <f t="shared" si="18"/>
        <v>0</v>
      </c>
      <c r="AP85" s="28">
        <f t="shared" si="18"/>
        <v>0</v>
      </c>
      <c r="AQ85" s="28">
        <f t="shared" si="18"/>
        <v>0</v>
      </c>
      <c r="AR85" s="28">
        <f t="shared" si="18"/>
        <v>0</v>
      </c>
      <c r="AS85" s="28">
        <f t="shared" si="18"/>
        <v>0</v>
      </c>
      <c r="AT85" s="28">
        <f t="shared" si="18"/>
        <v>0</v>
      </c>
      <c r="AU85" s="28">
        <f t="shared" si="18"/>
        <v>0</v>
      </c>
      <c r="AV85" s="28">
        <f t="shared" si="18"/>
        <v>264803.94999999995</v>
      </c>
      <c r="AW85" s="28">
        <f t="shared" si="18"/>
        <v>0</v>
      </c>
      <c r="AX85" s="28">
        <f t="shared" si="18"/>
        <v>0</v>
      </c>
      <c r="AY85" s="28">
        <f t="shared" si="18"/>
        <v>700051.64999999991</v>
      </c>
      <c r="AZ85" s="28">
        <f t="shared" si="18"/>
        <v>0</v>
      </c>
      <c r="BA85" s="28">
        <f t="shared" si="18"/>
        <v>142589.37</v>
      </c>
      <c r="BB85" s="28">
        <f t="shared" si="18"/>
        <v>279650.88999999996</v>
      </c>
      <c r="BC85" s="28">
        <f t="shared" si="18"/>
        <v>0</v>
      </c>
      <c r="BD85" s="28">
        <f t="shared" si="18"/>
        <v>465009.82</v>
      </c>
      <c r="BE85" s="28">
        <f t="shared" si="18"/>
        <v>2948528.5599999996</v>
      </c>
      <c r="BF85" s="28">
        <f t="shared" si="18"/>
        <v>575110.92000000004</v>
      </c>
      <c r="BG85" s="28">
        <f t="shared" si="18"/>
        <v>0</v>
      </c>
      <c r="BH85" s="28">
        <f t="shared" si="18"/>
        <v>2362442.5299999998</v>
      </c>
      <c r="BI85" s="28">
        <f t="shared" si="18"/>
        <v>42488.259999999995</v>
      </c>
      <c r="BJ85" s="28">
        <f t="shared" si="18"/>
        <v>0</v>
      </c>
      <c r="BK85" s="28">
        <f t="shared" si="18"/>
        <v>0</v>
      </c>
      <c r="BL85" s="28">
        <f t="shared" si="18"/>
        <v>1148602.27</v>
      </c>
      <c r="BM85" s="28">
        <f t="shared" si="18"/>
        <v>286505.91000000003</v>
      </c>
      <c r="BN85" s="28">
        <f t="shared" si="18"/>
        <v>1205329.3600000001</v>
      </c>
      <c r="BO85" s="28">
        <f t="shared" ref="BO85:CD85" si="19">SUM(BO61:BO69)-BO84</f>
        <v>24110.019999999997</v>
      </c>
      <c r="BP85" s="28">
        <f t="shared" si="19"/>
        <v>192361.19</v>
      </c>
      <c r="BQ85" s="28">
        <f t="shared" si="19"/>
        <v>0</v>
      </c>
      <c r="BR85" s="28">
        <f t="shared" si="19"/>
        <v>4710524.1300000008</v>
      </c>
      <c r="BS85" s="28">
        <f t="shared" si="19"/>
        <v>0</v>
      </c>
      <c r="BT85" s="28">
        <f t="shared" si="19"/>
        <v>0</v>
      </c>
      <c r="BU85" s="28">
        <f t="shared" si="19"/>
        <v>0</v>
      </c>
      <c r="BV85" s="28">
        <f t="shared" si="19"/>
        <v>832355.75000000012</v>
      </c>
      <c r="BW85" s="28">
        <f t="shared" si="19"/>
        <v>0</v>
      </c>
      <c r="BX85" s="28">
        <f t="shared" si="19"/>
        <v>1020853.46</v>
      </c>
      <c r="BY85" s="28">
        <f t="shared" si="19"/>
        <v>0</v>
      </c>
      <c r="BZ85" s="28">
        <f t="shared" si="19"/>
        <v>0</v>
      </c>
      <c r="CA85" s="28">
        <f t="shared" si="19"/>
        <v>167281.06</v>
      </c>
      <c r="CB85" s="28">
        <f t="shared" si="19"/>
        <v>0</v>
      </c>
      <c r="CC85" s="28">
        <f t="shared" si="19"/>
        <v>776124.92</v>
      </c>
      <c r="CD85" s="28">
        <f t="shared" si="19"/>
        <v>-242203.5</v>
      </c>
      <c r="CE85" s="28">
        <f t="shared" si="16"/>
        <v>49311464.760000005</v>
      </c>
    </row>
    <row r="86" spans="1:84" x14ac:dyDescent="0.25">
      <c r="A86" s="35" t="s">
        <v>286</v>
      </c>
      <c r="B86" s="28"/>
      <c r="C86" s="25" t="s">
        <v>248</v>
      </c>
      <c r="D86" s="25" t="s">
        <v>248</v>
      </c>
      <c r="E86" s="25" t="s">
        <v>248</v>
      </c>
      <c r="F86" s="25" t="s">
        <v>248</v>
      </c>
      <c r="G86" s="25" t="s">
        <v>248</v>
      </c>
      <c r="H86" s="25" t="s">
        <v>248</v>
      </c>
      <c r="I86" s="25" t="s">
        <v>248</v>
      </c>
      <c r="J86" s="25" t="s">
        <v>248</v>
      </c>
      <c r="K86" s="32" t="s">
        <v>248</v>
      </c>
      <c r="L86" s="25" t="s">
        <v>248</v>
      </c>
      <c r="M86" s="25" t="s">
        <v>248</v>
      </c>
      <c r="N86" s="25" t="s">
        <v>248</v>
      </c>
      <c r="O86" s="25" t="s">
        <v>248</v>
      </c>
      <c r="P86" s="25" t="s">
        <v>248</v>
      </c>
      <c r="Q86" s="25" t="s">
        <v>248</v>
      </c>
      <c r="R86" s="25" t="s">
        <v>248</v>
      </c>
      <c r="S86" s="25" t="s">
        <v>248</v>
      </c>
      <c r="T86" s="25" t="s">
        <v>248</v>
      </c>
      <c r="U86" s="25" t="s">
        <v>248</v>
      </c>
      <c r="V86" s="25" t="s">
        <v>248</v>
      </c>
      <c r="W86" s="25" t="s">
        <v>248</v>
      </c>
      <c r="X86" s="25" t="s">
        <v>248</v>
      </c>
      <c r="Y86" s="25" t="s">
        <v>248</v>
      </c>
      <c r="Z86" s="25" t="s">
        <v>248</v>
      </c>
      <c r="AA86" s="25" t="s">
        <v>248</v>
      </c>
      <c r="AB86" s="25" t="s">
        <v>248</v>
      </c>
      <c r="AC86" s="25" t="s">
        <v>248</v>
      </c>
      <c r="AD86" s="25" t="s">
        <v>248</v>
      </c>
      <c r="AE86" s="25" t="s">
        <v>248</v>
      </c>
      <c r="AF86" s="25" t="s">
        <v>248</v>
      </c>
      <c r="AG86" s="25" t="s">
        <v>248</v>
      </c>
      <c r="AH86" s="25" t="s">
        <v>248</v>
      </c>
      <c r="AI86" s="25" t="s">
        <v>248</v>
      </c>
      <c r="AJ86" s="25" t="s">
        <v>248</v>
      </c>
      <c r="AK86" s="25" t="s">
        <v>248</v>
      </c>
      <c r="AL86" s="25" t="s">
        <v>248</v>
      </c>
      <c r="AM86" s="25" t="s">
        <v>248</v>
      </c>
      <c r="AN86" s="25" t="s">
        <v>248</v>
      </c>
      <c r="AO86" s="25" t="s">
        <v>248</v>
      </c>
      <c r="AP86" s="25" t="s">
        <v>248</v>
      </c>
      <c r="AQ86" s="25" t="s">
        <v>248</v>
      </c>
      <c r="AR86" s="25" t="s">
        <v>248</v>
      </c>
      <c r="AS86" s="25" t="s">
        <v>248</v>
      </c>
      <c r="AT86" s="25" t="s">
        <v>248</v>
      </c>
      <c r="AU86" s="25" t="s">
        <v>248</v>
      </c>
      <c r="AV86" s="25" t="s">
        <v>248</v>
      </c>
      <c r="AW86" s="25" t="s">
        <v>248</v>
      </c>
      <c r="AX86" s="25" t="s">
        <v>248</v>
      </c>
      <c r="AY86" s="25" t="s">
        <v>248</v>
      </c>
      <c r="AZ86" s="25" t="s">
        <v>248</v>
      </c>
      <c r="BA86" s="25" t="s">
        <v>248</v>
      </c>
      <c r="BB86" s="25" t="s">
        <v>248</v>
      </c>
      <c r="BC86" s="25" t="s">
        <v>248</v>
      </c>
      <c r="BD86" s="25" t="s">
        <v>248</v>
      </c>
      <c r="BE86" s="25" t="s">
        <v>248</v>
      </c>
      <c r="BF86" s="25" t="s">
        <v>248</v>
      </c>
      <c r="BG86" s="25" t="s">
        <v>248</v>
      </c>
      <c r="BH86" s="25" t="s">
        <v>248</v>
      </c>
      <c r="BI86" s="25" t="s">
        <v>248</v>
      </c>
      <c r="BJ86" s="25" t="s">
        <v>248</v>
      </c>
      <c r="BK86" s="25" t="s">
        <v>248</v>
      </c>
      <c r="BL86" s="25" t="s">
        <v>248</v>
      </c>
      <c r="BM86" s="25" t="s">
        <v>248</v>
      </c>
      <c r="BN86" s="25" t="s">
        <v>248</v>
      </c>
      <c r="BO86" s="25" t="s">
        <v>248</v>
      </c>
      <c r="BP86" s="25" t="s">
        <v>248</v>
      </c>
      <c r="BQ86" s="25" t="s">
        <v>248</v>
      </c>
      <c r="BR86" s="25" t="s">
        <v>248</v>
      </c>
      <c r="BS86" s="25" t="s">
        <v>248</v>
      </c>
      <c r="BT86" s="25" t="s">
        <v>248</v>
      </c>
      <c r="BU86" s="25" t="s">
        <v>248</v>
      </c>
      <c r="BV86" s="25" t="s">
        <v>248</v>
      </c>
      <c r="BW86" s="25" t="s">
        <v>248</v>
      </c>
      <c r="BX86" s="25" t="s">
        <v>248</v>
      </c>
      <c r="BY86" s="25" t="s">
        <v>248</v>
      </c>
      <c r="BZ86" s="25" t="s">
        <v>248</v>
      </c>
      <c r="CA86" s="25" t="s">
        <v>248</v>
      </c>
      <c r="CB86" s="25" t="s">
        <v>248</v>
      </c>
      <c r="CC86" s="25" t="s">
        <v>248</v>
      </c>
      <c r="CD86" s="25" t="s">
        <v>248</v>
      </c>
      <c r="CE86" s="31"/>
    </row>
    <row r="87" spans="1:84" x14ac:dyDescent="0.25">
      <c r="A87" s="35" t="s">
        <v>287</v>
      </c>
      <c r="B87" s="16"/>
      <c r="C87" s="20"/>
      <c r="D87" s="20"/>
      <c r="E87" s="20"/>
      <c r="F87" s="20"/>
      <c r="G87" s="20"/>
      <c r="H87" s="20"/>
      <c r="I87" s="20"/>
      <c r="J87" s="20"/>
      <c r="K87" s="20"/>
      <c r="L87" s="20"/>
      <c r="M87" s="20"/>
      <c r="N87" s="20"/>
      <c r="O87" s="20"/>
      <c r="P87" s="20"/>
      <c r="Q87" s="20"/>
      <c r="R87" s="20"/>
      <c r="S87" s="20"/>
      <c r="T87" s="20"/>
      <c r="U87" s="20"/>
      <c r="V87" s="20"/>
      <c r="W87" s="20"/>
      <c r="X87" s="20"/>
      <c r="Y87" s="20"/>
      <c r="Z87" s="20"/>
      <c r="AA87" s="20"/>
      <c r="AB87" s="20"/>
      <c r="AC87" s="20"/>
      <c r="AD87" s="20"/>
      <c r="AE87" s="20"/>
      <c r="AF87" s="20"/>
      <c r="AG87" s="20"/>
      <c r="AH87" s="20"/>
      <c r="AI87" s="20"/>
      <c r="AJ87" s="20"/>
      <c r="AK87" s="20"/>
      <c r="AL87" s="20"/>
      <c r="AM87" s="20"/>
      <c r="AN87" s="20"/>
      <c r="AO87" s="20"/>
      <c r="AP87" s="20"/>
      <c r="AQ87" s="20"/>
      <c r="AR87" s="20"/>
      <c r="AS87" s="20"/>
      <c r="AT87" s="20"/>
      <c r="AU87" s="20"/>
      <c r="AV87" s="20"/>
      <c r="AW87" s="25" t="s">
        <v>248</v>
      </c>
      <c r="AX87" s="25" t="s">
        <v>248</v>
      </c>
      <c r="AY87" s="25" t="s">
        <v>248</v>
      </c>
      <c r="AZ87" s="25" t="s">
        <v>248</v>
      </c>
      <c r="BA87" s="25" t="s">
        <v>248</v>
      </c>
      <c r="BB87" s="25" t="s">
        <v>248</v>
      </c>
      <c r="BC87" s="25" t="s">
        <v>248</v>
      </c>
      <c r="BD87" s="25" t="s">
        <v>248</v>
      </c>
      <c r="BE87" s="25" t="s">
        <v>248</v>
      </c>
      <c r="BF87" s="25" t="s">
        <v>248</v>
      </c>
      <c r="BG87" s="25" t="s">
        <v>248</v>
      </c>
      <c r="BH87" s="25" t="s">
        <v>248</v>
      </c>
      <c r="BI87" s="25" t="s">
        <v>248</v>
      </c>
      <c r="BJ87" s="25" t="s">
        <v>248</v>
      </c>
      <c r="BK87" s="25" t="s">
        <v>248</v>
      </c>
      <c r="BL87" s="25" t="s">
        <v>248</v>
      </c>
      <c r="BM87" s="25" t="s">
        <v>248</v>
      </c>
      <c r="BN87" s="25" t="s">
        <v>248</v>
      </c>
      <c r="BO87" s="25" t="s">
        <v>248</v>
      </c>
      <c r="BP87" s="25" t="s">
        <v>248</v>
      </c>
      <c r="BQ87" s="25" t="s">
        <v>248</v>
      </c>
      <c r="BR87" s="25" t="s">
        <v>248</v>
      </c>
      <c r="BS87" s="25" t="s">
        <v>248</v>
      </c>
      <c r="BT87" s="25" t="s">
        <v>248</v>
      </c>
      <c r="BU87" s="25" t="s">
        <v>248</v>
      </c>
      <c r="BV87" s="25" t="s">
        <v>248</v>
      </c>
      <c r="BW87" s="25" t="s">
        <v>248</v>
      </c>
      <c r="BX87" s="25" t="s">
        <v>248</v>
      </c>
      <c r="BY87" s="25" t="s">
        <v>248</v>
      </c>
      <c r="BZ87" s="25" t="s">
        <v>248</v>
      </c>
      <c r="CA87" s="25" t="s">
        <v>248</v>
      </c>
      <c r="CB87" s="25" t="s">
        <v>248</v>
      </c>
      <c r="CC87" s="25" t="s">
        <v>248</v>
      </c>
      <c r="CD87" s="25" t="s">
        <v>248</v>
      </c>
      <c r="CE87" s="28">
        <f t="shared" ref="CE87:CE94" si="20">SUM(C87:CD87)</f>
        <v>0</v>
      </c>
    </row>
    <row r="88" spans="1:84" x14ac:dyDescent="0.25">
      <c r="A88" s="35" t="s">
        <v>288</v>
      </c>
      <c r="B88" s="16"/>
      <c r="C88" s="20"/>
      <c r="D88" s="20"/>
      <c r="E88" s="20"/>
      <c r="F88" s="20"/>
      <c r="G88" s="20"/>
      <c r="H88" s="20"/>
      <c r="I88" s="20"/>
      <c r="J88" s="20"/>
      <c r="K88" s="20"/>
      <c r="L88" s="20"/>
      <c r="M88" s="20"/>
      <c r="N88" s="20"/>
      <c r="O88" s="20"/>
      <c r="P88" s="20"/>
      <c r="Q88" s="20"/>
      <c r="R88" s="20"/>
      <c r="S88" s="20"/>
      <c r="T88" s="20"/>
      <c r="U88" s="20"/>
      <c r="V88" s="20"/>
      <c r="W88" s="20"/>
      <c r="X88" s="20"/>
      <c r="Y88" s="20"/>
      <c r="Z88" s="20"/>
      <c r="AA88" s="20"/>
      <c r="AB88" s="20"/>
      <c r="AC88" s="20"/>
      <c r="AD88" s="20"/>
      <c r="AE88" s="20"/>
      <c r="AF88" s="20"/>
      <c r="AG88" s="20"/>
      <c r="AH88" s="20"/>
      <c r="AI88" s="20"/>
      <c r="AJ88" s="20"/>
      <c r="AK88" s="20"/>
      <c r="AL88" s="20"/>
      <c r="AM88" s="20"/>
      <c r="AN88" s="20"/>
      <c r="AO88" s="20"/>
      <c r="AP88" s="20"/>
      <c r="AQ88" s="20"/>
      <c r="AR88" s="20"/>
      <c r="AS88" s="20"/>
      <c r="AT88" s="20"/>
      <c r="AU88" s="20"/>
      <c r="AV88" s="20"/>
      <c r="AW88" s="25" t="s">
        <v>248</v>
      </c>
      <c r="AX88" s="25" t="s">
        <v>248</v>
      </c>
      <c r="AY88" s="25" t="s">
        <v>248</v>
      </c>
      <c r="AZ88" s="25" t="s">
        <v>248</v>
      </c>
      <c r="BA88" s="25" t="s">
        <v>248</v>
      </c>
      <c r="BB88" s="25" t="s">
        <v>248</v>
      </c>
      <c r="BC88" s="25" t="s">
        <v>248</v>
      </c>
      <c r="BD88" s="25" t="s">
        <v>248</v>
      </c>
      <c r="BE88" s="25" t="s">
        <v>248</v>
      </c>
      <c r="BF88" s="25" t="s">
        <v>248</v>
      </c>
      <c r="BG88" s="25" t="s">
        <v>248</v>
      </c>
      <c r="BH88" s="25" t="s">
        <v>248</v>
      </c>
      <c r="BI88" s="25" t="s">
        <v>248</v>
      </c>
      <c r="BJ88" s="25" t="s">
        <v>248</v>
      </c>
      <c r="BK88" s="25" t="s">
        <v>248</v>
      </c>
      <c r="BL88" s="25" t="s">
        <v>248</v>
      </c>
      <c r="BM88" s="25" t="s">
        <v>248</v>
      </c>
      <c r="BN88" s="25" t="s">
        <v>248</v>
      </c>
      <c r="BO88" s="25" t="s">
        <v>248</v>
      </c>
      <c r="BP88" s="25" t="s">
        <v>248</v>
      </c>
      <c r="BQ88" s="25" t="s">
        <v>248</v>
      </c>
      <c r="BR88" s="25" t="s">
        <v>248</v>
      </c>
      <c r="BS88" s="25" t="s">
        <v>248</v>
      </c>
      <c r="BT88" s="25" t="s">
        <v>248</v>
      </c>
      <c r="BU88" s="25" t="s">
        <v>248</v>
      </c>
      <c r="BV88" s="25" t="s">
        <v>248</v>
      </c>
      <c r="BW88" s="25" t="s">
        <v>248</v>
      </c>
      <c r="BX88" s="25" t="s">
        <v>248</v>
      </c>
      <c r="BY88" s="25" t="s">
        <v>248</v>
      </c>
      <c r="BZ88" s="25" t="s">
        <v>248</v>
      </c>
      <c r="CA88" s="25" t="s">
        <v>248</v>
      </c>
      <c r="CB88" s="25" t="s">
        <v>248</v>
      </c>
      <c r="CC88" s="25" t="s">
        <v>248</v>
      </c>
      <c r="CD88" s="25" t="s">
        <v>248</v>
      </c>
      <c r="CE88" s="28">
        <f t="shared" si="20"/>
        <v>0</v>
      </c>
    </row>
    <row r="89" spans="1:84" x14ac:dyDescent="0.25">
      <c r="A89" s="22" t="s">
        <v>289</v>
      </c>
      <c r="B89" s="16"/>
      <c r="C89" s="28">
        <f t="shared" ref="C89:AV89" si="21">C87+C88</f>
        <v>0</v>
      </c>
      <c r="D89" s="28">
        <f t="shared" si="21"/>
        <v>0</v>
      </c>
      <c r="E89" s="28">
        <f t="shared" si="21"/>
        <v>0</v>
      </c>
      <c r="F89" s="28">
        <f t="shared" si="21"/>
        <v>0</v>
      </c>
      <c r="G89" s="28">
        <f t="shared" si="21"/>
        <v>0</v>
      </c>
      <c r="H89" s="28">
        <f t="shared" si="21"/>
        <v>0</v>
      </c>
      <c r="I89" s="28">
        <f t="shared" si="21"/>
        <v>0</v>
      </c>
      <c r="J89" s="28">
        <f t="shared" si="21"/>
        <v>0</v>
      </c>
      <c r="K89" s="28">
        <f t="shared" si="21"/>
        <v>0</v>
      </c>
      <c r="L89" s="28">
        <f t="shared" si="21"/>
        <v>0</v>
      </c>
      <c r="M89" s="28">
        <f t="shared" si="21"/>
        <v>0</v>
      </c>
      <c r="N89" s="28">
        <f t="shared" si="21"/>
        <v>0</v>
      </c>
      <c r="O89" s="28">
        <f t="shared" si="21"/>
        <v>0</v>
      </c>
      <c r="P89" s="28">
        <f t="shared" si="21"/>
        <v>0</v>
      </c>
      <c r="Q89" s="28">
        <f t="shared" si="21"/>
        <v>0</v>
      </c>
      <c r="R89" s="28">
        <f t="shared" si="21"/>
        <v>0</v>
      </c>
      <c r="S89" s="28">
        <f t="shared" si="21"/>
        <v>0</v>
      </c>
      <c r="T89" s="28">
        <f t="shared" si="21"/>
        <v>0</v>
      </c>
      <c r="U89" s="28">
        <f t="shared" si="21"/>
        <v>0</v>
      </c>
      <c r="V89" s="28">
        <f t="shared" si="21"/>
        <v>0</v>
      </c>
      <c r="W89" s="28">
        <f t="shared" si="21"/>
        <v>0</v>
      </c>
      <c r="X89" s="28">
        <f t="shared" si="21"/>
        <v>0</v>
      </c>
      <c r="Y89" s="28">
        <f t="shared" si="21"/>
        <v>0</v>
      </c>
      <c r="Z89" s="28">
        <f t="shared" si="21"/>
        <v>0</v>
      </c>
      <c r="AA89" s="28">
        <f t="shared" si="21"/>
        <v>0</v>
      </c>
      <c r="AB89" s="28">
        <f t="shared" si="21"/>
        <v>0</v>
      </c>
      <c r="AC89" s="28">
        <f t="shared" si="21"/>
        <v>0</v>
      </c>
      <c r="AD89" s="28">
        <f t="shared" si="21"/>
        <v>0</v>
      </c>
      <c r="AE89" s="28">
        <f t="shared" si="21"/>
        <v>0</v>
      </c>
      <c r="AF89" s="28">
        <f t="shared" si="21"/>
        <v>0</v>
      </c>
      <c r="AG89" s="28">
        <f t="shared" si="21"/>
        <v>0</v>
      </c>
      <c r="AH89" s="28">
        <f t="shared" si="21"/>
        <v>0</v>
      </c>
      <c r="AI89" s="28">
        <f t="shared" si="21"/>
        <v>0</v>
      </c>
      <c r="AJ89" s="28">
        <f t="shared" si="21"/>
        <v>0</v>
      </c>
      <c r="AK89" s="28">
        <f t="shared" si="21"/>
        <v>0</v>
      </c>
      <c r="AL89" s="28">
        <f t="shared" si="21"/>
        <v>0</v>
      </c>
      <c r="AM89" s="28">
        <f t="shared" si="21"/>
        <v>0</v>
      </c>
      <c r="AN89" s="28">
        <f t="shared" si="21"/>
        <v>0</v>
      </c>
      <c r="AO89" s="28">
        <f t="shared" si="21"/>
        <v>0</v>
      </c>
      <c r="AP89" s="28">
        <f t="shared" si="21"/>
        <v>0</v>
      </c>
      <c r="AQ89" s="28">
        <f t="shared" si="21"/>
        <v>0</v>
      </c>
      <c r="AR89" s="28">
        <f t="shared" si="21"/>
        <v>0</v>
      </c>
      <c r="AS89" s="28">
        <f t="shared" si="21"/>
        <v>0</v>
      </c>
      <c r="AT89" s="28">
        <f t="shared" si="21"/>
        <v>0</v>
      </c>
      <c r="AU89" s="28">
        <f t="shared" si="21"/>
        <v>0</v>
      </c>
      <c r="AV89" s="28">
        <f t="shared" si="21"/>
        <v>0</v>
      </c>
      <c r="AW89" s="25" t="s">
        <v>248</v>
      </c>
      <c r="AX89" s="25" t="s">
        <v>248</v>
      </c>
      <c r="AY89" s="25" t="s">
        <v>248</v>
      </c>
      <c r="AZ89" s="25" t="s">
        <v>248</v>
      </c>
      <c r="BA89" s="25" t="s">
        <v>248</v>
      </c>
      <c r="BB89" s="25" t="s">
        <v>248</v>
      </c>
      <c r="BC89" s="25" t="s">
        <v>248</v>
      </c>
      <c r="BD89" s="25" t="s">
        <v>248</v>
      </c>
      <c r="BE89" s="25" t="s">
        <v>248</v>
      </c>
      <c r="BF89" s="25" t="s">
        <v>248</v>
      </c>
      <c r="BG89" s="25" t="s">
        <v>248</v>
      </c>
      <c r="BH89" s="25" t="s">
        <v>248</v>
      </c>
      <c r="BI89" s="25" t="s">
        <v>248</v>
      </c>
      <c r="BJ89" s="25" t="s">
        <v>248</v>
      </c>
      <c r="BK89" s="25" t="s">
        <v>248</v>
      </c>
      <c r="BL89" s="25" t="s">
        <v>248</v>
      </c>
      <c r="BM89" s="25" t="s">
        <v>248</v>
      </c>
      <c r="BN89" s="25" t="s">
        <v>248</v>
      </c>
      <c r="BO89" s="25" t="s">
        <v>248</v>
      </c>
      <c r="BP89" s="25" t="s">
        <v>248</v>
      </c>
      <c r="BQ89" s="25" t="s">
        <v>248</v>
      </c>
      <c r="BR89" s="25" t="s">
        <v>248</v>
      </c>
      <c r="BS89" s="25" t="s">
        <v>248</v>
      </c>
      <c r="BT89" s="25" t="s">
        <v>248</v>
      </c>
      <c r="BU89" s="25" t="s">
        <v>248</v>
      </c>
      <c r="BV89" s="25" t="s">
        <v>248</v>
      </c>
      <c r="BW89" s="25" t="s">
        <v>248</v>
      </c>
      <c r="BX89" s="25" t="s">
        <v>248</v>
      </c>
      <c r="BY89" s="25" t="s">
        <v>248</v>
      </c>
      <c r="BZ89" s="25" t="s">
        <v>248</v>
      </c>
      <c r="CA89" s="25" t="s">
        <v>248</v>
      </c>
      <c r="CB89" s="25" t="s">
        <v>248</v>
      </c>
      <c r="CC89" s="25" t="s">
        <v>248</v>
      </c>
      <c r="CD89" s="25" t="s">
        <v>248</v>
      </c>
      <c r="CE89" s="28">
        <f t="shared" si="20"/>
        <v>0</v>
      </c>
    </row>
    <row r="90" spans="1:84" x14ac:dyDescent="0.25">
      <c r="A90" s="35" t="s">
        <v>290</v>
      </c>
      <c r="B90" s="28"/>
      <c r="C90" s="20">
        <v>0</v>
      </c>
      <c r="D90" s="20">
        <v>95</v>
      </c>
      <c r="E90" s="20">
        <v>6512</v>
      </c>
      <c r="F90" s="20">
        <v>0</v>
      </c>
      <c r="G90" s="20">
        <v>0</v>
      </c>
      <c r="H90" s="20">
        <v>0</v>
      </c>
      <c r="I90" s="20">
        <v>0</v>
      </c>
      <c r="J90" s="20">
        <v>146</v>
      </c>
      <c r="K90" s="20">
        <v>0</v>
      </c>
      <c r="L90" s="20">
        <v>2644</v>
      </c>
      <c r="M90" s="20">
        <v>0</v>
      </c>
      <c r="N90" s="20">
        <v>0</v>
      </c>
      <c r="O90" s="20">
        <v>1045</v>
      </c>
      <c r="P90" s="20">
        <v>6528</v>
      </c>
      <c r="Q90" s="20">
        <v>3730</v>
      </c>
      <c r="R90" s="20">
        <v>234</v>
      </c>
      <c r="S90" s="20">
        <v>0</v>
      </c>
      <c r="T90" s="20">
        <v>0</v>
      </c>
      <c r="U90" s="20">
        <v>3041</v>
      </c>
      <c r="V90" s="20">
        <v>0</v>
      </c>
      <c r="W90" s="20">
        <v>0</v>
      </c>
      <c r="X90" s="20">
        <v>0</v>
      </c>
      <c r="Y90" s="20">
        <v>2360</v>
      </c>
      <c r="Z90" s="20">
        <v>0</v>
      </c>
      <c r="AA90" s="20">
        <v>0</v>
      </c>
      <c r="AB90" s="20">
        <v>768</v>
      </c>
      <c r="AC90" s="20">
        <v>1194</v>
      </c>
      <c r="AD90" s="20">
        <v>0</v>
      </c>
      <c r="AE90" s="20">
        <v>6281</v>
      </c>
      <c r="AF90" s="20">
        <v>0</v>
      </c>
      <c r="AG90" s="20">
        <v>2054</v>
      </c>
      <c r="AH90" s="20">
        <v>0</v>
      </c>
      <c r="AI90" s="20">
        <v>0</v>
      </c>
      <c r="AJ90" s="20">
        <v>9095</v>
      </c>
      <c r="AK90" s="20">
        <v>4485</v>
      </c>
      <c r="AL90" s="20">
        <v>1796</v>
      </c>
      <c r="AM90" s="20">
        <v>0</v>
      </c>
      <c r="AN90" s="20">
        <v>0</v>
      </c>
      <c r="AO90" s="20">
        <v>0</v>
      </c>
      <c r="AP90" s="20">
        <v>0</v>
      </c>
      <c r="AQ90" s="20">
        <v>0</v>
      </c>
      <c r="AR90" s="20">
        <v>0</v>
      </c>
      <c r="AS90" s="20">
        <v>0</v>
      </c>
      <c r="AT90" s="20">
        <v>0</v>
      </c>
      <c r="AU90" s="20">
        <v>0</v>
      </c>
      <c r="AV90" s="20">
        <v>0</v>
      </c>
      <c r="AW90" s="20">
        <v>0</v>
      </c>
      <c r="AX90" s="20">
        <v>0</v>
      </c>
      <c r="AY90" s="20">
        <v>2693</v>
      </c>
      <c r="AZ90" s="20">
        <v>0</v>
      </c>
      <c r="BA90" s="20">
        <v>0</v>
      </c>
      <c r="BB90" s="20">
        <v>90</v>
      </c>
      <c r="BC90" s="20">
        <v>0</v>
      </c>
      <c r="BD90" s="20">
        <v>1648</v>
      </c>
      <c r="BE90" s="20">
        <v>69043</v>
      </c>
      <c r="BF90" s="20">
        <v>2118</v>
      </c>
      <c r="BG90" s="20">
        <v>0</v>
      </c>
      <c r="BH90" s="20">
        <v>0</v>
      </c>
      <c r="BI90" s="20">
        <v>0</v>
      </c>
      <c r="BJ90" s="20">
        <v>0</v>
      </c>
      <c r="BK90" s="20">
        <v>0</v>
      </c>
      <c r="BL90" s="20">
        <v>1532</v>
      </c>
      <c r="BM90" s="20">
        <v>585</v>
      </c>
      <c r="BN90" s="20">
        <v>1673</v>
      </c>
      <c r="BO90" s="20">
        <v>0</v>
      </c>
      <c r="BP90" s="20">
        <v>0</v>
      </c>
      <c r="BQ90" s="20">
        <v>0</v>
      </c>
      <c r="BR90" s="20">
        <v>360</v>
      </c>
      <c r="BS90" s="20">
        <v>0</v>
      </c>
      <c r="BT90" s="20">
        <v>0</v>
      </c>
      <c r="BU90" s="20">
        <v>0</v>
      </c>
      <c r="BV90" s="20">
        <v>1615</v>
      </c>
      <c r="BW90" s="20">
        <v>0</v>
      </c>
      <c r="BX90" s="20">
        <v>0</v>
      </c>
      <c r="BY90" s="20">
        <v>0</v>
      </c>
      <c r="BZ90" s="20">
        <v>0</v>
      </c>
      <c r="CA90" s="20">
        <v>265</v>
      </c>
      <c r="CB90" s="20">
        <v>0</v>
      </c>
      <c r="CC90" s="20"/>
      <c r="CD90" s="189" t="s">
        <v>248</v>
      </c>
      <c r="CE90" s="28">
        <f t="shared" si="20"/>
        <v>133630</v>
      </c>
      <c r="CF90" s="28">
        <f>BE59-CE90</f>
        <v>0</v>
      </c>
    </row>
    <row r="91" spans="1:84" x14ac:dyDescent="0.25">
      <c r="A91" s="22" t="s">
        <v>291</v>
      </c>
      <c r="B91" s="16"/>
      <c r="C91" s="20"/>
      <c r="D91" s="20"/>
      <c r="E91" s="20">
        <v>5657.7566037735851</v>
      </c>
      <c r="F91" s="20"/>
      <c r="G91" s="20"/>
      <c r="H91" s="20"/>
      <c r="I91" s="20"/>
      <c r="J91" s="20"/>
      <c r="K91" s="20"/>
      <c r="L91" s="20">
        <v>2996.2433962264149</v>
      </c>
      <c r="M91" s="20"/>
      <c r="N91" s="20"/>
      <c r="O91" s="20"/>
      <c r="P91" s="20"/>
      <c r="Q91" s="20"/>
      <c r="R91" s="20"/>
      <c r="S91" s="20"/>
      <c r="T91" s="20"/>
      <c r="U91" s="20"/>
      <c r="V91" s="20"/>
      <c r="W91" s="20"/>
      <c r="X91" s="20"/>
      <c r="Y91" s="20"/>
      <c r="Z91" s="20"/>
      <c r="AA91" s="20"/>
      <c r="AB91" s="20"/>
      <c r="AC91" s="20"/>
      <c r="AD91" s="20"/>
      <c r="AE91" s="20"/>
      <c r="AF91" s="20"/>
      <c r="AG91" s="20"/>
      <c r="AH91" s="20"/>
      <c r="AI91" s="20"/>
      <c r="AJ91" s="20"/>
      <c r="AK91" s="20"/>
      <c r="AL91" s="20"/>
      <c r="AM91" s="20"/>
      <c r="AN91" s="20"/>
      <c r="AO91" s="20"/>
      <c r="AP91" s="20"/>
      <c r="AQ91" s="20"/>
      <c r="AR91" s="20"/>
      <c r="AS91" s="20"/>
      <c r="AT91" s="20"/>
      <c r="AU91" s="20"/>
      <c r="AV91" s="20"/>
      <c r="AW91" s="20"/>
      <c r="AX91" s="234" t="s">
        <v>248</v>
      </c>
      <c r="AY91" s="234" t="s">
        <v>248</v>
      </c>
      <c r="AZ91" s="20"/>
      <c r="BA91" s="20"/>
      <c r="BB91" s="20"/>
      <c r="BC91" s="20"/>
      <c r="BD91" s="25" t="s">
        <v>248</v>
      </c>
      <c r="BE91" s="25" t="s">
        <v>248</v>
      </c>
      <c r="BF91" s="20"/>
      <c r="BG91" s="25" t="s">
        <v>248</v>
      </c>
      <c r="BH91" s="20"/>
      <c r="BI91" s="20"/>
      <c r="BJ91" s="25" t="s">
        <v>248</v>
      </c>
      <c r="BK91" s="20"/>
      <c r="BL91" s="20"/>
      <c r="BM91" s="20"/>
      <c r="BN91" s="25" t="s">
        <v>248</v>
      </c>
      <c r="BO91" s="25" t="s">
        <v>248</v>
      </c>
      <c r="BP91" s="25" t="s">
        <v>248</v>
      </c>
      <c r="BQ91" s="25" t="s">
        <v>248</v>
      </c>
      <c r="BR91" s="20"/>
      <c r="BS91" s="20"/>
      <c r="BT91" s="20"/>
      <c r="BU91" s="20"/>
      <c r="BV91" s="20"/>
      <c r="BW91" s="20"/>
      <c r="BX91" s="20"/>
      <c r="BY91" s="20"/>
      <c r="BZ91" s="20"/>
      <c r="CA91" s="20"/>
      <c r="CB91" s="20"/>
      <c r="CC91" s="25" t="s">
        <v>248</v>
      </c>
      <c r="CD91" s="25" t="s">
        <v>248</v>
      </c>
      <c r="CE91" s="28">
        <f t="shared" si="20"/>
        <v>8654</v>
      </c>
      <c r="CF91" s="28">
        <f>AY59-CE91</f>
        <v>0</v>
      </c>
    </row>
    <row r="92" spans="1:84" x14ac:dyDescent="0.25">
      <c r="A92" s="22" t="s">
        <v>292</v>
      </c>
      <c r="B92" s="16"/>
      <c r="C92" s="20">
        <v>0</v>
      </c>
      <c r="D92" s="20">
        <v>245</v>
      </c>
      <c r="E92" s="20">
        <v>5010</v>
      </c>
      <c r="F92" s="20">
        <v>0</v>
      </c>
      <c r="G92" s="20">
        <v>0</v>
      </c>
      <c r="H92" s="20">
        <v>0</v>
      </c>
      <c r="I92" s="20">
        <v>0</v>
      </c>
      <c r="J92" s="20">
        <v>146</v>
      </c>
      <c r="K92" s="20">
        <v>0</v>
      </c>
      <c r="L92" s="20">
        <v>2769</v>
      </c>
      <c r="M92" s="20">
        <v>0</v>
      </c>
      <c r="N92" s="20">
        <v>0</v>
      </c>
      <c r="O92" s="20">
        <v>1045</v>
      </c>
      <c r="P92" s="20">
        <v>10258</v>
      </c>
      <c r="Q92" s="20">
        <v>0</v>
      </c>
      <c r="R92" s="20">
        <v>234</v>
      </c>
      <c r="S92" s="20">
        <v>0</v>
      </c>
      <c r="T92" s="20">
        <v>0</v>
      </c>
      <c r="U92" s="20">
        <v>2312</v>
      </c>
      <c r="V92" s="20">
        <v>0</v>
      </c>
      <c r="W92" s="20">
        <v>0</v>
      </c>
      <c r="X92" s="20">
        <v>0</v>
      </c>
      <c r="Y92" s="20">
        <v>2360</v>
      </c>
      <c r="Z92" s="20">
        <v>0</v>
      </c>
      <c r="AA92" s="20">
        <v>0</v>
      </c>
      <c r="AB92" s="20">
        <v>618</v>
      </c>
      <c r="AC92" s="20">
        <v>1194</v>
      </c>
      <c r="AD92" s="20">
        <v>0</v>
      </c>
      <c r="AE92" s="20">
        <v>6281</v>
      </c>
      <c r="AF92" s="20">
        <v>0</v>
      </c>
      <c r="AG92" s="20">
        <v>2054</v>
      </c>
      <c r="AH92" s="20">
        <v>0</v>
      </c>
      <c r="AI92" s="20">
        <v>0</v>
      </c>
      <c r="AJ92" s="20">
        <v>3030</v>
      </c>
      <c r="AK92" s="20">
        <v>5926</v>
      </c>
      <c r="AL92" s="20">
        <v>355</v>
      </c>
      <c r="AM92" s="20">
        <v>0</v>
      </c>
      <c r="AN92" s="20">
        <v>0</v>
      </c>
      <c r="AO92" s="20">
        <v>0</v>
      </c>
      <c r="AP92" s="20">
        <v>0</v>
      </c>
      <c r="AQ92" s="20">
        <v>0</v>
      </c>
      <c r="AR92" s="20">
        <v>0</v>
      </c>
      <c r="AS92" s="20">
        <v>0</v>
      </c>
      <c r="AT92" s="20">
        <v>0</v>
      </c>
      <c r="AU92" s="20">
        <v>0</v>
      </c>
      <c r="AV92" s="20">
        <v>0</v>
      </c>
      <c r="AW92" s="20">
        <v>0</v>
      </c>
      <c r="AX92" s="234" t="s">
        <v>248</v>
      </c>
      <c r="AY92" s="234" t="s">
        <v>248</v>
      </c>
      <c r="AZ92" s="25" t="s">
        <v>248</v>
      </c>
      <c r="BA92" s="20"/>
      <c r="BB92" s="20"/>
      <c r="BC92" s="20"/>
      <c r="BD92" s="25" t="s">
        <v>248</v>
      </c>
      <c r="BE92" s="25" t="s">
        <v>248</v>
      </c>
      <c r="BF92" s="25" t="s">
        <v>248</v>
      </c>
      <c r="BG92" s="25" t="s">
        <v>248</v>
      </c>
      <c r="BH92" s="20"/>
      <c r="BI92" s="20"/>
      <c r="BJ92" s="25" t="s">
        <v>248</v>
      </c>
      <c r="BK92" s="20"/>
      <c r="BL92" s="20"/>
      <c r="BM92" s="20"/>
      <c r="BN92" s="25" t="s">
        <v>248</v>
      </c>
      <c r="BO92" s="25" t="s">
        <v>248</v>
      </c>
      <c r="BP92" s="25" t="s">
        <v>248</v>
      </c>
      <c r="BQ92" s="25" t="s">
        <v>248</v>
      </c>
      <c r="BR92" s="25" t="s">
        <v>248</v>
      </c>
      <c r="BS92" s="20"/>
      <c r="BT92" s="20"/>
      <c r="BU92" s="20"/>
      <c r="BV92" s="20"/>
      <c r="BW92" s="20"/>
      <c r="BX92" s="20"/>
      <c r="BY92" s="20"/>
      <c r="BZ92" s="20"/>
      <c r="CA92" s="20"/>
      <c r="CB92" s="20"/>
      <c r="CC92" s="25" t="s">
        <v>248</v>
      </c>
      <c r="CD92" s="25" t="s">
        <v>248</v>
      </c>
      <c r="CE92" s="28">
        <f t="shared" si="20"/>
        <v>43837</v>
      </c>
      <c r="CF92" s="16"/>
    </row>
    <row r="93" spans="1:84" x14ac:dyDescent="0.25">
      <c r="A93" s="22" t="s">
        <v>293</v>
      </c>
      <c r="B93" s="16"/>
      <c r="C93" s="20">
        <v>0</v>
      </c>
      <c r="D93" s="20">
        <v>74</v>
      </c>
      <c r="E93" s="20">
        <v>1512</v>
      </c>
      <c r="F93" s="20">
        <v>0</v>
      </c>
      <c r="G93" s="20">
        <v>0</v>
      </c>
      <c r="H93" s="20">
        <v>0</v>
      </c>
      <c r="I93" s="20">
        <v>0</v>
      </c>
      <c r="J93" s="20">
        <v>90</v>
      </c>
      <c r="K93" s="20">
        <v>0</v>
      </c>
      <c r="L93" s="20">
        <v>835</v>
      </c>
      <c r="M93" s="20">
        <v>0</v>
      </c>
      <c r="N93" s="20">
        <v>0</v>
      </c>
      <c r="O93" s="20">
        <v>0</v>
      </c>
      <c r="P93" s="20">
        <v>0</v>
      </c>
      <c r="Q93" s="20">
        <v>0</v>
      </c>
      <c r="R93" s="20">
        <v>0</v>
      </c>
      <c r="S93" s="20">
        <v>0</v>
      </c>
      <c r="T93" s="20">
        <v>0</v>
      </c>
      <c r="U93" s="20">
        <v>0</v>
      </c>
      <c r="V93" s="20">
        <v>0</v>
      </c>
      <c r="W93" s="20">
        <v>0</v>
      </c>
      <c r="X93" s="20">
        <v>0</v>
      </c>
      <c r="Y93" s="20">
        <v>0</v>
      </c>
      <c r="Z93" s="20">
        <v>0</v>
      </c>
      <c r="AA93" s="20">
        <v>0</v>
      </c>
      <c r="AB93" s="20">
        <v>0</v>
      </c>
      <c r="AC93" s="20">
        <v>0</v>
      </c>
      <c r="AD93" s="20">
        <v>0</v>
      </c>
      <c r="AE93" s="20">
        <v>0</v>
      </c>
      <c r="AF93" s="20">
        <v>0</v>
      </c>
      <c r="AG93" s="20">
        <v>0</v>
      </c>
      <c r="AH93" s="20">
        <v>0</v>
      </c>
      <c r="AI93" s="20">
        <v>0</v>
      </c>
      <c r="AJ93" s="20">
        <v>0</v>
      </c>
      <c r="AK93" s="20">
        <v>0</v>
      </c>
      <c r="AL93" s="20">
        <v>0</v>
      </c>
      <c r="AM93" s="20">
        <v>0</v>
      </c>
      <c r="AN93" s="20">
        <v>0</v>
      </c>
      <c r="AO93" s="20">
        <v>0</v>
      </c>
      <c r="AP93" s="20">
        <v>0</v>
      </c>
      <c r="AQ93" s="20">
        <v>0</v>
      </c>
      <c r="AR93" s="20">
        <v>0</v>
      </c>
      <c r="AS93" s="20">
        <v>0</v>
      </c>
      <c r="AT93" s="20">
        <v>0</v>
      </c>
      <c r="AU93" s="20">
        <v>0</v>
      </c>
      <c r="AV93" s="20">
        <v>0</v>
      </c>
      <c r="AW93" s="20">
        <v>0</v>
      </c>
      <c r="AX93" s="234" t="s">
        <v>248</v>
      </c>
      <c r="AY93" s="234" t="s">
        <v>248</v>
      </c>
      <c r="AZ93" s="25" t="s">
        <v>248</v>
      </c>
      <c r="BA93" s="25" t="s">
        <v>248</v>
      </c>
      <c r="BB93" s="20"/>
      <c r="BC93" s="20"/>
      <c r="BD93" s="25" t="s">
        <v>248</v>
      </c>
      <c r="BE93" s="25" t="s">
        <v>248</v>
      </c>
      <c r="BF93" s="25" t="s">
        <v>248</v>
      </c>
      <c r="BG93" s="25" t="s">
        <v>248</v>
      </c>
      <c r="BH93" s="20"/>
      <c r="BI93" s="20"/>
      <c r="BJ93" s="25" t="s">
        <v>248</v>
      </c>
      <c r="BK93" s="20"/>
      <c r="BL93" s="20"/>
      <c r="BM93" s="20"/>
      <c r="BN93" s="25" t="s">
        <v>248</v>
      </c>
      <c r="BO93" s="25" t="s">
        <v>248</v>
      </c>
      <c r="BP93" s="25" t="s">
        <v>248</v>
      </c>
      <c r="BQ93" s="25" t="s">
        <v>248</v>
      </c>
      <c r="BR93" s="25" t="s">
        <v>248</v>
      </c>
      <c r="BS93" s="20"/>
      <c r="BT93" s="20"/>
      <c r="BU93" s="20"/>
      <c r="BV93" s="20"/>
      <c r="BW93" s="20"/>
      <c r="BX93" s="20"/>
      <c r="BY93" s="20"/>
      <c r="BZ93" s="20"/>
      <c r="CA93" s="20"/>
      <c r="CB93" s="20"/>
      <c r="CC93" s="25" t="s">
        <v>248</v>
      </c>
      <c r="CD93" s="25" t="s">
        <v>248</v>
      </c>
      <c r="CE93" s="28">
        <f t="shared" si="20"/>
        <v>2511</v>
      </c>
      <c r="CF93" s="28">
        <f>BA59</f>
        <v>0</v>
      </c>
    </row>
    <row r="94" spans="1:84" x14ac:dyDescent="0.25">
      <c r="A94" s="22" t="s">
        <v>294</v>
      </c>
      <c r="B94" s="16"/>
      <c r="C94" s="228"/>
      <c r="D94" s="228">
        <v>0</v>
      </c>
      <c r="E94" s="228">
        <v>22.847293269230757</v>
      </c>
      <c r="F94" s="228">
        <v>0</v>
      </c>
      <c r="G94" s="228">
        <v>0</v>
      </c>
      <c r="H94" s="228">
        <v>0</v>
      </c>
      <c r="I94" s="228">
        <v>0</v>
      </c>
      <c r="J94" s="228">
        <v>0</v>
      </c>
      <c r="K94" s="228">
        <v>0</v>
      </c>
      <c r="L94" s="228">
        <v>0</v>
      </c>
      <c r="M94" s="228">
        <v>0</v>
      </c>
      <c r="N94" s="228">
        <v>0</v>
      </c>
      <c r="O94" s="228">
        <v>4.915865384615385</v>
      </c>
      <c r="P94" s="229">
        <v>19.435312500000002</v>
      </c>
      <c r="Q94" s="229">
        <v>0</v>
      </c>
      <c r="R94" s="229">
        <v>0</v>
      </c>
      <c r="S94" s="230">
        <v>0</v>
      </c>
      <c r="T94" s="230">
        <v>0</v>
      </c>
      <c r="U94" s="231">
        <v>0</v>
      </c>
      <c r="V94" s="229">
        <v>0</v>
      </c>
      <c r="W94" s="229">
        <v>0</v>
      </c>
      <c r="X94" s="229">
        <v>0</v>
      </c>
      <c r="Y94" s="229">
        <v>0</v>
      </c>
      <c r="Z94" s="229">
        <v>0</v>
      </c>
      <c r="AA94" s="229">
        <v>0</v>
      </c>
      <c r="AB94" s="230">
        <v>0</v>
      </c>
      <c r="AC94" s="229">
        <v>0</v>
      </c>
      <c r="AD94" s="229">
        <v>0</v>
      </c>
      <c r="AE94" s="229">
        <v>0</v>
      </c>
      <c r="AF94" s="229">
        <v>0</v>
      </c>
      <c r="AG94" s="229">
        <v>12.288620192307691</v>
      </c>
      <c r="AH94" s="229">
        <v>0</v>
      </c>
      <c r="AI94" s="229">
        <v>0</v>
      </c>
      <c r="AJ94" s="229">
        <v>5.0508173076923075</v>
      </c>
      <c r="AK94" s="229">
        <v>0</v>
      </c>
      <c r="AL94" s="229">
        <v>0</v>
      </c>
      <c r="AM94" s="229">
        <v>0</v>
      </c>
      <c r="AN94" s="229">
        <v>0</v>
      </c>
      <c r="AO94" s="229">
        <v>0</v>
      </c>
      <c r="AP94" s="229">
        <v>0</v>
      </c>
      <c r="AQ94" s="229">
        <v>0</v>
      </c>
      <c r="AR94" s="229">
        <v>0</v>
      </c>
      <c r="AS94" s="229">
        <v>0</v>
      </c>
      <c r="AT94" s="229">
        <v>0</v>
      </c>
      <c r="AU94" s="229">
        <v>0</v>
      </c>
      <c r="AV94" s="230">
        <v>0.62812500000000004</v>
      </c>
      <c r="AW94" s="234" t="s">
        <v>248</v>
      </c>
      <c r="AX94" s="234" t="s">
        <v>248</v>
      </c>
      <c r="AY94" s="234" t="s">
        <v>248</v>
      </c>
      <c r="AZ94" s="25" t="s">
        <v>248</v>
      </c>
      <c r="BA94" s="25" t="s">
        <v>248</v>
      </c>
      <c r="BB94" s="25" t="s">
        <v>248</v>
      </c>
      <c r="BC94" s="25" t="s">
        <v>248</v>
      </c>
      <c r="BD94" s="25" t="s">
        <v>248</v>
      </c>
      <c r="BE94" s="25" t="s">
        <v>248</v>
      </c>
      <c r="BF94" s="25" t="s">
        <v>248</v>
      </c>
      <c r="BG94" s="25" t="s">
        <v>248</v>
      </c>
      <c r="BH94" s="25" t="s">
        <v>248</v>
      </c>
      <c r="BI94" s="25" t="s">
        <v>248</v>
      </c>
      <c r="BJ94" s="25" t="s">
        <v>248</v>
      </c>
      <c r="BK94" s="25" t="s">
        <v>248</v>
      </c>
      <c r="BL94" s="25" t="s">
        <v>248</v>
      </c>
      <c r="BM94" s="25" t="s">
        <v>248</v>
      </c>
      <c r="BN94" s="25" t="s">
        <v>248</v>
      </c>
      <c r="BO94" s="25" t="s">
        <v>248</v>
      </c>
      <c r="BP94" s="25" t="s">
        <v>248</v>
      </c>
      <c r="BQ94" s="25" t="s">
        <v>248</v>
      </c>
      <c r="BR94" s="25" t="s">
        <v>248</v>
      </c>
      <c r="BS94" s="25" t="s">
        <v>248</v>
      </c>
      <c r="BT94" s="25" t="s">
        <v>248</v>
      </c>
      <c r="BU94" s="235"/>
      <c r="BV94" s="235"/>
      <c r="BW94" s="235"/>
      <c r="BX94" s="235"/>
      <c r="BY94" s="235"/>
      <c r="BZ94" s="235"/>
      <c r="CA94" s="235"/>
      <c r="CB94" s="235"/>
      <c r="CC94" s="25" t="s">
        <v>248</v>
      </c>
      <c r="CD94" s="25" t="s">
        <v>248</v>
      </c>
      <c r="CE94" s="191">
        <f t="shared" si="20"/>
        <v>65.166033653846142</v>
      </c>
      <c r="CF94" s="33"/>
    </row>
    <row r="95" spans="1:84" x14ac:dyDescent="0.25">
      <c r="A95" s="34" t="s">
        <v>295</v>
      </c>
      <c r="B95" s="34"/>
      <c r="C95" s="34"/>
      <c r="D95" s="34"/>
      <c r="E95" s="34"/>
    </row>
    <row r="96" spans="1:84" x14ac:dyDescent="0.25">
      <c r="A96" s="35" t="s">
        <v>296</v>
      </c>
      <c r="B96" s="36"/>
      <c r="C96" s="236" t="s">
        <v>1350</v>
      </c>
      <c r="D96" s="38"/>
      <c r="E96" s="39"/>
      <c r="F96" s="12"/>
    </row>
    <row r="97" spans="1:6" x14ac:dyDescent="0.25">
      <c r="A97" s="28" t="s">
        <v>297</v>
      </c>
      <c r="B97" s="36" t="s">
        <v>298</v>
      </c>
      <c r="C97" s="237" t="s">
        <v>1351</v>
      </c>
      <c r="D97" s="38"/>
      <c r="E97" s="39"/>
      <c r="F97" s="12"/>
    </row>
    <row r="98" spans="1:6" x14ac:dyDescent="0.25">
      <c r="A98" s="28" t="s">
        <v>299</v>
      </c>
      <c r="B98" s="36" t="s">
        <v>298</v>
      </c>
      <c r="C98" s="37" t="s">
        <v>1352</v>
      </c>
      <c r="D98" s="38"/>
      <c r="E98" s="39"/>
      <c r="F98" s="12"/>
    </row>
    <row r="99" spans="1:6" x14ac:dyDescent="0.25">
      <c r="A99" s="28" t="s">
        <v>300</v>
      </c>
      <c r="B99" s="36" t="s">
        <v>298</v>
      </c>
      <c r="C99" s="243" t="s">
        <v>1353</v>
      </c>
      <c r="D99" s="38"/>
      <c r="E99" s="39"/>
      <c r="F99" s="12"/>
    </row>
    <row r="100" spans="1:6" x14ac:dyDescent="0.25">
      <c r="A100" s="28" t="s">
        <v>301</v>
      </c>
      <c r="B100" s="36" t="s">
        <v>298</v>
      </c>
      <c r="C100" s="37" t="s">
        <v>1354</v>
      </c>
      <c r="D100" s="38"/>
      <c r="E100" s="39"/>
      <c r="F100" s="12"/>
    </row>
    <row r="101" spans="1:6" x14ac:dyDescent="0.25">
      <c r="A101" s="28" t="s">
        <v>302</v>
      </c>
      <c r="B101" s="36" t="s">
        <v>298</v>
      </c>
      <c r="C101" s="37" t="s">
        <v>1355</v>
      </c>
      <c r="D101" s="38"/>
      <c r="E101" s="39"/>
      <c r="F101" s="12"/>
    </row>
    <row r="102" spans="1:6" x14ac:dyDescent="0.25">
      <c r="A102" s="28" t="s">
        <v>303</v>
      </c>
      <c r="B102" s="36" t="s">
        <v>298</v>
      </c>
      <c r="C102" s="238">
        <v>99111</v>
      </c>
      <c r="D102" s="38"/>
      <c r="E102" s="39"/>
      <c r="F102" s="12"/>
    </row>
    <row r="103" spans="1:6" x14ac:dyDescent="0.25">
      <c r="A103" s="28" t="s">
        <v>304</v>
      </c>
      <c r="B103" s="36" t="s">
        <v>298</v>
      </c>
      <c r="C103" s="37" t="s">
        <v>1356</v>
      </c>
      <c r="D103" s="38"/>
      <c r="E103" s="39"/>
      <c r="F103" s="12"/>
    </row>
    <row r="104" spans="1:6" x14ac:dyDescent="0.25">
      <c r="A104" s="28" t="s">
        <v>305</v>
      </c>
      <c r="B104" s="36" t="s">
        <v>298</v>
      </c>
      <c r="C104" s="239" t="s">
        <v>1357</v>
      </c>
      <c r="D104" s="38"/>
      <c r="E104" s="39"/>
      <c r="F104" s="12"/>
    </row>
    <row r="105" spans="1:6" x14ac:dyDescent="0.25">
      <c r="A105" s="28" t="s">
        <v>306</v>
      </c>
      <c r="B105" s="36" t="s">
        <v>298</v>
      </c>
      <c r="C105" s="239" t="s">
        <v>1358</v>
      </c>
      <c r="D105" s="38"/>
      <c r="E105" s="39"/>
      <c r="F105" s="12"/>
    </row>
    <row r="106" spans="1:6" x14ac:dyDescent="0.25">
      <c r="A106" s="28" t="s">
        <v>307</v>
      </c>
      <c r="B106" s="36" t="s">
        <v>298</v>
      </c>
      <c r="C106" s="37" t="s">
        <v>1359</v>
      </c>
      <c r="D106" s="38"/>
      <c r="E106" s="39"/>
      <c r="F106" s="12"/>
    </row>
    <row r="107" spans="1:6" x14ac:dyDescent="0.25">
      <c r="A107" s="28" t="s">
        <v>308</v>
      </c>
      <c r="B107" s="36" t="s">
        <v>298</v>
      </c>
      <c r="C107" s="242" t="s">
        <v>1360</v>
      </c>
      <c r="D107" s="38"/>
      <c r="E107" s="39"/>
      <c r="F107" s="12"/>
    </row>
    <row r="108" spans="1:6" x14ac:dyDescent="0.25">
      <c r="A108" s="28" t="s">
        <v>309</v>
      </c>
      <c r="B108" s="36" t="s">
        <v>298</v>
      </c>
      <c r="C108" s="242" t="s">
        <v>1361</v>
      </c>
      <c r="D108" s="38"/>
      <c r="E108" s="39"/>
      <c r="F108" s="12"/>
    </row>
    <row r="109" spans="1:6" x14ac:dyDescent="0.25">
      <c r="A109" s="40" t="s">
        <v>310</v>
      </c>
      <c r="B109" s="36" t="s">
        <v>298</v>
      </c>
      <c r="C109" s="37" t="s">
        <v>1362</v>
      </c>
      <c r="D109" s="38"/>
      <c r="E109" s="39"/>
      <c r="F109" s="12"/>
    </row>
    <row r="110" spans="1:6" x14ac:dyDescent="0.25">
      <c r="A110" s="40" t="s">
        <v>311</v>
      </c>
      <c r="B110" s="36" t="s">
        <v>298</v>
      </c>
      <c r="C110" s="37" t="s">
        <v>1363</v>
      </c>
      <c r="D110" s="38"/>
      <c r="E110" s="39"/>
      <c r="F110" s="12"/>
    </row>
    <row r="111" spans="1:6" x14ac:dyDescent="0.25">
      <c r="A111" s="34" t="s">
        <v>312</v>
      </c>
      <c r="B111" s="34"/>
      <c r="C111" s="34"/>
      <c r="D111" s="34"/>
      <c r="E111" s="34"/>
    </row>
    <row r="112" spans="1:6" x14ac:dyDescent="0.25">
      <c r="A112" s="41" t="s">
        <v>313</v>
      </c>
      <c r="B112" s="41"/>
      <c r="C112" s="41"/>
      <c r="D112" s="41"/>
      <c r="E112" s="41"/>
    </row>
    <row r="113" spans="1:5" x14ac:dyDescent="0.25">
      <c r="A113" s="16" t="s">
        <v>302</v>
      </c>
      <c r="B113" s="42" t="s">
        <v>298</v>
      </c>
      <c r="C113" s="43"/>
      <c r="D113" s="16"/>
      <c r="E113" s="16"/>
    </row>
    <row r="114" spans="1:5" x14ac:dyDescent="0.25">
      <c r="A114" s="16" t="s">
        <v>304</v>
      </c>
      <c r="B114" s="42" t="s">
        <v>298</v>
      </c>
      <c r="C114" s="43"/>
      <c r="D114" s="16"/>
      <c r="E114" s="16"/>
    </row>
    <row r="115" spans="1:5" x14ac:dyDescent="0.25">
      <c r="A115" s="16" t="s">
        <v>314</v>
      </c>
      <c r="B115" s="42" t="s">
        <v>298</v>
      </c>
      <c r="C115" s="43">
        <v>1</v>
      </c>
      <c r="D115" s="16"/>
      <c r="E115" s="16"/>
    </row>
    <row r="116" spans="1:5" x14ac:dyDescent="0.25">
      <c r="A116" s="41" t="s">
        <v>315</v>
      </c>
      <c r="B116" s="41"/>
      <c r="C116" s="41"/>
      <c r="D116" s="41"/>
      <c r="E116" s="41"/>
    </row>
    <row r="117" spans="1:5" x14ac:dyDescent="0.25">
      <c r="A117" s="16" t="s">
        <v>316</v>
      </c>
      <c r="B117" s="42" t="s">
        <v>298</v>
      </c>
      <c r="C117" s="43"/>
      <c r="D117" s="16"/>
      <c r="E117" s="16"/>
    </row>
    <row r="118" spans="1:5" x14ac:dyDescent="0.25">
      <c r="A118" s="16" t="s">
        <v>159</v>
      </c>
      <c r="B118" s="42" t="s">
        <v>298</v>
      </c>
      <c r="C118" s="167"/>
      <c r="D118" s="16"/>
      <c r="E118" s="16"/>
    </row>
    <row r="119" spans="1:5" x14ac:dyDescent="0.25">
      <c r="A119" s="41" t="s">
        <v>317</v>
      </c>
      <c r="B119" s="41"/>
      <c r="C119" s="41"/>
      <c r="D119" s="41"/>
      <c r="E119" s="41"/>
    </row>
    <row r="120" spans="1:5" x14ac:dyDescent="0.25">
      <c r="A120" s="16" t="s">
        <v>318</v>
      </c>
      <c r="B120" s="42" t="s">
        <v>298</v>
      </c>
      <c r="C120" s="43"/>
      <c r="D120" s="16"/>
      <c r="E120" s="16"/>
    </row>
    <row r="121" spans="1:5" x14ac:dyDescent="0.25">
      <c r="A121" s="16" t="s">
        <v>319</v>
      </c>
      <c r="B121" s="42" t="s">
        <v>298</v>
      </c>
      <c r="C121" s="43"/>
      <c r="D121" s="16"/>
      <c r="E121" s="16"/>
    </row>
    <row r="122" spans="1:5" x14ac:dyDescent="0.25">
      <c r="A122" s="16" t="s">
        <v>320</v>
      </c>
      <c r="B122" s="42" t="s">
        <v>298</v>
      </c>
      <c r="C122" s="43"/>
      <c r="D122" s="16"/>
      <c r="E122" s="16"/>
    </row>
    <row r="123" spans="1:5" x14ac:dyDescent="0.25">
      <c r="A123" s="16"/>
      <c r="B123" s="42"/>
      <c r="C123" s="44"/>
      <c r="D123" s="16"/>
      <c r="E123" s="16"/>
    </row>
    <row r="124" spans="1:5" x14ac:dyDescent="0.25">
      <c r="A124" s="45" t="s">
        <v>321</v>
      </c>
      <c r="B124" s="34"/>
      <c r="C124" s="34"/>
      <c r="D124" s="34"/>
      <c r="E124" s="34"/>
    </row>
    <row r="125" spans="1:5" x14ac:dyDescent="0.25">
      <c r="A125" s="16"/>
      <c r="B125" s="42"/>
      <c r="C125" s="44"/>
      <c r="D125" s="16"/>
      <c r="E125" s="16"/>
    </row>
    <row r="126" spans="1:5" x14ac:dyDescent="0.25">
      <c r="A126" s="22" t="s">
        <v>322</v>
      </c>
      <c r="B126" s="16"/>
      <c r="C126" s="17" t="s">
        <v>323</v>
      </c>
      <c r="D126" s="18" t="s">
        <v>242</v>
      </c>
      <c r="E126" s="16"/>
    </row>
    <row r="127" spans="1:5" x14ac:dyDescent="0.25">
      <c r="A127" s="16" t="s">
        <v>324</v>
      </c>
      <c r="B127" s="42" t="s">
        <v>298</v>
      </c>
      <c r="C127" s="168">
        <v>412</v>
      </c>
      <c r="D127" s="46">
        <v>1451</v>
      </c>
      <c r="E127" s="16"/>
    </row>
    <row r="128" spans="1:5" x14ac:dyDescent="0.25">
      <c r="A128" s="16" t="s">
        <v>325</v>
      </c>
      <c r="B128" s="42" t="s">
        <v>298</v>
      </c>
      <c r="C128" s="168">
        <v>96</v>
      </c>
      <c r="D128" s="46">
        <v>734</v>
      </c>
      <c r="E128" s="16"/>
    </row>
    <row r="129" spans="1:5" x14ac:dyDescent="0.25">
      <c r="A129" s="16" t="s">
        <v>326</v>
      </c>
      <c r="B129" s="42" t="s">
        <v>298</v>
      </c>
      <c r="C129" s="43">
        <v>0</v>
      </c>
      <c r="D129" s="46">
        <v>0</v>
      </c>
      <c r="E129" s="16"/>
    </row>
    <row r="130" spans="1:5" x14ac:dyDescent="0.25">
      <c r="A130" s="16" t="s">
        <v>327</v>
      </c>
      <c r="B130" s="42" t="s">
        <v>298</v>
      </c>
      <c r="C130" s="43">
        <v>36</v>
      </c>
      <c r="D130" s="46">
        <v>78</v>
      </c>
      <c r="E130" s="16"/>
    </row>
    <row r="131" spans="1:5" x14ac:dyDescent="0.25">
      <c r="A131" s="22" t="s">
        <v>328</v>
      </c>
      <c r="B131" s="16"/>
      <c r="C131" s="17" t="s">
        <v>194</v>
      </c>
      <c r="D131" s="16"/>
      <c r="E131" s="16"/>
    </row>
    <row r="132" spans="1:5" x14ac:dyDescent="0.25">
      <c r="A132" s="16" t="s">
        <v>329</v>
      </c>
      <c r="B132" s="42" t="s">
        <v>298</v>
      </c>
      <c r="C132" s="43"/>
      <c r="D132" s="16"/>
      <c r="E132" s="16"/>
    </row>
    <row r="133" spans="1:5" x14ac:dyDescent="0.25">
      <c r="A133" s="16" t="s">
        <v>330</v>
      </c>
      <c r="B133" s="42" t="s">
        <v>298</v>
      </c>
      <c r="C133" s="43"/>
      <c r="D133" s="16"/>
      <c r="E133" s="16"/>
    </row>
    <row r="134" spans="1:5" x14ac:dyDescent="0.25">
      <c r="A134" s="16" t="s">
        <v>331</v>
      </c>
      <c r="B134" s="42" t="s">
        <v>298</v>
      </c>
      <c r="C134" s="160">
        <v>25</v>
      </c>
      <c r="D134" s="16"/>
      <c r="E134" s="16"/>
    </row>
    <row r="135" spans="1:5" x14ac:dyDescent="0.25">
      <c r="A135" s="16" t="s">
        <v>332</v>
      </c>
      <c r="B135" s="42" t="s">
        <v>298</v>
      </c>
      <c r="C135" s="43"/>
      <c r="D135" s="16"/>
      <c r="E135" s="16"/>
    </row>
    <row r="136" spans="1:5" x14ac:dyDescent="0.25">
      <c r="A136" s="16" t="s">
        <v>333</v>
      </c>
      <c r="B136" s="42" t="s">
        <v>298</v>
      </c>
      <c r="C136" s="43"/>
      <c r="D136" s="16"/>
      <c r="E136" s="16"/>
    </row>
    <row r="137" spans="1:5" x14ac:dyDescent="0.25">
      <c r="A137" s="16" t="s">
        <v>334</v>
      </c>
      <c r="B137" s="42" t="s">
        <v>298</v>
      </c>
      <c r="C137" s="43"/>
      <c r="D137" s="16"/>
      <c r="E137" s="16"/>
    </row>
    <row r="138" spans="1:5" x14ac:dyDescent="0.25">
      <c r="A138" s="16" t="s">
        <v>123</v>
      </c>
      <c r="B138" s="42" t="s">
        <v>298</v>
      </c>
      <c r="C138" s="43"/>
      <c r="D138" s="16"/>
      <c r="E138" s="16"/>
    </row>
    <row r="139" spans="1:5" x14ac:dyDescent="0.25">
      <c r="A139" s="16" t="s">
        <v>335</v>
      </c>
      <c r="B139" s="42" t="s">
        <v>298</v>
      </c>
      <c r="C139" s="168"/>
      <c r="D139" s="16"/>
      <c r="E139" s="16"/>
    </row>
    <row r="140" spans="1:5" x14ac:dyDescent="0.25">
      <c r="A140" s="16" t="s">
        <v>336</v>
      </c>
      <c r="B140" s="42"/>
      <c r="C140" s="43"/>
      <c r="D140" s="16"/>
      <c r="E140" s="16"/>
    </row>
    <row r="141" spans="1:5" x14ac:dyDescent="0.25">
      <c r="A141" s="16" t="s">
        <v>326</v>
      </c>
      <c r="B141" s="42" t="s">
        <v>298</v>
      </c>
      <c r="C141" s="43"/>
      <c r="D141" s="16"/>
      <c r="E141" s="16"/>
    </row>
    <row r="142" spans="1:5" x14ac:dyDescent="0.25">
      <c r="A142" s="16" t="s">
        <v>337</v>
      </c>
      <c r="B142" s="42" t="s">
        <v>298</v>
      </c>
      <c r="C142" s="43"/>
      <c r="D142" s="16"/>
      <c r="E142" s="16"/>
    </row>
    <row r="143" spans="1:5" x14ac:dyDescent="0.25">
      <c r="A143" s="16" t="s">
        <v>338</v>
      </c>
      <c r="B143" s="16"/>
      <c r="C143" s="23"/>
      <c r="D143" s="16"/>
      <c r="E143" s="28">
        <f>SUM(C132:C142)</f>
        <v>25</v>
      </c>
    </row>
    <row r="144" spans="1:5" x14ac:dyDescent="0.25">
      <c r="A144" s="16" t="s">
        <v>339</v>
      </c>
      <c r="B144" s="42" t="s">
        <v>298</v>
      </c>
      <c r="C144" s="168">
        <v>25</v>
      </c>
      <c r="D144" s="16"/>
      <c r="E144" s="16"/>
    </row>
    <row r="145" spans="1:6" x14ac:dyDescent="0.25">
      <c r="A145" s="16" t="s">
        <v>340</v>
      </c>
      <c r="B145" s="42" t="s">
        <v>298</v>
      </c>
      <c r="C145" s="43">
        <v>5</v>
      </c>
      <c r="D145" s="16"/>
      <c r="E145" s="16"/>
    </row>
    <row r="146" spans="1:6" x14ac:dyDescent="0.25">
      <c r="A146" s="16"/>
      <c r="B146" s="16"/>
      <c r="C146" s="23"/>
      <c r="D146" s="16"/>
      <c r="E146" s="16"/>
    </row>
    <row r="147" spans="1:6" x14ac:dyDescent="0.25">
      <c r="A147" s="16" t="s">
        <v>341</v>
      </c>
      <c r="B147" s="42" t="s">
        <v>298</v>
      </c>
      <c r="C147" s="168"/>
      <c r="D147" s="16"/>
      <c r="E147" s="16"/>
    </row>
    <row r="148" spans="1:6" x14ac:dyDescent="0.25">
      <c r="A148" s="16"/>
      <c r="B148" s="16"/>
      <c r="C148" s="23"/>
      <c r="D148" s="16"/>
      <c r="E148" s="16"/>
    </row>
    <row r="149" spans="1:6" x14ac:dyDescent="0.25">
      <c r="A149" s="16"/>
      <c r="B149" s="16"/>
      <c r="C149" s="23"/>
      <c r="D149" s="16"/>
      <c r="E149" s="16"/>
    </row>
    <row r="150" spans="1:6" x14ac:dyDescent="0.25">
      <c r="A150" s="16"/>
      <c r="B150" s="16"/>
      <c r="C150" s="23"/>
      <c r="D150" s="16"/>
      <c r="E150" s="16"/>
    </row>
    <row r="151" spans="1:6" x14ac:dyDescent="0.25">
      <c r="A151" s="16"/>
      <c r="B151" s="16"/>
      <c r="C151" s="23"/>
      <c r="D151" s="16"/>
      <c r="E151" s="16"/>
    </row>
    <row r="152" spans="1:6" x14ac:dyDescent="0.25">
      <c r="A152" s="34" t="s">
        <v>342</v>
      </c>
      <c r="B152" s="45"/>
      <c r="C152" s="45"/>
      <c r="D152" s="45"/>
      <c r="E152" s="45"/>
    </row>
    <row r="153" spans="1:6" x14ac:dyDescent="0.25">
      <c r="A153" s="47" t="s">
        <v>343</v>
      </c>
      <c r="B153" s="48" t="s">
        <v>344</v>
      </c>
      <c r="C153" s="49" t="s">
        <v>345</v>
      </c>
      <c r="D153" s="48" t="s">
        <v>159</v>
      </c>
      <c r="E153" s="48" t="s">
        <v>230</v>
      </c>
    </row>
    <row r="154" spans="1:6" x14ac:dyDescent="0.25">
      <c r="A154" s="16" t="s">
        <v>323</v>
      </c>
      <c r="B154" s="46">
        <v>223</v>
      </c>
      <c r="C154" s="46">
        <v>6</v>
      </c>
      <c r="D154" s="46">
        <v>183</v>
      </c>
      <c r="E154" s="28">
        <f>SUM(B154:D154)</f>
        <v>412</v>
      </c>
    </row>
    <row r="155" spans="1:6" x14ac:dyDescent="0.25">
      <c r="A155" s="16" t="s">
        <v>242</v>
      </c>
      <c r="B155" s="46">
        <v>749</v>
      </c>
      <c r="C155" s="46">
        <v>172</v>
      </c>
      <c r="D155" s="46">
        <v>530</v>
      </c>
      <c r="E155" s="28">
        <f>SUM(B155:D155)</f>
        <v>1451</v>
      </c>
    </row>
    <row r="156" spans="1:6" x14ac:dyDescent="0.25">
      <c r="A156" s="16" t="s">
        <v>346</v>
      </c>
      <c r="B156" s="46">
        <v>20987</v>
      </c>
      <c r="C156" s="46">
        <v>10274</v>
      </c>
      <c r="D156" s="46">
        <v>26889</v>
      </c>
      <c r="E156" s="28">
        <f>SUM(B156:D156)</f>
        <v>58150</v>
      </c>
    </row>
    <row r="157" spans="1:6" x14ac:dyDescent="0.25">
      <c r="A157" s="16" t="s">
        <v>287</v>
      </c>
      <c r="B157" s="46">
        <v>5544308.9299999997</v>
      </c>
      <c r="C157" s="46">
        <v>1246121.8700000001</v>
      </c>
      <c r="D157" s="46">
        <v>6924048.1799999997</v>
      </c>
      <c r="E157" s="28">
        <f>SUM(B157:D157)</f>
        <v>13714478.98</v>
      </c>
      <c r="F157" s="14"/>
    </row>
    <row r="158" spans="1:6" x14ac:dyDescent="0.25">
      <c r="A158" s="16" t="s">
        <v>288</v>
      </c>
      <c r="B158" s="46">
        <v>23503706.25</v>
      </c>
      <c r="C158" s="46">
        <v>11569693.4</v>
      </c>
      <c r="D158" s="46">
        <v>22204982.93</v>
      </c>
      <c r="E158" s="28">
        <f>SUM(B158:D158)</f>
        <v>57278382.579999998</v>
      </c>
      <c r="F158" s="14"/>
    </row>
    <row r="159" spans="1:6" x14ac:dyDescent="0.25">
      <c r="A159" s="47" t="s">
        <v>347</v>
      </c>
      <c r="B159" s="48" t="s">
        <v>344</v>
      </c>
      <c r="C159" s="49" t="s">
        <v>345</v>
      </c>
      <c r="D159" s="48" t="s">
        <v>159</v>
      </c>
      <c r="E159" s="48" t="s">
        <v>230</v>
      </c>
    </row>
    <row r="160" spans="1:6" x14ac:dyDescent="0.25">
      <c r="A160" s="16" t="s">
        <v>323</v>
      </c>
      <c r="B160" s="226">
        <v>96</v>
      </c>
      <c r="C160" s="226">
        <v>0</v>
      </c>
      <c r="D160" s="226"/>
      <c r="E160" s="28">
        <f>SUM(B160:D160)</f>
        <v>96</v>
      </c>
    </row>
    <row r="161" spans="1:5" x14ac:dyDescent="0.25">
      <c r="A161" s="16" t="s">
        <v>242</v>
      </c>
      <c r="B161" s="226">
        <v>734</v>
      </c>
      <c r="C161" s="226">
        <v>0</v>
      </c>
      <c r="D161" s="226"/>
      <c r="E161" s="28">
        <f>SUM(B161:D161)</f>
        <v>734</v>
      </c>
    </row>
    <row r="162" spans="1:5" x14ac:dyDescent="0.25">
      <c r="A162" s="16" t="s">
        <v>346</v>
      </c>
      <c r="B162" s="46"/>
      <c r="C162" s="46"/>
      <c r="D162" s="46"/>
      <c r="E162" s="28">
        <f>SUM(B162:D162)</f>
        <v>0</v>
      </c>
    </row>
    <row r="163" spans="1:5" x14ac:dyDescent="0.25">
      <c r="A163" s="16" t="s">
        <v>287</v>
      </c>
      <c r="B163" s="226">
        <v>651781</v>
      </c>
      <c r="C163" s="226"/>
      <c r="D163" s="226"/>
      <c r="E163" s="28">
        <f>SUM(B163:D163)</f>
        <v>651781</v>
      </c>
    </row>
    <row r="164" spans="1:5" x14ac:dyDescent="0.25">
      <c r="A164" s="16" t="s">
        <v>288</v>
      </c>
      <c r="B164" s="46"/>
      <c r="C164" s="46"/>
      <c r="D164" s="46"/>
      <c r="E164" s="28">
        <f>SUM(B164:D164)</f>
        <v>0</v>
      </c>
    </row>
    <row r="165" spans="1:5" x14ac:dyDescent="0.25">
      <c r="A165" s="47" t="s">
        <v>348</v>
      </c>
      <c r="B165" s="48" t="s">
        <v>344</v>
      </c>
      <c r="C165" s="49" t="s">
        <v>345</v>
      </c>
      <c r="D165" s="48" t="s">
        <v>159</v>
      </c>
      <c r="E165" s="48" t="s">
        <v>230</v>
      </c>
    </row>
    <row r="166" spans="1:5" x14ac:dyDescent="0.25">
      <c r="A166" s="16" t="s">
        <v>323</v>
      </c>
      <c r="B166" s="46"/>
      <c r="C166" s="46"/>
      <c r="D166" s="46"/>
      <c r="E166" s="28">
        <f>SUM(B166:D166)</f>
        <v>0</v>
      </c>
    </row>
    <row r="167" spans="1:5" x14ac:dyDescent="0.25">
      <c r="A167" s="16" t="s">
        <v>242</v>
      </c>
      <c r="B167" s="46"/>
      <c r="C167" s="46"/>
      <c r="D167" s="46"/>
      <c r="E167" s="28">
        <f>SUM(B167:D167)</f>
        <v>0</v>
      </c>
    </row>
    <row r="168" spans="1:5" x14ac:dyDescent="0.25">
      <c r="A168" s="16" t="s">
        <v>346</v>
      </c>
      <c r="B168" s="46"/>
      <c r="C168" s="46"/>
      <c r="D168" s="46"/>
      <c r="E168" s="28">
        <f>SUM(B168:D168)</f>
        <v>0</v>
      </c>
    </row>
    <row r="169" spans="1:5" x14ac:dyDescent="0.25">
      <c r="A169" s="16" t="s">
        <v>287</v>
      </c>
      <c r="B169" s="46"/>
      <c r="C169" s="46"/>
      <c r="D169" s="46"/>
      <c r="E169" s="28">
        <f>SUM(B169:D169)</f>
        <v>0</v>
      </c>
    </row>
    <row r="170" spans="1:5" x14ac:dyDescent="0.25">
      <c r="A170" s="16" t="s">
        <v>288</v>
      </c>
      <c r="B170" s="46"/>
      <c r="C170" s="46"/>
      <c r="D170" s="46"/>
      <c r="E170" s="28">
        <f>SUM(B170:D170)</f>
        <v>0</v>
      </c>
    </row>
    <row r="171" spans="1:5" x14ac:dyDescent="0.25">
      <c r="A171" s="21"/>
      <c r="B171" s="21"/>
      <c r="C171" s="50"/>
      <c r="D171" s="51"/>
      <c r="E171" s="16"/>
    </row>
    <row r="172" spans="1:5" x14ac:dyDescent="0.25">
      <c r="A172" s="47" t="s">
        <v>349</v>
      </c>
      <c r="B172" s="48" t="s">
        <v>350</v>
      </c>
      <c r="C172" s="49" t="s">
        <v>351</v>
      </c>
      <c r="D172" s="16"/>
      <c r="E172" s="16"/>
    </row>
    <row r="173" spans="1:5" x14ac:dyDescent="0.25">
      <c r="A173" s="21" t="s">
        <v>352</v>
      </c>
      <c r="B173" s="226">
        <v>10394467</v>
      </c>
      <c r="C173" s="226">
        <v>6549399</v>
      </c>
      <c r="D173" s="16"/>
      <c r="E173" s="16"/>
    </row>
    <row r="174" spans="1:5" x14ac:dyDescent="0.25">
      <c r="A174" s="21"/>
      <c r="B174" s="51"/>
      <c r="C174" s="50"/>
      <c r="D174" s="16"/>
      <c r="E174" s="16"/>
    </row>
    <row r="175" spans="1:5" x14ac:dyDescent="0.25">
      <c r="A175" s="21"/>
      <c r="B175" s="21"/>
      <c r="C175" s="50"/>
      <c r="D175" s="51"/>
      <c r="E175" s="16"/>
    </row>
    <row r="176" spans="1:5" x14ac:dyDescent="0.25">
      <c r="A176" s="21"/>
      <c r="B176" s="21"/>
      <c r="C176" s="50"/>
      <c r="D176" s="51"/>
      <c r="E176" s="16"/>
    </row>
    <row r="177" spans="1:5" x14ac:dyDescent="0.25">
      <c r="A177" s="21"/>
      <c r="B177" s="21"/>
      <c r="C177" s="50"/>
      <c r="D177" s="51"/>
      <c r="E177" s="16"/>
    </row>
    <row r="178" spans="1:5" x14ac:dyDescent="0.25">
      <c r="A178" s="21"/>
      <c r="B178" s="21"/>
      <c r="C178" s="50"/>
      <c r="D178" s="51"/>
      <c r="E178" s="16"/>
    </row>
    <row r="179" spans="1:5" x14ac:dyDescent="0.25">
      <c r="A179" s="45" t="s">
        <v>353</v>
      </c>
      <c r="B179" s="34"/>
      <c r="C179" s="34"/>
      <c r="D179" s="34"/>
      <c r="E179" s="34"/>
    </row>
    <row r="180" spans="1:5" x14ac:dyDescent="0.25">
      <c r="A180" s="41" t="s">
        <v>354</v>
      </c>
      <c r="B180" s="41"/>
      <c r="C180" s="41"/>
      <c r="D180" s="41"/>
      <c r="E180" s="41"/>
    </row>
    <row r="181" spans="1:5" x14ac:dyDescent="0.25">
      <c r="A181" s="16" t="s">
        <v>355</v>
      </c>
      <c r="B181" s="42" t="s">
        <v>298</v>
      </c>
      <c r="C181" s="43">
        <v>1370805.4900000005</v>
      </c>
      <c r="D181" s="16"/>
      <c r="E181" s="16"/>
    </row>
    <row r="182" spans="1:5" x14ac:dyDescent="0.25">
      <c r="A182" s="16" t="s">
        <v>356</v>
      </c>
      <c r="B182" s="42" t="s">
        <v>298</v>
      </c>
      <c r="C182" s="43">
        <v>39239.82</v>
      </c>
      <c r="D182" s="16"/>
      <c r="E182" s="16"/>
    </row>
    <row r="183" spans="1:5" x14ac:dyDescent="0.25">
      <c r="A183" s="21" t="s">
        <v>357</v>
      </c>
      <c r="B183" s="42" t="s">
        <v>298</v>
      </c>
      <c r="C183" s="43">
        <v>153177.06</v>
      </c>
      <c r="D183" s="16"/>
      <c r="E183" s="16"/>
    </row>
    <row r="184" spans="1:5" x14ac:dyDescent="0.25">
      <c r="A184" s="16" t="s">
        <v>358</v>
      </c>
      <c r="B184" s="42" t="s">
        <v>298</v>
      </c>
      <c r="C184" s="43">
        <v>3067027.6599999997</v>
      </c>
      <c r="D184" s="16"/>
      <c r="E184" s="16"/>
    </row>
    <row r="185" spans="1:5" x14ac:dyDescent="0.25">
      <c r="A185" s="16" t="s">
        <v>359</v>
      </c>
      <c r="B185" s="42" t="s">
        <v>298</v>
      </c>
      <c r="C185" s="43">
        <v>40436.120000000003</v>
      </c>
      <c r="D185" s="16"/>
      <c r="E185" s="16"/>
    </row>
    <row r="186" spans="1:5" x14ac:dyDescent="0.25">
      <c r="A186" s="16" t="s">
        <v>360</v>
      </c>
      <c r="B186" s="42" t="s">
        <v>298</v>
      </c>
      <c r="C186" s="43">
        <v>937608.67</v>
      </c>
      <c r="D186" s="16"/>
      <c r="E186" s="16"/>
    </row>
    <row r="187" spans="1:5" x14ac:dyDescent="0.25">
      <c r="A187" s="16" t="s">
        <v>361</v>
      </c>
      <c r="B187" s="42" t="s">
        <v>298</v>
      </c>
      <c r="C187" s="43">
        <v>-30773.599999999984</v>
      </c>
      <c r="D187" s="16"/>
      <c r="E187" s="16"/>
    </row>
    <row r="188" spans="1:5" x14ac:dyDescent="0.25">
      <c r="A188" s="16" t="s">
        <v>361</v>
      </c>
      <c r="B188" s="42" t="s">
        <v>298</v>
      </c>
      <c r="C188" s="43">
        <v>34488.54</v>
      </c>
      <c r="D188" s="16"/>
      <c r="E188" s="16"/>
    </row>
    <row r="189" spans="1:5" x14ac:dyDescent="0.25">
      <c r="A189" s="16" t="s">
        <v>230</v>
      </c>
      <c r="B189" s="16"/>
      <c r="C189" s="23"/>
      <c r="D189" s="28">
        <f>SUM(C181:C188)</f>
        <v>5612009.7600000007</v>
      </c>
      <c r="E189" s="16"/>
    </row>
    <row r="190" spans="1:5" x14ac:dyDescent="0.25">
      <c r="A190" s="41" t="s">
        <v>362</v>
      </c>
      <c r="B190" s="41"/>
      <c r="C190" s="41"/>
      <c r="D190" s="41"/>
      <c r="E190" s="41"/>
    </row>
    <row r="191" spans="1:5" x14ac:dyDescent="0.25">
      <c r="A191" s="16" t="s">
        <v>363</v>
      </c>
      <c r="B191" s="42" t="s">
        <v>298</v>
      </c>
      <c r="C191" s="43"/>
      <c r="D191" s="16"/>
      <c r="E191" s="16"/>
    </row>
    <row r="192" spans="1:5" x14ac:dyDescent="0.25">
      <c r="A192" s="16" t="s">
        <v>364</v>
      </c>
      <c r="B192" s="42" t="s">
        <v>298</v>
      </c>
      <c r="C192" s="43">
        <v>52986</v>
      </c>
      <c r="D192" s="16"/>
      <c r="E192" s="16"/>
    </row>
    <row r="193" spans="1:5" x14ac:dyDescent="0.25">
      <c r="A193" s="16" t="s">
        <v>230</v>
      </c>
      <c r="B193" s="16"/>
      <c r="C193" s="23"/>
      <c r="D193" s="28">
        <f>SUM(C191:C192)</f>
        <v>52986</v>
      </c>
      <c r="E193" s="16"/>
    </row>
    <row r="194" spans="1:5" x14ac:dyDescent="0.25">
      <c r="A194" s="41" t="s">
        <v>365</v>
      </c>
      <c r="B194" s="41"/>
      <c r="C194" s="41"/>
      <c r="D194" s="41"/>
      <c r="E194" s="41"/>
    </row>
    <row r="195" spans="1:5" x14ac:dyDescent="0.25">
      <c r="A195" s="16" t="s">
        <v>366</v>
      </c>
      <c r="B195" s="42" t="s">
        <v>298</v>
      </c>
      <c r="C195" s="43">
        <v>454229</v>
      </c>
      <c r="D195" s="16"/>
      <c r="E195" s="16"/>
    </row>
    <row r="196" spans="1:5" x14ac:dyDescent="0.25">
      <c r="A196" s="16" t="s">
        <v>367</v>
      </c>
      <c r="B196" s="42" t="s">
        <v>298</v>
      </c>
      <c r="C196" s="43"/>
      <c r="D196" s="16"/>
      <c r="E196" s="16"/>
    </row>
    <row r="197" spans="1:5" x14ac:dyDescent="0.25">
      <c r="A197" s="16" t="s">
        <v>230</v>
      </c>
      <c r="B197" s="16"/>
      <c r="C197" s="23"/>
      <c r="D197" s="28">
        <f>SUM(C195:C196)</f>
        <v>454229</v>
      </c>
      <c r="E197" s="16"/>
    </row>
    <row r="198" spans="1:5" x14ac:dyDescent="0.25">
      <c r="A198" s="41" t="s">
        <v>368</v>
      </c>
      <c r="B198" s="41"/>
      <c r="C198" s="41"/>
      <c r="D198" s="41"/>
      <c r="E198" s="41"/>
    </row>
    <row r="199" spans="1:5" x14ac:dyDescent="0.25">
      <c r="A199" s="16" t="s">
        <v>369</v>
      </c>
      <c r="B199" s="42" t="s">
        <v>298</v>
      </c>
      <c r="C199" s="43"/>
      <c r="D199" s="16"/>
      <c r="E199" s="16"/>
    </row>
    <row r="200" spans="1:5" x14ac:dyDescent="0.25">
      <c r="A200" s="16" t="s">
        <v>370</v>
      </c>
      <c r="B200" s="42" t="s">
        <v>298</v>
      </c>
      <c r="C200" s="43">
        <v>341806</v>
      </c>
      <c r="D200" s="16"/>
      <c r="E200" s="16"/>
    </row>
    <row r="201" spans="1:5" x14ac:dyDescent="0.25">
      <c r="A201" s="16" t="s">
        <v>159</v>
      </c>
      <c r="B201" s="42" t="s">
        <v>298</v>
      </c>
      <c r="C201" s="43"/>
      <c r="D201" s="16"/>
      <c r="E201" s="16"/>
    </row>
    <row r="202" spans="1:5" x14ac:dyDescent="0.25">
      <c r="A202" s="16" t="s">
        <v>230</v>
      </c>
      <c r="B202" s="16"/>
      <c r="C202" s="23"/>
      <c r="D202" s="28">
        <f>SUM(C199:C201)</f>
        <v>341806</v>
      </c>
      <c r="E202" s="16"/>
    </row>
    <row r="203" spans="1:5" x14ac:dyDescent="0.25">
      <c r="A203" s="41" t="s">
        <v>371</v>
      </c>
      <c r="B203" s="41"/>
      <c r="C203" s="41"/>
      <c r="D203" s="41"/>
      <c r="E203" s="41"/>
    </row>
    <row r="204" spans="1:5" x14ac:dyDescent="0.25">
      <c r="A204" s="16" t="s">
        <v>372</v>
      </c>
      <c r="B204" s="42" t="s">
        <v>298</v>
      </c>
      <c r="C204" s="43"/>
      <c r="D204" s="16"/>
      <c r="E204" s="16"/>
    </row>
    <row r="205" spans="1:5" x14ac:dyDescent="0.25">
      <c r="A205" s="16" t="s">
        <v>373</v>
      </c>
      <c r="B205" s="42" t="s">
        <v>298</v>
      </c>
      <c r="C205" s="43">
        <v>249513</v>
      </c>
      <c r="D205" s="16"/>
      <c r="E205" s="16"/>
    </row>
    <row r="206" spans="1:5" x14ac:dyDescent="0.25">
      <c r="A206" s="16" t="s">
        <v>230</v>
      </c>
      <c r="B206" s="16"/>
      <c r="C206" s="23"/>
      <c r="D206" s="28">
        <f>SUM(C204:C205)</f>
        <v>249513</v>
      </c>
      <c r="E206" s="16"/>
    </row>
    <row r="207" spans="1:5" x14ac:dyDescent="0.25">
      <c r="A207" s="16"/>
      <c r="B207" s="16"/>
      <c r="C207" s="23"/>
      <c r="D207" s="16"/>
      <c r="E207" s="16"/>
    </row>
    <row r="208" spans="1:5" x14ac:dyDescent="0.25">
      <c r="A208" s="34" t="s">
        <v>374</v>
      </c>
      <c r="B208" s="34"/>
      <c r="C208" s="34"/>
      <c r="D208" s="34"/>
      <c r="E208" s="34"/>
    </row>
    <row r="209" spans="1:5" x14ac:dyDescent="0.25">
      <c r="A209" s="45" t="s">
        <v>375</v>
      </c>
      <c r="B209" s="34"/>
      <c r="C209" s="34"/>
      <c r="D209" s="34"/>
      <c r="E209" s="34"/>
    </row>
    <row r="210" spans="1:5" x14ac:dyDescent="0.25">
      <c r="A210" s="22"/>
      <c r="B210" s="18" t="s">
        <v>376</v>
      </c>
      <c r="C210" s="17" t="s">
        <v>377</v>
      </c>
      <c r="D210" s="18" t="s">
        <v>378</v>
      </c>
      <c r="E210" s="18" t="s">
        <v>379</v>
      </c>
    </row>
    <row r="211" spans="1:5" x14ac:dyDescent="0.25">
      <c r="A211" s="16" t="s">
        <v>380</v>
      </c>
      <c r="B211" s="43">
        <v>397262</v>
      </c>
      <c r="C211" s="43">
        <v>0</v>
      </c>
      <c r="D211" s="46">
        <v>0</v>
      </c>
      <c r="E211" s="28">
        <f t="shared" ref="E211:E219" si="22">SUM(B211:C211)-D211</f>
        <v>397262</v>
      </c>
    </row>
    <row r="212" spans="1:5" x14ac:dyDescent="0.25">
      <c r="A212" s="16" t="s">
        <v>381</v>
      </c>
      <c r="B212" s="43">
        <v>492258.88</v>
      </c>
      <c r="C212" s="43">
        <v>0</v>
      </c>
      <c r="D212" s="46">
        <v>0</v>
      </c>
      <c r="E212" s="28">
        <f t="shared" si="22"/>
        <v>492258.88</v>
      </c>
    </row>
    <row r="213" spans="1:5" x14ac:dyDescent="0.25">
      <c r="A213" s="16" t="s">
        <v>382</v>
      </c>
      <c r="B213" s="43">
        <v>38138520.399999991</v>
      </c>
      <c r="C213" s="43">
        <v>1597248</v>
      </c>
      <c r="D213" s="46">
        <v>-434581</v>
      </c>
      <c r="E213" s="28">
        <f t="shared" si="22"/>
        <v>40170349.399999991</v>
      </c>
    </row>
    <row r="214" spans="1:5" x14ac:dyDescent="0.25">
      <c r="A214" s="16" t="s">
        <v>384</v>
      </c>
      <c r="B214" s="43">
        <v>0</v>
      </c>
      <c r="C214" s="43">
        <v>0</v>
      </c>
      <c r="D214" s="46">
        <v>0</v>
      </c>
      <c r="E214" s="28">
        <f t="shared" si="22"/>
        <v>0</v>
      </c>
    </row>
    <row r="215" spans="1:5" x14ac:dyDescent="0.25">
      <c r="A215" s="16" t="s">
        <v>385</v>
      </c>
      <c r="B215" s="43">
        <v>5036751.71</v>
      </c>
      <c r="C215" s="43">
        <v>250905</v>
      </c>
      <c r="D215" s="46">
        <v>8474</v>
      </c>
      <c r="E215" s="28">
        <f t="shared" si="22"/>
        <v>5279182.71</v>
      </c>
    </row>
    <row r="216" spans="1:5" x14ac:dyDescent="0.25">
      <c r="A216" s="16" t="s">
        <v>386</v>
      </c>
      <c r="B216" s="43">
        <v>11973935.860000001</v>
      </c>
      <c r="C216" s="43">
        <v>335644</v>
      </c>
      <c r="D216" s="46">
        <v>152040</v>
      </c>
      <c r="E216" s="28">
        <f t="shared" si="22"/>
        <v>12157539.860000001</v>
      </c>
    </row>
    <row r="217" spans="1:5" x14ac:dyDescent="0.25">
      <c r="A217" s="16" t="s">
        <v>387</v>
      </c>
      <c r="B217" s="43">
        <v>0</v>
      </c>
      <c r="C217" s="43">
        <v>0</v>
      </c>
      <c r="D217" s="46">
        <v>0</v>
      </c>
      <c r="E217" s="28">
        <f t="shared" si="22"/>
        <v>0</v>
      </c>
    </row>
    <row r="218" spans="1:5" x14ac:dyDescent="0.25">
      <c r="A218" s="16" t="s">
        <v>388</v>
      </c>
      <c r="B218" s="43">
        <v>0</v>
      </c>
      <c r="C218" s="43">
        <v>0</v>
      </c>
      <c r="D218" s="46">
        <v>0</v>
      </c>
      <c r="E218" s="28">
        <f t="shared" si="22"/>
        <v>0</v>
      </c>
    </row>
    <row r="219" spans="1:5" x14ac:dyDescent="0.25">
      <c r="A219" s="16" t="s">
        <v>389</v>
      </c>
      <c r="B219" s="43">
        <v>434581</v>
      </c>
      <c r="C219" s="43">
        <v>132272</v>
      </c>
      <c r="D219" s="46">
        <v>434581</v>
      </c>
      <c r="E219" s="28">
        <f t="shared" si="22"/>
        <v>132272</v>
      </c>
    </row>
    <row r="220" spans="1:5" x14ac:dyDescent="0.25">
      <c r="A220" s="16" t="s">
        <v>230</v>
      </c>
      <c r="B220" s="28">
        <f>SUM(B211:B219)</f>
        <v>56473309.849999994</v>
      </c>
      <c r="C220" s="190">
        <f>SUM(C211:C219)</f>
        <v>2316069</v>
      </c>
      <c r="D220" s="28">
        <f>SUM(D211:D219)</f>
        <v>160514</v>
      </c>
      <c r="E220" s="28">
        <f>SUM(E211:E219)</f>
        <v>58628864.849999994</v>
      </c>
    </row>
    <row r="221" spans="1:5" x14ac:dyDescent="0.25">
      <c r="A221" s="16"/>
      <c r="B221" s="16"/>
      <c r="C221" s="23"/>
      <c r="D221" s="16"/>
      <c r="E221" s="16"/>
    </row>
    <row r="222" spans="1:5" x14ac:dyDescent="0.25">
      <c r="A222" s="45" t="s">
        <v>390</v>
      </c>
      <c r="B222" s="45"/>
      <c r="C222" s="45"/>
      <c r="D222" s="45"/>
      <c r="E222" s="45"/>
    </row>
    <row r="223" spans="1:5" x14ac:dyDescent="0.25">
      <c r="A223" s="22"/>
      <c r="B223" s="18" t="s">
        <v>376</v>
      </c>
      <c r="C223" s="17" t="s">
        <v>377</v>
      </c>
      <c r="D223" s="18" t="s">
        <v>378</v>
      </c>
      <c r="E223" s="18" t="s">
        <v>379</v>
      </c>
    </row>
    <row r="224" spans="1:5" x14ac:dyDescent="0.25">
      <c r="A224" s="16" t="s">
        <v>380</v>
      </c>
      <c r="B224" s="51"/>
      <c r="C224" s="50"/>
      <c r="D224" s="51"/>
      <c r="E224" s="16"/>
    </row>
    <row r="225" spans="1:6" x14ac:dyDescent="0.25">
      <c r="A225" s="16" t="s">
        <v>381</v>
      </c>
      <c r="B225" s="43">
        <v>441199.24</v>
      </c>
      <c r="C225" s="43">
        <v>12415</v>
      </c>
      <c r="D225" s="46">
        <v>0</v>
      </c>
      <c r="E225" s="28">
        <f t="shared" ref="E225:E232" si="23">SUM(B225:C225)-D225</f>
        <v>453614.24</v>
      </c>
    </row>
    <row r="226" spans="1:6" x14ac:dyDescent="0.25">
      <c r="A226" s="16" t="s">
        <v>382</v>
      </c>
      <c r="B226" s="43">
        <v>22690789</v>
      </c>
      <c r="C226" s="43">
        <v>1737526</v>
      </c>
      <c r="D226" s="46">
        <v>0</v>
      </c>
      <c r="E226" s="28">
        <f t="shared" si="23"/>
        <v>24428315</v>
      </c>
    </row>
    <row r="227" spans="1:6" x14ac:dyDescent="0.25">
      <c r="A227" s="16" t="s">
        <v>384</v>
      </c>
      <c r="B227" s="43">
        <v>0</v>
      </c>
      <c r="C227" s="43">
        <v>0</v>
      </c>
      <c r="D227" s="46">
        <v>0</v>
      </c>
      <c r="E227" s="28">
        <f t="shared" si="23"/>
        <v>0</v>
      </c>
    </row>
    <row r="228" spans="1:6" x14ac:dyDescent="0.25">
      <c r="A228" s="16" t="s">
        <v>385</v>
      </c>
      <c r="B228" s="43">
        <v>3445938.95</v>
      </c>
      <c r="C228" s="43">
        <v>309872</v>
      </c>
      <c r="D228" s="46">
        <v>8475</v>
      </c>
      <c r="E228" s="28">
        <f t="shared" si="23"/>
        <v>3747335.95</v>
      </c>
    </row>
    <row r="229" spans="1:6" x14ac:dyDescent="0.25">
      <c r="A229" s="16" t="s">
        <v>386</v>
      </c>
      <c r="B229" s="43">
        <v>9751216.1999999993</v>
      </c>
      <c r="C229" s="43">
        <v>573843</v>
      </c>
      <c r="D229" s="46">
        <v>152039</v>
      </c>
      <c r="E229" s="28">
        <f t="shared" si="23"/>
        <v>10173020.199999999</v>
      </c>
    </row>
    <row r="230" spans="1:6" x14ac:dyDescent="0.25">
      <c r="A230" s="16" t="s">
        <v>387</v>
      </c>
      <c r="B230" s="43">
        <v>0</v>
      </c>
      <c r="C230" s="43">
        <v>0</v>
      </c>
      <c r="D230" s="46">
        <v>0</v>
      </c>
      <c r="E230" s="28">
        <f t="shared" si="23"/>
        <v>0</v>
      </c>
    </row>
    <row r="231" spans="1:6" x14ac:dyDescent="0.25">
      <c r="A231" s="16" t="s">
        <v>388</v>
      </c>
      <c r="B231" s="43">
        <v>0</v>
      </c>
      <c r="C231" s="43">
        <v>0</v>
      </c>
      <c r="D231" s="46">
        <v>0</v>
      </c>
      <c r="E231" s="28">
        <f t="shared" si="23"/>
        <v>0</v>
      </c>
    </row>
    <row r="232" spans="1:6" x14ac:dyDescent="0.25">
      <c r="A232" s="16" t="s">
        <v>389</v>
      </c>
      <c r="B232" s="43">
        <v>0</v>
      </c>
      <c r="C232" s="43">
        <v>0</v>
      </c>
      <c r="D232" s="46">
        <v>0</v>
      </c>
      <c r="E232" s="28">
        <f t="shared" si="23"/>
        <v>0</v>
      </c>
    </row>
    <row r="233" spans="1:6" x14ac:dyDescent="0.25">
      <c r="A233" s="16" t="s">
        <v>230</v>
      </c>
      <c r="B233" s="28">
        <f>SUM(B224:B232)</f>
        <v>36329143.390000001</v>
      </c>
      <c r="C233" s="190">
        <f>SUM(C224:C232)</f>
        <v>2633656</v>
      </c>
      <c r="D233" s="28">
        <f>SUM(D224:D232)</f>
        <v>160514</v>
      </c>
      <c r="E233" s="28">
        <f>SUM(E224:E232)</f>
        <v>38802285.390000001</v>
      </c>
    </row>
    <row r="234" spans="1:6" x14ac:dyDescent="0.25">
      <c r="A234" s="16"/>
      <c r="B234" s="16"/>
      <c r="C234" s="23"/>
      <c r="D234" s="16"/>
      <c r="E234" s="16"/>
      <c r="F234" s="11">
        <f>E220-E233</f>
        <v>19826579.459999993</v>
      </c>
    </row>
    <row r="235" spans="1:6" x14ac:dyDescent="0.25">
      <c r="A235" s="34" t="s">
        <v>391</v>
      </c>
      <c r="B235" s="34"/>
      <c r="C235" s="34"/>
      <c r="D235" s="34"/>
      <c r="E235" s="34"/>
    </row>
    <row r="236" spans="1:6" x14ac:dyDescent="0.25">
      <c r="A236" s="34"/>
      <c r="B236" s="345" t="s">
        <v>392</v>
      </c>
      <c r="C236" s="345"/>
      <c r="D236" s="34"/>
      <c r="E236" s="34"/>
    </row>
    <row r="237" spans="1:6" x14ac:dyDescent="0.25">
      <c r="A237" s="52" t="s">
        <v>392</v>
      </c>
      <c r="B237" s="34"/>
      <c r="C237" s="43">
        <v>857728</v>
      </c>
      <c r="D237" s="36">
        <f>C237</f>
        <v>857728</v>
      </c>
      <c r="E237" s="34"/>
    </row>
    <row r="238" spans="1:6" x14ac:dyDescent="0.25">
      <c r="A238" s="41" t="s">
        <v>393</v>
      </c>
      <c r="B238" s="41"/>
      <c r="C238" s="41"/>
      <c r="D238" s="41"/>
      <c r="E238" s="41"/>
    </row>
    <row r="239" spans="1:6" x14ac:dyDescent="0.25">
      <c r="A239" s="16" t="s">
        <v>394</v>
      </c>
      <c r="B239" s="42" t="s">
        <v>298</v>
      </c>
      <c r="C239" s="43">
        <v>12041295.65</v>
      </c>
      <c r="D239" s="16"/>
      <c r="E239" s="16"/>
    </row>
    <row r="240" spans="1:6" x14ac:dyDescent="0.25">
      <c r="A240" s="16" t="s">
        <v>395</v>
      </c>
      <c r="B240" s="42" t="s">
        <v>298</v>
      </c>
      <c r="C240" s="43">
        <v>6528177.3099999996</v>
      </c>
      <c r="D240" s="16"/>
      <c r="E240" s="16"/>
    </row>
    <row r="241" spans="1:5" x14ac:dyDescent="0.25">
      <c r="A241" s="16" t="s">
        <v>396</v>
      </c>
      <c r="B241" s="42" t="s">
        <v>298</v>
      </c>
      <c r="C241" s="43">
        <v>0</v>
      </c>
      <c r="D241" s="16"/>
      <c r="E241" s="16"/>
    </row>
    <row r="242" spans="1:5" x14ac:dyDescent="0.25">
      <c r="A242" s="16" t="s">
        <v>397</v>
      </c>
      <c r="B242" s="42" t="s">
        <v>298</v>
      </c>
      <c r="C242" s="43">
        <v>0</v>
      </c>
      <c r="D242" s="16"/>
      <c r="E242" s="16"/>
    </row>
    <row r="243" spans="1:5" x14ac:dyDescent="0.25">
      <c r="A243" s="16" t="s">
        <v>398</v>
      </c>
      <c r="B243" s="42" t="s">
        <v>298</v>
      </c>
      <c r="C243" s="43">
        <v>5280171.0199999996</v>
      </c>
      <c r="D243" s="16"/>
      <c r="E243" s="16"/>
    </row>
    <row r="244" spans="1:5" x14ac:dyDescent="0.25">
      <c r="A244" s="16" t="s">
        <v>399</v>
      </c>
      <c r="B244" s="42" t="s">
        <v>298</v>
      </c>
      <c r="C244" s="43">
        <v>0</v>
      </c>
      <c r="D244" s="16"/>
      <c r="E244" s="16"/>
    </row>
    <row r="245" spans="1:5" x14ac:dyDescent="0.25">
      <c r="A245" s="16" t="s">
        <v>400</v>
      </c>
      <c r="B245" s="16"/>
      <c r="C245" s="23"/>
      <c r="D245" s="28">
        <f>SUM(C239:C244)</f>
        <v>23849643.98</v>
      </c>
      <c r="E245" s="16"/>
    </row>
    <row r="246" spans="1:5" x14ac:dyDescent="0.25">
      <c r="A246" s="41" t="s">
        <v>401</v>
      </c>
      <c r="B246" s="41"/>
      <c r="C246" s="41"/>
      <c r="D246" s="41"/>
      <c r="E246" s="41"/>
    </row>
    <row r="247" spans="1:5" x14ac:dyDescent="0.25">
      <c r="A247" s="22" t="s">
        <v>402</v>
      </c>
      <c r="B247" s="42" t="s">
        <v>298</v>
      </c>
      <c r="C247" s="168">
        <v>139</v>
      </c>
      <c r="D247" s="16"/>
      <c r="E247" s="16"/>
    </row>
    <row r="248" spans="1:5" x14ac:dyDescent="0.25">
      <c r="A248" s="22"/>
      <c r="B248" s="42"/>
      <c r="C248" s="23"/>
      <c r="D248" s="16"/>
      <c r="E248" s="16"/>
    </row>
    <row r="249" spans="1:5" x14ac:dyDescent="0.25">
      <c r="A249" s="22" t="s">
        <v>403</v>
      </c>
      <c r="B249" s="42" t="s">
        <v>298</v>
      </c>
      <c r="C249" s="43">
        <v>38342</v>
      </c>
      <c r="D249" s="16"/>
      <c r="E249" s="16"/>
    </row>
    <row r="250" spans="1:5" x14ac:dyDescent="0.25">
      <c r="A250" s="22" t="s">
        <v>404</v>
      </c>
      <c r="B250" s="42" t="s">
        <v>298</v>
      </c>
      <c r="C250" s="43">
        <v>152870</v>
      </c>
      <c r="D250" s="16"/>
      <c r="E250" s="16"/>
    </row>
    <row r="251" spans="1:5" x14ac:dyDescent="0.25">
      <c r="A251" s="16"/>
      <c r="B251" s="16"/>
      <c r="C251" s="23"/>
      <c r="D251" s="16"/>
      <c r="E251" s="16"/>
    </row>
    <row r="252" spans="1:5" x14ac:dyDescent="0.25">
      <c r="A252" s="22" t="s">
        <v>405</v>
      </c>
      <c r="B252" s="16"/>
      <c r="C252" s="23"/>
      <c r="D252" s="28">
        <f>SUM(C249:C251)</f>
        <v>191212</v>
      </c>
      <c r="E252" s="16"/>
    </row>
    <row r="253" spans="1:5" x14ac:dyDescent="0.25">
      <c r="A253" s="41" t="s">
        <v>406</v>
      </c>
      <c r="B253" s="41"/>
      <c r="C253" s="41"/>
      <c r="D253" s="41"/>
      <c r="E253" s="41"/>
    </row>
    <row r="254" spans="1:5" x14ac:dyDescent="0.25">
      <c r="A254" s="16" t="s">
        <v>407</v>
      </c>
      <c r="B254" s="42" t="s">
        <v>298</v>
      </c>
      <c r="C254" s="43">
        <v>118999</v>
      </c>
      <c r="D254" s="16"/>
      <c r="E254" s="16"/>
    </row>
    <row r="255" spans="1:5" x14ac:dyDescent="0.25">
      <c r="A255" s="16" t="s">
        <v>406</v>
      </c>
      <c r="B255" s="42" t="s">
        <v>298</v>
      </c>
      <c r="C255" s="43"/>
      <c r="D255" s="16"/>
      <c r="E255" s="16"/>
    </row>
    <row r="256" spans="1:5" x14ac:dyDescent="0.25">
      <c r="A256" s="16" t="s">
        <v>408</v>
      </c>
      <c r="B256" s="16"/>
      <c r="C256" s="23"/>
      <c r="D256" s="28">
        <f>SUM(C254:C255)</f>
        <v>118999</v>
      </c>
      <c r="E256" s="16"/>
    </row>
    <row r="257" spans="1:5" x14ac:dyDescent="0.25">
      <c r="A257" s="16"/>
      <c r="B257" s="16"/>
      <c r="C257" s="23"/>
      <c r="D257" s="16"/>
      <c r="E257" s="16"/>
    </row>
    <row r="258" spans="1:5" x14ac:dyDescent="0.25">
      <c r="A258" s="16" t="s">
        <v>409</v>
      </c>
      <c r="B258" s="16"/>
      <c r="C258" s="23"/>
      <c r="D258" s="28">
        <f>D237+D245+D252+D256</f>
        <v>25017582.98</v>
      </c>
      <c r="E258" s="16"/>
    </row>
    <row r="259" spans="1:5" x14ac:dyDescent="0.25">
      <c r="A259" s="16"/>
      <c r="B259" s="16"/>
      <c r="C259" s="23"/>
      <c r="D259" s="16"/>
      <c r="E259" s="16"/>
    </row>
    <row r="260" spans="1:5" x14ac:dyDescent="0.25">
      <c r="A260" s="16"/>
      <c r="B260" s="16"/>
      <c r="C260" s="23"/>
      <c r="D260" s="16"/>
      <c r="E260" s="16"/>
    </row>
    <row r="261" spans="1:5" x14ac:dyDescent="0.25">
      <c r="A261" s="16"/>
      <c r="B261" s="16"/>
      <c r="C261" s="23"/>
      <c r="D261" s="16"/>
      <c r="E261" s="16"/>
    </row>
    <row r="262" spans="1:5" x14ac:dyDescent="0.25">
      <c r="A262" s="16"/>
      <c r="B262" s="16"/>
      <c r="C262" s="23"/>
      <c r="D262" s="16"/>
      <c r="E262" s="16"/>
    </row>
    <row r="263" spans="1:5" x14ac:dyDescent="0.25">
      <c r="A263" s="16"/>
      <c r="B263" s="16"/>
      <c r="C263" s="23"/>
      <c r="D263" s="16"/>
      <c r="E263" s="16"/>
    </row>
    <row r="264" spans="1:5" x14ac:dyDescent="0.25">
      <c r="A264" s="34" t="s">
        <v>410</v>
      </c>
      <c r="B264" s="34"/>
      <c r="C264" s="34"/>
      <c r="D264" s="34"/>
      <c r="E264" s="34"/>
    </row>
    <row r="265" spans="1:5" x14ac:dyDescent="0.25">
      <c r="A265" s="41" t="s">
        <v>411</v>
      </c>
      <c r="B265" s="41"/>
      <c r="C265" s="41"/>
      <c r="D265" s="41"/>
      <c r="E265" s="41"/>
    </row>
    <row r="266" spans="1:5" x14ac:dyDescent="0.25">
      <c r="A266" s="16" t="s">
        <v>412</v>
      </c>
      <c r="B266" s="42" t="s">
        <v>298</v>
      </c>
      <c r="C266" s="43">
        <v>29692804.079999998</v>
      </c>
      <c r="D266" s="16"/>
      <c r="E266" s="16"/>
    </row>
    <row r="267" spans="1:5" x14ac:dyDescent="0.25">
      <c r="A267" s="16" t="s">
        <v>413</v>
      </c>
      <c r="B267" s="42" t="s">
        <v>298</v>
      </c>
      <c r="C267" s="43"/>
      <c r="D267" s="16"/>
      <c r="E267" s="16"/>
    </row>
    <row r="268" spans="1:5" x14ac:dyDescent="0.25">
      <c r="A268" s="16" t="s">
        <v>414</v>
      </c>
      <c r="B268" s="42" t="s">
        <v>298</v>
      </c>
      <c r="C268" s="43">
        <v>11843104.200000001</v>
      </c>
      <c r="D268" s="16"/>
      <c r="E268" s="16"/>
    </row>
    <row r="269" spans="1:5" x14ac:dyDescent="0.25">
      <c r="A269" s="16" t="s">
        <v>415</v>
      </c>
      <c r="B269" s="42" t="s">
        <v>298</v>
      </c>
      <c r="C269" s="43">
        <v>4894168.2699999996</v>
      </c>
      <c r="D269" s="16"/>
      <c r="E269" s="16"/>
    </row>
    <row r="270" spans="1:5" x14ac:dyDescent="0.25">
      <c r="A270" s="16" t="s">
        <v>416</v>
      </c>
      <c r="B270" s="42" t="s">
        <v>298</v>
      </c>
      <c r="C270" s="43">
        <v>630669.19999999995</v>
      </c>
      <c r="D270" s="16"/>
      <c r="E270" s="16"/>
    </row>
    <row r="271" spans="1:5" x14ac:dyDescent="0.25">
      <c r="A271" s="16" t="s">
        <v>417</v>
      </c>
      <c r="B271" s="42" t="s">
        <v>298</v>
      </c>
      <c r="C271" s="43"/>
      <c r="D271" s="16"/>
      <c r="E271" s="16"/>
    </row>
    <row r="272" spans="1:5" x14ac:dyDescent="0.25">
      <c r="A272" s="16" t="s">
        <v>418</v>
      </c>
      <c r="B272" s="42" t="s">
        <v>298</v>
      </c>
      <c r="C272" s="43"/>
      <c r="D272" s="16"/>
      <c r="E272" s="16"/>
    </row>
    <row r="273" spans="1:5" x14ac:dyDescent="0.25">
      <c r="A273" s="16" t="s">
        <v>419</v>
      </c>
      <c r="B273" s="42" t="s">
        <v>298</v>
      </c>
      <c r="C273" s="43">
        <v>1135852.98</v>
      </c>
      <c r="D273" s="16"/>
      <c r="E273" s="16"/>
    </row>
    <row r="274" spans="1:5" x14ac:dyDescent="0.25">
      <c r="A274" s="16" t="s">
        <v>420</v>
      </c>
      <c r="B274" s="42" t="s">
        <v>298</v>
      </c>
      <c r="C274" s="43">
        <v>1200437.2000000002</v>
      </c>
      <c r="D274" s="16"/>
      <c r="E274" s="16"/>
    </row>
    <row r="275" spans="1:5" x14ac:dyDescent="0.25">
      <c r="A275" s="16" t="s">
        <v>421</v>
      </c>
      <c r="B275" s="42" t="s">
        <v>298</v>
      </c>
      <c r="C275" s="43"/>
      <c r="D275" s="16"/>
      <c r="E275" s="16"/>
    </row>
    <row r="276" spans="1:5" x14ac:dyDescent="0.25">
      <c r="A276" s="16" t="s">
        <v>422</v>
      </c>
      <c r="B276" s="16"/>
      <c r="C276" s="23"/>
      <c r="D276" s="28">
        <f>SUM(C266:C268)-C269+SUM(C270:C275)</f>
        <v>39608699.390000008</v>
      </c>
      <c r="E276" s="16"/>
    </row>
    <row r="277" spans="1:5" x14ac:dyDescent="0.25">
      <c r="A277" s="41" t="s">
        <v>423</v>
      </c>
      <c r="B277" s="41"/>
      <c r="C277" s="41"/>
      <c r="D277" s="41"/>
      <c r="E277" s="41"/>
    </row>
    <row r="278" spans="1:5" x14ac:dyDescent="0.25">
      <c r="A278" s="16" t="s">
        <v>412</v>
      </c>
      <c r="B278" s="42" t="s">
        <v>298</v>
      </c>
      <c r="C278" s="43">
        <v>109179</v>
      </c>
      <c r="D278" s="16"/>
      <c r="E278" s="16"/>
    </row>
    <row r="279" spans="1:5" x14ac:dyDescent="0.25">
      <c r="A279" s="16" t="s">
        <v>413</v>
      </c>
      <c r="B279" s="42" t="s">
        <v>298</v>
      </c>
      <c r="C279" s="43"/>
      <c r="D279" s="16"/>
      <c r="E279" s="16"/>
    </row>
    <row r="280" spans="1:5" x14ac:dyDescent="0.25">
      <c r="A280" s="16" t="s">
        <v>424</v>
      </c>
      <c r="B280" s="42" t="s">
        <v>298</v>
      </c>
      <c r="C280" s="43"/>
      <c r="D280" s="16"/>
      <c r="E280" s="16"/>
    </row>
    <row r="281" spans="1:5" x14ac:dyDescent="0.25">
      <c r="A281" s="16" t="s">
        <v>425</v>
      </c>
      <c r="B281" s="16"/>
      <c r="C281" s="23"/>
      <c r="D281" s="28">
        <f>SUM(C278:C280)</f>
        <v>109179</v>
      </c>
      <c r="E281" s="16"/>
    </row>
    <row r="282" spans="1:5" x14ac:dyDescent="0.25">
      <c r="A282" s="41" t="s">
        <v>426</v>
      </c>
      <c r="B282" s="41"/>
      <c r="C282" s="41"/>
      <c r="D282" s="41"/>
      <c r="E282" s="41"/>
    </row>
    <row r="283" spans="1:5" x14ac:dyDescent="0.25">
      <c r="A283" s="16" t="s">
        <v>380</v>
      </c>
      <c r="B283" s="42" t="s">
        <v>298</v>
      </c>
      <c r="C283" s="43">
        <v>397262</v>
      </c>
      <c r="D283" s="16"/>
      <c r="E283" s="16"/>
    </row>
    <row r="284" spans="1:5" x14ac:dyDescent="0.25">
      <c r="A284" s="16" t="s">
        <v>381</v>
      </c>
      <c r="B284" s="42" t="s">
        <v>298</v>
      </c>
      <c r="C284" s="43">
        <v>492258.88</v>
      </c>
      <c r="D284" s="16"/>
      <c r="E284" s="16"/>
    </row>
    <row r="285" spans="1:5" x14ac:dyDescent="0.25">
      <c r="A285" s="16" t="s">
        <v>382</v>
      </c>
      <c r="B285" s="42" t="s">
        <v>298</v>
      </c>
      <c r="C285" s="43">
        <v>40170349.399999991</v>
      </c>
      <c r="D285" s="16"/>
      <c r="E285" s="16"/>
    </row>
    <row r="286" spans="1:5" x14ac:dyDescent="0.25">
      <c r="A286" s="16" t="s">
        <v>427</v>
      </c>
      <c r="B286" s="42" t="s">
        <v>298</v>
      </c>
      <c r="C286" s="43">
        <v>0</v>
      </c>
      <c r="D286" s="16"/>
      <c r="E286" s="16"/>
    </row>
    <row r="287" spans="1:5" x14ac:dyDescent="0.25">
      <c r="A287" s="16" t="s">
        <v>428</v>
      </c>
      <c r="B287" s="42" t="s">
        <v>298</v>
      </c>
      <c r="C287" s="43">
        <v>5279182.71</v>
      </c>
      <c r="D287" s="16"/>
      <c r="E287" s="16"/>
    </row>
    <row r="288" spans="1:5" x14ac:dyDescent="0.25">
      <c r="A288" s="16" t="s">
        <v>429</v>
      </c>
      <c r="B288" s="42" t="s">
        <v>298</v>
      </c>
      <c r="C288" s="43">
        <v>12157539.860000001</v>
      </c>
      <c r="D288" s="16"/>
      <c r="E288" s="16"/>
    </row>
    <row r="289" spans="1:5" x14ac:dyDescent="0.25">
      <c r="A289" s="16" t="s">
        <v>388</v>
      </c>
      <c r="B289" s="42" t="s">
        <v>298</v>
      </c>
      <c r="C289" s="43">
        <v>0</v>
      </c>
      <c r="D289" s="16"/>
      <c r="E289" s="16"/>
    </row>
    <row r="290" spans="1:5" x14ac:dyDescent="0.25">
      <c r="A290" s="16" t="s">
        <v>389</v>
      </c>
      <c r="B290" s="42" t="s">
        <v>298</v>
      </c>
      <c r="C290" s="43">
        <v>132272</v>
      </c>
      <c r="D290" s="16"/>
      <c r="E290" s="16"/>
    </row>
    <row r="291" spans="1:5" x14ac:dyDescent="0.25">
      <c r="A291" s="16" t="s">
        <v>430</v>
      </c>
      <c r="B291" s="16"/>
      <c r="C291" s="23"/>
      <c r="D291" s="28">
        <f>SUM(C283:C290)</f>
        <v>58628864.849999994</v>
      </c>
      <c r="E291" s="16"/>
    </row>
    <row r="292" spans="1:5" x14ac:dyDescent="0.25">
      <c r="A292" s="16" t="s">
        <v>431</v>
      </c>
      <c r="B292" s="42" t="s">
        <v>298</v>
      </c>
      <c r="C292" s="43">
        <v>38802285</v>
      </c>
      <c r="D292" s="16"/>
      <c r="E292" s="16"/>
    </row>
    <row r="293" spans="1:5" x14ac:dyDescent="0.25">
      <c r="A293" s="16" t="s">
        <v>432</v>
      </c>
      <c r="B293" s="16"/>
      <c r="C293" s="23"/>
      <c r="D293" s="28">
        <f>D291-C292</f>
        <v>19826579.849999994</v>
      </c>
      <c r="E293" s="16"/>
    </row>
    <row r="294" spans="1:5" x14ac:dyDescent="0.25">
      <c r="A294" s="41" t="s">
        <v>433</v>
      </c>
      <c r="B294" s="41"/>
      <c r="C294" s="41"/>
      <c r="D294" s="41"/>
      <c r="E294" s="41"/>
    </row>
    <row r="295" spans="1:5" x14ac:dyDescent="0.25">
      <c r="A295" s="16" t="s">
        <v>434</v>
      </c>
      <c r="B295" s="42" t="s">
        <v>298</v>
      </c>
      <c r="C295" s="43"/>
      <c r="D295" s="16"/>
      <c r="E295" s="16"/>
    </row>
    <row r="296" spans="1:5" x14ac:dyDescent="0.25">
      <c r="A296" s="16" t="s">
        <v>435</v>
      </c>
      <c r="B296" s="42" t="s">
        <v>298</v>
      </c>
      <c r="C296" s="43"/>
      <c r="D296" s="16"/>
      <c r="E296" s="16"/>
    </row>
    <row r="297" spans="1:5" x14ac:dyDescent="0.25">
      <c r="A297" s="16" t="s">
        <v>436</v>
      </c>
      <c r="B297" s="42" t="s">
        <v>298</v>
      </c>
      <c r="C297" s="43"/>
      <c r="D297" s="16"/>
      <c r="E297" s="16"/>
    </row>
    <row r="298" spans="1:5" x14ac:dyDescent="0.25">
      <c r="A298" s="16" t="s">
        <v>424</v>
      </c>
      <c r="B298" s="42" t="s">
        <v>298</v>
      </c>
      <c r="C298" s="43">
        <v>1431656</v>
      </c>
      <c r="D298" s="16"/>
      <c r="E298" s="16"/>
    </row>
    <row r="299" spans="1:5" x14ac:dyDescent="0.25">
      <c r="A299" s="16" t="s">
        <v>437</v>
      </c>
      <c r="B299" s="16"/>
      <c r="C299" s="23"/>
      <c r="D299" s="28">
        <f>C295-C296+C297+C298</f>
        <v>1431656</v>
      </c>
      <c r="E299" s="16"/>
    </row>
    <row r="300" spans="1:5" x14ac:dyDescent="0.25">
      <c r="A300" s="16"/>
      <c r="B300" s="16"/>
      <c r="C300" s="23"/>
      <c r="D300" s="16"/>
      <c r="E300" s="16"/>
    </row>
    <row r="301" spans="1:5" x14ac:dyDescent="0.25">
      <c r="A301" s="41" t="s">
        <v>438</v>
      </c>
      <c r="B301" s="41"/>
      <c r="C301" s="41"/>
      <c r="D301" s="41"/>
      <c r="E301" s="41"/>
    </row>
    <row r="302" spans="1:5" x14ac:dyDescent="0.25">
      <c r="A302" s="16" t="s">
        <v>439</v>
      </c>
      <c r="B302" s="42" t="s">
        <v>298</v>
      </c>
      <c r="C302" s="43"/>
      <c r="D302" s="16"/>
      <c r="E302" s="16"/>
    </row>
    <row r="303" spans="1:5" x14ac:dyDescent="0.25">
      <c r="A303" s="16" t="s">
        <v>440</v>
      </c>
      <c r="B303" s="42" t="s">
        <v>298</v>
      </c>
      <c r="C303" s="43"/>
      <c r="D303" s="16"/>
      <c r="E303" s="16"/>
    </row>
    <row r="304" spans="1:5" x14ac:dyDescent="0.25">
      <c r="A304" s="16" t="s">
        <v>441</v>
      </c>
      <c r="B304" s="42" t="s">
        <v>298</v>
      </c>
      <c r="C304" s="43"/>
      <c r="D304" s="16"/>
      <c r="E304" s="16"/>
    </row>
    <row r="305" spans="1:6" x14ac:dyDescent="0.25">
      <c r="A305" s="16" t="s">
        <v>442</v>
      </c>
      <c r="B305" s="42" t="s">
        <v>298</v>
      </c>
      <c r="C305" s="43"/>
      <c r="D305" s="16"/>
      <c r="E305" s="16"/>
    </row>
    <row r="306" spans="1:6" x14ac:dyDescent="0.25">
      <c r="A306" s="16" t="s">
        <v>443</v>
      </c>
      <c r="B306" s="16"/>
      <c r="C306" s="23"/>
      <c r="D306" s="28">
        <f>SUM(C302:C305)</f>
        <v>0</v>
      </c>
      <c r="E306" s="16"/>
    </row>
    <row r="307" spans="1:6" x14ac:dyDescent="0.25">
      <c r="A307" s="16"/>
      <c r="B307" s="16"/>
      <c r="C307" s="23"/>
      <c r="D307" s="16"/>
      <c r="E307" s="16"/>
    </row>
    <row r="308" spans="1:6" x14ac:dyDescent="0.25">
      <c r="A308" s="16" t="s">
        <v>444</v>
      </c>
      <c r="B308" s="16"/>
      <c r="C308" s="23"/>
      <c r="D308" s="28">
        <f>D276+D281+D293+D299+D306</f>
        <v>60976114.240000002</v>
      </c>
      <c r="E308" s="16"/>
    </row>
    <row r="309" spans="1:6" x14ac:dyDescent="0.25">
      <c r="A309" s="16"/>
      <c r="B309" s="16"/>
      <c r="C309" s="23"/>
      <c r="D309" s="16"/>
      <c r="E309" s="16"/>
      <c r="F309" s="11">
        <f>D308-F308</f>
        <v>60976114.240000002</v>
      </c>
    </row>
    <row r="310" spans="1:6" x14ac:dyDescent="0.25">
      <c r="A310" s="16"/>
      <c r="B310" s="16"/>
      <c r="C310" s="23"/>
      <c r="D310" s="16"/>
      <c r="E310" s="16"/>
    </row>
    <row r="311" spans="1:6" x14ac:dyDescent="0.25">
      <c r="A311" s="16"/>
      <c r="B311" s="16"/>
      <c r="C311" s="23"/>
      <c r="D311" s="16"/>
      <c r="E311" s="16"/>
    </row>
    <row r="312" spans="1:6" x14ac:dyDescent="0.25">
      <c r="A312" s="34" t="s">
        <v>445</v>
      </c>
      <c r="B312" s="34"/>
      <c r="C312" s="34"/>
      <c r="D312" s="34"/>
      <c r="E312" s="34"/>
    </row>
    <row r="313" spans="1:6" x14ac:dyDescent="0.25">
      <c r="A313" s="41" t="s">
        <v>446</v>
      </c>
      <c r="B313" s="41"/>
      <c r="C313" s="41"/>
      <c r="D313" s="41"/>
      <c r="E313" s="41"/>
    </row>
    <row r="314" spans="1:6" x14ac:dyDescent="0.25">
      <c r="A314" s="16" t="s">
        <v>447</v>
      </c>
      <c r="B314" s="42" t="s">
        <v>298</v>
      </c>
      <c r="C314" s="43"/>
      <c r="D314" s="16"/>
      <c r="E314" s="16"/>
    </row>
    <row r="315" spans="1:6" x14ac:dyDescent="0.25">
      <c r="A315" s="16" t="s">
        <v>448</v>
      </c>
      <c r="B315" s="42" t="s">
        <v>298</v>
      </c>
      <c r="C315" s="43">
        <v>1555985</v>
      </c>
      <c r="D315" s="16"/>
      <c r="E315" s="16"/>
    </row>
    <row r="316" spans="1:6" x14ac:dyDescent="0.25">
      <c r="A316" s="16" t="s">
        <v>449</v>
      </c>
      <c r="B316" s="42" t="s">
        <v>298</v>
      </c>
      <c r="C316" s="43">
        <v>3132987.92</v>
      </c>
      <c r="D316" s="16"/>
      <c r="E316" s="16"/>
    </row>
    <row r="317" spans="1:6" x14ac:dyDescent="0.25">
      <c r="A317" s="16" t="s">
        <v>450</v>
      </c>
      <c r="B317" s="42" t="s">
        <v>298</v>
      </c>
      <c r="C317" s="43"/>
      <c r="D317" s="16"/>
      <c r="E317" s="16"/>
    </row>
    <row r="318" spans="1:6" x14ac:dyDescent="0.25">
      <c r="A318" s="16" t="s">
        <v>451</v>
      </c>
      <c r="B318" s="42" t="s">
        <v>298</v>
      </c>
      <c r="C318" s="43"/>
      <c r="D318" s="16"/>
      <c r="E318" s="16"/>
    </row>
    <row r="319" spans="1:6" x14ac:dyDescent="0.25">
      <c r="A319" s="16" t="s">
        <v>452</v>
      </c>
      <c r="B319" s="42" t="s">
        <v>298</v>
      </c>
      <c r="C319" s="43"/>
      <c r="D319" s="16"/>
      <c r="E319" s="16"/>
    </row>
    <row r="320" spans="1:6" x14ac:dyDescent="0.25">
      <c r="A320" s="16" t="s">
        <v>453</v>
      </c>
      <c r="B320" s="42" t="s">
        <v>298</v>
      </c>
      <c r="C320" s="43"/>
      <c r="D320" s="16"/>
      <c r="E320" s="16"/>
    </row>
    <row r="321" spans="1:5" x14ac:dyDescent="0.25">
      <c r="A321" s="16" t="s">
        <v>454</v>
      </c>
      <c r="B321" s="42" t="s">
        <v>298</v>
      </c>
      <c r="C321" s="43"/>
      <c r="D321" s="16"/>
      <c r="E321" s="16"/>
    </row>
    <row r="322" spans="1:5" x14ac:dyDescent="0.25">
      <c r="A322" s="16" t="s">
        <v>455</v>
      </c>
      <c r="B322" s="42" t="s">
        <v>298</v>
      </c>
      <c r="C322" s="43">
        <v>15497</v>
      </c>
      <c r="D322" s="16"/>
      <c r="E322" s="16"/>
    </row>
    <row r="323" spans="1:5" x14ac:dyDescent="0.25">
      <c r="A323" s="16" t="s">
        <v>456</v>
      </c>
      <c r="B323" s="42" t="s">
        <v>298</v>
      </c>
      <c r="C323" s="43">
        <v>1452349</v>
      </c>
      <c r="D323" s="16"/>
      <c r="E323" s="16"/>
    </row>
    <row r="324" spans="1:5" x14ac:dyDescent="0.25">
      <c r="A324" s="16" t="s">
        <v>457</v>
      </c>
      <c r="B324" s="16"/>
      <c r="C324" s="23"/>
      <c r="D324" s="28">
        <f>SUM(C314:C323)</f>
        <v>6156818.9199999999</v>
      </c>
      <c r="E324" s="16"/>
    </row>
    <row r="325" spans="1:5" x14ac:dyDescent="0.25">
      <c r="A325" s="41" t="s">
        <v>458</v>
      </c>
      <c r="B325" s="41"/>
      <c r="C325" s="41"/>
      <c r="D325" s="41"/>
      <c r="E325" s="41"/>
    </row>
    <row r="326" spans="1:5" x14ac:dyDescent="0.25">
      <c r="A326" s="16" t="s">
        <v>459</v>
      </c>
      <c r="B326" s="42" t="s">
        <v>298</v>
      </c>
      <c r="C326" s="43"/>
      <c r="D326" s="16"/>
      <c r="E326" s="16"/>
    </row>
    <row r="327" spans="1:5" x14ac:dyDescent="0.25">
      <c r="A327" s="16" t="s">
        <v>460</v>
      </c>
      <c r="B327" s="42" t="s">
        <v>298</v>
      </c>
      <c r="C327" s="43">
        <v>163276</v>
      </c>
      <c r="D327" s="16"/>
      <c r="E327" s="16"/>
    </row>
    <row r="328" spans="1:5" x14ac:dyDescent="0.25">
      <c r="A328" s="16" t="s">
        <v>461</v>
      </c>
      <c r="B328" s="42" t="s">
        <v>298</v>
      </c>
      <c r="C328" s="43"/>
      <c r="D328" s="16"/>
      <c r="E328" s="16"/>
    </row>
    <row r="329" spans="1:5" x14ac:dyDescent="0.25">
      <c r="A329" s="16" t="s">
        <v>462</v>
      </c>
      <c r="B329" s="16"/>
      <c r="C329" s="23"/>
      <c r="D329" s="28">
        <f>SUM(C326:C328)</f>
        <v>163276</v>
      </c>
      <c r="E329" s="16"/>
    </row>
    <row r="330" spans="1:5" x14ac:dyDescent="0.25">
      <c r="A330" s="41" t="s">
        <v>463</v>
      </c>
      <c r="B330" s="41"/>
      <c r="C330" s="41"/>
      <c r="D330" s="41"/>
      <c r="E330" s="41"/>
    </row>
    <row r="331" spans="1:5" x14ac:dyDescent="0.25">
      <c r="A331" s="16" t="s">
        <v>464</v>
      </c>
      <c r="B331" s="42" t="s">
        <v>298</v>
      </c>
      <c r="C331" s="43"/>
      <c r="D331" s="16"/>
      <c r="E331" s="16"/>
    </row>
    <row r="332" spans="1:5" x14ac:dyDescent="0.25">
      <c r="A332" s="16" t="s">
        <v>465</v>
      </c>
      <c r="B332" s="42" t="s">
        <v>298</v>
      </c>
      <c r="C332" s="43"/>
      <c r="D332" s="16"/>
      <c r="E332" s="16"/>
    </row>
    <row r="333" spans="1:5" x14ac:dyDescent="0.25">
      <c r="A333" s="16" t="s">
        <v>466</v>
      </c>
      <c r="B333" s="42" t="s">
        <v>298</v>
      </c>
      <c r="C333" s="43">
        <v>363511</v>
      </c>
      <c r="D333" s="16"/>
      <c r="E333" s="16"/>
    </row>
    <row r="334" spans="1:5" x14ac:dyDescent="0.25">
      <c r="A334" s="22" t="s">
        <v>467</v>
      </c>
      <c r="B334" s="42" t="s">
        <v>298</v>
      </c>
      <c r="C334" s="43"/>
      <c r="D334" s="16"/>
      <c r="E334" s="16"/>
    </row>
    <row r="335" spans="1:5" x14ac:dyDescent="0.25">
      <c r="A335" s="16" t="s">
        <v>468</v>
      </c>
      <c r="B335" s="42" t="s">
        <v>298</v>
      </c>
      <c r="C335" s="43">
        <v>5404031</v>
      </c>
      <c r="D335" s="16"/>
      <c r="E335" s="16"/>
    </row>
    <row r="336" spans="1:5" x14ac:dyDescent="0.25">
      <c r="A336" s="22" t="s">
        <v>469</v>
      </c>
      <c r="B336" s="42" t="s">
        <v>298</v>
      </c>
      <c r="C336" s="43"/>
      <c r="D336" s="16"/>
      <c r="E336" s="16"/>
    </row>
    <row r="337" spans="1:5" x14ac:dyDescent="0.25">
      <c r="A337" s="22" t="s">
        <v>470</v>
      </c>
      <c r="B337" s="42" t="s">
        <v>298</v>
      </c>
      <c r="C337" s="193">
        <v>0</v>
      </c>
      <c r="D337" s="16"/>
      <c r="E337" s="16"/>
    </row>
    <row r="338" spans="1:5" x14ac:dyDescent="0.25">
      <c r="A338" s="16" t="s">
        <v>471</v>
      </c>
      <c r="B338" s="42" t="s">
        <v>298</v>
      </c>
      <c r="C338" s="43"/>
      <c r="D338" s="16"/>
      <c r="E338" s="16"/>
    </row>
    <row r="339" spans="1:5" x14ac:dyDescent="0.25">
      <c r="A339" s="16" t="s">
        <v>230</v>
      </c>
      <c r="B339" s="16"/>
      <c r="C339" s="23"/>
      <c r="D339" s="28">
        <f>SUM(C331:C338)</f>
        <v>5767542</v>
      </c>
      <c r="E339" s="16"/>
    </row>
    <row r="340" spans="1:5" x14ac:dyDescent="0.25">
      <c r="A340" s="16" t="s">
        <v>472</v>
      </c>
      <c r="B340" s="16"/>
      <c r="C340" s="23"/>
      <c r="D340" s="28">
        <f>C323</f>
        <v>1452349</v>
      </c>
      <c r="E340" s="16"/>
    </row>
    <row r="341" spans="1:5" x14ac:dyDescent="0.25">
      <c r="A341" s="16" t="s">
        <v>473</v>
      </c>
      <c r="B341" s="16"/>
      <c r="C341" s="23"/>
      <c r="D341" s="28">
        <f>D339-D340</f>
        <v>4315193</v>
      </c>
      <c r="E341" s="16"/>
    </row>
    <row r="342" spans="1:5" x14ac:dyDescent="0.25">
      <c r="A342" s="16"/>
      <c r="B342" s="16"/>
      <c r="C342" s="23"/>
      <c r="D342" s="16"/>
      <c r="E342" s="16"/>
    </row>
    <row r="343" spans="1:5" x14ac:dyDescent="0.25">
      <c r="A343" s="16" t="s">
        <v>474</v>
      </c>
      <c r="B343" s="42" t="s">
        <v>298</v>
      </c>
      <c r="C343" s="240">
        <v>50340826</v>
      </c>
      <c r="D343" s="16"/>
      <c r="E343" s="16"/>
    </row>
    <row r="344" spans="1:5" x14ac:dyDescent="0.25">
      <c r="A344" s="16"/>
      <c r="B344" s="42"/>
      <c r="C344" s="53"/>
      <c r="D344" s="16"/>
      <c r="E344" s="16"/>
    </row>
    <row r="345" spans="1:5" x14ac:dyDescent="0.25">
      <c r="A345" s="16" t="s">
        <v>475</v>
      </c>
      <c r="B345" s="42" t="s">
        <v>298</v>
      </c>
      <c r="C345" s="167"/>
      <c r="D345" s="16"/>
      <c r="E345" s="16"/>
    </row>
    <row r="346" spans="1:5" x14ac:dyDescent="0.25">
      <c r="A346" s="16" t="s">
        <v>476</v>
      </c>
      <c r="B346" s="42" t="s">
        <v>298</v>
      </c>
      <c r="C346" s="167"/>
      <c r="D346" s="16"/>
      <c r="E346" s="16"/>
    </row>
    <row r="347" spans="1:5" x14ac:dyDescent="0.25">
      <c r="A347" s="16" t="s">
        <v>477</v>
      </c>
      <c r="B347" s="42" t="s">
        <v>298</v>
      </c>
      <c r="C347" s="167"/>
      <c r="D347" s="16"/>
      <c r="E347" s="16"/>
    </row>
    <row r="348" spans="1:5" x14ac:dyDescent="0.25">
      <c r="A348" s="16" t="s">
        <v>478</v>
      </c>
      <c r="B348" s="42" t="s">
        <v>298</v>
      </c>
      <c r="C348" s="167"/>
      <c r="D348" s="16"/>
      <c r="E348" s="16"/>
    </row>
    <row r="349" spans="1:5" x14ac:dyDescent="0.25">
      <c r="A349" s="16" t="s">
        <v>479</v>
      </c>
      <c r="B349" s="42" t="s">
        <v>298</v>
      </c>
      <c r="C349" s="167"/>
      <c r="D349" s="16"/>
      <c r="E349" s="16"/>
    </row>
    <row r="350" spans="1:5" x14ac:dyDescent="0.25">
      <c r="A350" s="16" t="s">
        <v>480</v>
      </c>
      <c r="B350" s="16"/>
      <c r="C350" s="23"/>
      <c r="D350" s="28">
        <f>D324+D329+D341+C343+C347+C348</f>
        <v>60976113.920000002</v>
      </c>
      <c r="E350" s="16"/>
    </row>
    <row r="351" spans="1:5" x14ac:dyDescent="0.25">
      <c r="A351" s="16"/>
      <c r="B351" s="16"/>
      <c r="C351" s="23"/>
      <c r="D351" s="16"/>
      <c r="E351" s="16"/>
    </row>
    <row r="352" spans="1:5" x14ac:dyDescent="0.25">
      <c r="A352" s="16" t="s">
        <v>481</v>
      </c>
      <c r="B352" s="16"/>
      <c r="C352" s="23"/>
      <c r="D352" s="28">
        <f>D308</f>
        <v>60976114.240000002</v>
      </c>
      <c r="E352" s="16"/>
    </row>
    <row r="353" spans="1:5" x14ac:dyDescent="0.25">
      <c r="A353" s="16"/>
      <c r="B353" s="16"/>
      <c r="C353" s="23"/>
      <c r="D353" s="16"/>
      <c r="E353" s="16"/>
    </row>
    <row r="354" spans="1:5" x14ac:dyDescent="0.25">
      <c r="A354" s="16"/>
      <c r="B354" s="16"/>
      <c r="C354" s="23"/>
      <c r="D354" s="16"/>
      <c r="E354" s="16"/>
    </row>
    <row r="355" spans="1:5" x14ac:dyDescent="0.25">
      <c r="A355" s="16"/>
      <c r="B355" s="16"/>
      <c r="C355" s="23"/>
      <c r="D355" s="16"/>
      <c r="E355" s="16"/>
    </row>
    <row r="356" spans="1:5" x14ac:dyDescent="0.25">
      <c r="A356" s="34" t="s">
        <v>482</v>
      </c>
      <c r="B356" s="34"/>
      <c r="C356" s="34"/>
      <c r="D356" s="34"/>
      <c r="E356" s="34"/>
    </row>
    <row r="357" spans="1:5" x14ac:dyDescent="0.25">
      <c r="A357" s="41" t="s">
        <v>483</v>
      </c>
      <c r="B357" s="41"/>
      <c r="C357" s="41"/>
      <c r="D357" s="41"/>
      <c r="E357" s="41"/>
    </row>
    <row r="358" spans="1:5" x14ac:dyDescent="0.25">
      <c r="A358" s="16" t="s">
        <v>484</v>
      </c>
      <c r="B358" s="42" t="s">
        <v>298</v>
      </c>
      <c r="C358" s="43">
        <v>14366259.98</v>
      </c>
      <c r="D358" s="16"/>
      <c r="E358" s="16"/>
    </row>
    <row r="359" spans="1:5" x14ac:dyDescent="0.25">
      <c r="A359" s="16" t="s">
        <v>485</v>
      </c>
      <c r="B359" s="42" t="s">
        <v>298</v>
      </c>
      <c r="C359" s="43">
        <v>57278382.579999998</v>
      </c>
      <c r="D359" s="16"/>
      <c r="E359" s="16"/>
    </row>
    <row r="360" spans="1:5" x14ac:dyDescent="0.25">
      <c r="A360" s="16" t="s">
        <v>486</v>
      </c>
      <c r="B360" s="16"/>
      <c r="C360" s="23"/>
      <c r="D360" s="28">
        <f>SUM(C358:C359)</f>
        <v>71644642.560000002</v>
      </c>
      <c r="E360" s="16"/>
    </row>
    <row r="361" spans="1:5" x14ac:dyDescent="0.25">
      <c r="A361" s="41" t="s">
        <v>487</v>
      </c>
      <c r="B361" s="41"/>
      <c r="C361" s="41"/>
      <c r="D361" s="41"/>
      <c r="E361" s="41"/>
    </row>
    <row r="362" spans="1:5" x14ac:dyDescent="0.25">
      <c r="A362" s="16" t="s">
        <v>392</v>
      </c>
      <c r="B362" s="41"/>
      <c r="C362" s="43">
        <v>857727.6</v>
      </c>
      <c r="D362" s="16"/>
      <c r="E362" s="41"/>
    </row>
    <row r="363" spans="1:5" x14ac:dyDescent="0.25">
      <c r="A363" s="16" t="s">
        <v>488</v>
      </c>
      <c r="B363" s="42" t="s">
        <v>298</v>
      </c>
      <c r="C363" s="43">
        <v>23849643.98</v>
      </c>
      <c r="D363" s="16"/>
      <c r="E363" s="16"/>
    </row>
    <row r="364" spans="1:5" x14ac:dyDescent="0.25">
      <c r="A364" s="16" t="s">
        <v>489</v>
      </c>
      <c r="B364" s="42" t="s">
        <v>298</v>
      </c>
      <c r="C364" s="43">
        <v>191212.29</v>
      </c>
      <c r="D364" s="16"/>
      <c r="E364" s="16"/>
    </row>
    <row r="365" spans="1:5" x14ac:dyDescent="0.25">
      <c r="A365" s="16" t="s">
        <v>490</v>
      </c>
      <c r="B365" s="42" t="s">
        <v>298</v>
      </c>
      <c r="C365" s="43">
        <v>118998.82</v>
      </c>
      <c r="D365" s="16"/>
      <c r="E365" s="16"/>
    </row>
    <row r="366" spans="1:5" x14ac:dyDescent="0.25">
      <c r="A366" s="16" t="s">
        <v>409</v>
      </c>
      <c r="B366" s="16"/>
      <c r="C366" s="23"/>
      <c r="D366" s="28">
        <f>SUM(C362:C365)</f>
        <v>25017582.690000001</v>
      </c>
      <c r="E366" s="16"/>
    </row>
    <row r="367" spans="1:5" x14ac:dyDescent="0.25">
      <c r="A367" s="16" t="s">
        <v>491</v>
      </c>
      <c r="B367" s="16"/>
      <c r="C367" s="23"/>
      <c r="D367" s="28">
        <f>D360-D366</f>
        <v>46627059.870000005</v>
      </c>
      <c r="E367" s="16"/>
    </row>
    <row r="368" spans="1:5" x14ac:dyDescent="0.25">
      <c r="A368" s="54" t="s">
        <v>492</v>
      </c>
      <c r="B368" s="41"/>
      <c r="C368" s="41"/>
      <c r="D368" s="41"/>
      <c r="E368" s="41"/>
    </row>
    <row r="369" spans="1:6" x14ac:dyDescent="0.25">
      <c r="A369" s="28" t="s">
        <v>493</v>
      </c>
      <c r="B369" s="16"/>
      <c r="C369" s="16"/>
      <c r="D369" s="16"/>
      <c r="E369" s="16"/>
    </row>
    <row r="370" spans="1:6" x14ac:dyDescent="0.25">
      <c r="A370" s="55" t="s">
        <v>494</v>
      </c>
      <c r="B370" s="36" t="s">
        <v>298</v>
      </c>
      <c r="C370" s="194">
        <v>0</v>
      </c>
      <c r="D370" s="28">
        <v>0</v>
      </c>
      <c r="E370" s="28"/>
    </row>
    <row r="371" spans="1:6" x14ac:dyDescent="0.25">
      <c r="A371" s="55" t="s">
        <v>495</v>
      </c>
      <c r="B371" s="36" t="s">
        <v>298</v>
      </c>
      <c r="C371" s="194">
        <v>0</v>
      </c>
      <c r="D371" s="28">
        <v>0</v>
      </c>
      <c r="E371" s="28"/>
    </row>
    <row r="372" spans="1:6" x14ac:dyDescent="0.25">
      <c r="A372" s="55" t="s">
        <v>496</v>
      </c>
      <c r="B372" s="36" t="s">
        <v>298</v>
      </c>
      <c r="C372" s="194">
        <v>0</v>
      </c>
      <c r="D372" s="28">
        <v>0</v>
      </c>
      <c r="E372" s="28"/>
    </row>
    <row r="373" spans="1:6" x14ac:dyDescent="0.25">
      <c r="A373" s="55" t="s">
        <v>497</v>
      </c>
      <c r="B373" s="36" t="s">
        <v>298</v>
      </c>
      <c r="C373" s="194">
        <v>0</v>
      </c>
      <c r="D373" s="28">
        <v>0</v>
      </c>
      <c r="E373" s="28"/>
    </row>
    <row r="374" spans="1:6" x14ac:dyDescent="0.25">
      <c r="A374" s="55" t="s">
        <v>498</v>
      </c>
      <c r="B374" s="36" t="s">
        <v>298</v>
      </c>
      <c r="C374" s="194">
        <v>0</v>
      </c>
      <c r="D374" s="28">
        <v>0</v>
      </c>
      <c r="E374" s="28"/>
    </row>
    <row r="375" spans="1:6" x14ac:dyDescent="0.25">
      <c r="A375" s="55" t="s">
        <v>499</v>
      </c>
      <c r="B375" s="36" t="s">
        <v>298</v>
      </c>
      <c r="C375" s="194">
        <v>0</v>
      </c>
      <c r="D375" s="28">
        <v>0</v>
      </c>
      <c r="E375" s="28"/>
    </row>
    <row r="376" spans="1:6" x14ac:dyDescent="0.25">
      <c r="A376" s="55" t="s">
        <v>500</v>
      </c>
      <c r="B376" s="36" t="s">
        <v>298</v>
      </c>
      <c r="C376" s="194">
        <v>0</v>
      </c>
      <c r="D376" s="28">
        <v>0</v>
      </c>
      <c r="E376" s="28"/>
    </row>
    <row r="377" spans="1:6" x14ac:dyDescent="0.25">
      <c r="A377" s="55" t="s">
        <v>501</v>
      </c>
      <c r="B377" s="36" t="s">
        <v>298</v>
      </c>
      <c r="C377" s="194">
        <v>0</v>
      </c>
      <c r="D377" s="28">
        <v>0</v>
      </c>
      <c r="E377" s="28"/>
    </row>
    <row r="378" spans="1:6" x14ac:dyDescent="0.25">
      <c r="A378" s="55" t="s">
        <v>502</v>
      </c>
      <c r="B378" s="36" t="s">
        <v>298</v>
      </c>
      <c r="C378" s="194">
        <v>0</v>
      </c>
      <c r="D378" s="28">
        <v>0</v>
      </c>
      <c r="E378" s="28"/>
    </row>
    <row r="379" spans="1:6" x14ac:dyDescent="0.25">
      <c r="A379" s="55" t="s">
        <v>503</v>
      </c>
      <c r="B379" s="36" t="s">
        <v>298</v>
      </c>
      <c r="C379" s="194">
        <v>0</v>
      </c>
      <c r="D379" s="28">
        <v>0</v>
      </c>
      <c r="E379" s="28"/>
    </row>
    <row r="380" spans="1:6" x14ac:dyDescent="0.25">
      <c r="A380" s="55" t="s">
        <v>504</v>
      </c>
      <c r="B380" s="36" t="s">
        <v>298</v>
      </c>
      <c r="C380" s="168">
        <v>4292196</v>
      </c>
      <c r="D380" s="28">
        <v>0</v>
      </c>
      <c r="E380" s="169" t="str">
        <f>IF(OR(C380&gt;999999,C380/(D360+D383)&gt;0.01),"Additional Classification Necessary - See Responses-2 Tab","")</f>
        <v>Additional Classification Necessary - See Responses-2 Tab</v>
      </c>
      <c r="F380" s="56"/>
    </row>
    <row r="381" spans="1:6" x14ac:dyDescent="0.25">
      <c r="A381" s="57" t="s">
        <v>505</v>
      </c>
      <c r="B381" s="42"/>
      <c r="C381" s="42"/>
      <c r="D381" s="28">
        <f>SUM(C370:C380)</f>
        <v>4292196</v>
      </c>
      <c r="E381" s="28"/>
      <c r="F381" s="56"/>
    </row>
    <row r="382" spans="1:6" x14ac:dyDescent="0.25">
      <c r="A382" s="52" t="s">
        <v>506</v>
      </c>
      <c r="B382" s="42" t="s">
        <v>298</v>
      </c>
      <c r="C382" s="43">
        <v>1006748</v>
      </c>
      <c r="D382" s="28">
        <v>0</v>
      </c>
      <c r="E382" s="16"/>
    </row>
    <row r="383" spans="1:6" x14ac:dyDescent="0.25">
      <c r="A383" s="16" t="s">
        <v>507</v>
      </c>
      <c r="B383" s="16"/>
      <c r="C383" s="23"/>
      <c r="D383" s="28">
        <f>D381+C382</f>
        <v>5298944</v>
      </c>
      <c r="E383" s="16"/>
    </row>
    <row r="384" spans="1:6" x14ac:dyDescent="0.25">
      <c r="A384" s="16" t="s">
        <v>508</v>
      </c>
      <c r="B384" s="16"/>
      <c r="C384" s="23"/>
      <c r="D384" s="28">
        <f>D367+D383</f>
        <v>51926003.870000005</v>
      </c>
      <c r="E384" s="16"/>
    </row>
    <row r="385" spans="1:5" x14ac:dyDescent="0.25">
      <c r="A385" s="16"/>
      <c r="B385" s="16"/>
      <c r="C385" s="23"/>
      <c r="D385" s="16"/>
      <c r="E385" s="16"/>
    </row>
    <row r="386" spans="1:5" x14ac:dyDescent="0.25">
      <c r="A386" s="16"/>
      <c r="B386" s="16"/>
      <c r="C386" s="23"/>
      <c r="D386" s="16"/>
      <c r="E386" s="16"/>
    </row>
    <row r="387" spans="1:5" x14ac:dyDescent="0.25">
      <c r="A387" s="16"/>
      <c r="B387" s="16"/>
      <c r="C387" s="23"/>
      <c r="D387" s="16"/>
      <c r="E387" s="16"/>
    </row>
    <row r="388" spans="1:5" x14ac:dyDescent="0.25">
      <c r="A388" s="41" t="s">
        <v>509</v>
      </c>
      <c r="B388" s="41"/>
      <c r="C388" s="41"/>
      <c r="D388" s="41"/>
      <c r="E388" s="41"/>
    </row>
    <row r="389" spans="1:5" x14ac:dyDescent="0.25">
      <c r="A389" s="16" t="s">
        <v>510</v>
      </c>
      <c r="B389" s="42" t="s">
        <v>298</v>
      </c>
      <c r="C389" s="43">
        <v>20169739</v>
      </c>
      <c r="D389" s="16"/>
      <c r="E389" s="16"/>
    </row>
    <row r="390" spans="1:5" x14ac:dyDescent="0.25">
      <c r="A390" s="16" t="s">
        <v>11</v>
      </c>
      <c r="B390" s="42" t="s">
        <v>298</v>
      </c>
      <c r="C390" s="43">
        <v>5612010</v>
      </c>
      <c r="D390" s="16"/>
      <c r="E390" s="16"/>
    </row>
    <row r="391" spans="1:5" x14ac:dyDescent="0.25">
      <c r="A391" s="16" t="s">
        <v>264</v>
      </c>
      <c r="B391" s="42" t="s">
        <v>298</v>
      </c>
      <c r="C391" s="43">
        <v>5145972</v>
      </c>
      <c r="D391" s="16"/>
      <c r="E391" s="16"/>
    </row>
    <row r="392" spans="1:5" x14ac:dyDescent="0.25">
      <c r="A392" s="16" t="s">
        <v>511</v>
      </c>
      <c r="B392" s="42" t="s">
        <v>298</v>
      </c>
      <c r="C392" s="43">
        <v>6071112</v>
      </c>
      <c r="D392" s="16"/>
      <c r="E392" s="16"/>
    </row>
    <row r="393" spans="1:5" x14ac:dyDescent="0.25">
      <c r="A393" s="16" t="s">
        <v>512</v>
      </c>
      <c r="B393" s="42" t="s">
        <v>298</v>
      </c>
      <c r="C393" s="43">
        <v>726819</v>
      </c>
      <c r="D393" s="16"/>
      <c r="E393" s="16"/>
    </row>
    <row r="394" spans="1:5" x14ac:dyDescent="0.25">
      <c r="A394" s="16" t="s">
        <v>513</v>
      </c>
      <c r="B394" s="42" t="s">
        <v>298</v>
      </c>
      <c r="C394" s="43">
        <v>6999925</v>
      </c>
      <c r="D394" s="16"/>
      <c r="E394" s="16"/>
    </row>
    <row r="395" spans="1:5" x14ac:dyDescent="0.25">
      <c r="A395" s="16" t="s">
        <v>16</v>
      </c>
      <c r="B395" s="42" t="s">
        <v>298</v>
      </c>
      <c r="C395" s="43">
        <v>2633655.6500000004</v>
      </c>
      <c r="D395" s="16"/>
      <c r="E395" s="16"/>
    </row>
    <row r="396" spans="1:5" x14ac:dyDescent="0.25">
      <c r="A396" s="16" t="s">
        <v>514</v>
      </c>
      <c r="B396" s="42" t="s">
        <v>298</v>
      </c>
      <c r="C396" s="43">
        <v>52986</v>
      </c>
      <c r="D396" s="16"/>
      <c r="E396" s="16"/>
    </row>
    <row r="397" spans="1:5" x14ac:dyDescent="0.25">
      <c r="A397" s="16" t="s">
        <v>515</v>
      </c>
      <c r="B397" s="42" t="s">
        <v>298</v>
      </c>
      <c r="C397" s="168">
        <v>454228.77</v>
      </c>
      <c r="D397" s="16"/>
      <c r="E397" s="16"/>
    </row>
    <row r="398" spans="1:5" x14ac:dyDescent="0.25">
      <c r="A398" s="16" t="s">
        <v>516</v>
      </c>
      <c r="B398" s="42" t="s">
        <v>298</v>
      </c>
      <c r="C398" s="168">
        <v>341806.17</v>
      </c>
      <c r="D398" s="16"/>
      <c r="E398" s="16"/>
    </row>
    <row r="399" spans="1:5" x14ac:dyDescent="0.25">
      <c r="A399" s="16" t="s">
        <v>517</v>
      </c>
      <c r="B399" s="42" t="s">
        <v>298</v>
      </c>
      <c r="C399" s="168">
        <v>249512.81999999998</v>
      </c>
      <c r="D399" s="16"/>
      <c r="E399" s="16"/>
    </row>
    <row r="400" spans="1:5" x14ac:dyDescent="0.25">
      <c r="A400" s="28" t="s">
        <v>518</v>
      </c>
      <c r="B400" s="16"/>
      <c r="C400" s="16"/>
      <c r="D400" s="16"/>
      <c r="E400" s="16"/>
    </row>
    <row r="401" spans="1:9" x14ac:dyDescent="0.25">
      <c r="A401" s="29" t="s">
        <v>270</v>
      </c>
      <c r="B401" s="36" t="s">
        <v>298</v>
      </c>
      <c r="C401" s="194"/>
      <c r="D401" s="28">
        <v>0</v>
      </c>
      <c r="E401" s="28"/>
    </row>
    <row r="402" spans="1:9" x14ac:dyDescent="0.25">
      <c r="A402" s="29" t="s">
        <v>271</v>
      </c>
      <c r="B402" s="36" t="s">
        <v>298</v>
      </c>
      <c r="C402" s="194"/>
      <c r="D402" s="28">
        <v>0</v>
      </c>
      <c r="E402" s="28"/>
    </row>
    <row r="403" spans="1:9" x14ac:dyDescent="0.25">
      <c r="A403" s="29" t="s">
        <v>519</v>
      </c>
      <c r="B403" s="36" t="s">
        <v>298</v>
      </c>
      <c r="C403" s="194"/>
      <c r="D403" s="28">
        <v>0</v>
      </c>
      <c r="E403" s="28"/>
    </row>
    <row r="404" spans="1:9" x14ac:dyDescent="0.25">
      <c r="A404" s="29" t="s">
        <v>273</v>
      </c>
      <c r="B404" s="36" t="s">
        <v>298</v>
      </c>
      <c r="C404" s="194"/>
      <c r="D404" s="28">
        <v>0</v>
      </c>
      <c r="E404" s="28"/>
    </row>
    <row r="405" spans="1:9" x14ac:dyDescent="0.25">
      <c r="A405" s="29" t="s">
        <v>274</v>
      </c>
      <c r="B405" s="36" t="s">
        <v>298</v>
      </c>
      <c r="C405" s="194"/>
      <c r="D405" s="28">
        <v>0</v>
      </c>
      <c r="E405" s="28"/>
    </row>
    <row r="406" spans="1:9" x14ac:dyDescent="0.25">
      <c r="A406" s="29" t="s">
        <v>275</v>
      </c>
      <c r="B406" s="36" t="s">
        <v>298</v>
      </c>
      <c r="C406" s="194"/>
      <c r="D406" s="28">
        <v>0</v>
      </c>
      <c r="E406" s="28"/>
    </row>
    <row r="407" spans="1:9" x14ac:dyDescent="0.25">
      <c r="A407" s="29" t="s">
        <v>276</v>
      </c>
      <c r="B407" s="36" t="s">
        <v>298</v>
      </c>
      <c r="C407" s="194"/>
      <c r="D407" s="28">
        <v>0</v>
      </c>
      <c r="E407" s="28"/>
    </row>
    <row r="408" spans="1:9" x14ac:dyDescent="0.25">
      <c r="A408" s="29" t="s">
        <v>277</v>
      </c>
      <c r="B408" s="36" t="s">
        <v>298</v>
      </c>
      <c r="C408" s="194"/>
      <c r="D408" s="28">
        <v>0</v>
      </c>
      <c r="E408" s="28"/>
    </row>
    <row r="409" spans="1:9" x14ac:dyDescent="0.25">
      <c r="A409" s="29" t="s">
        <v>278</v>
      </c>
      <c r="B409" s="36" t="s">
        <v>298</v>
      </c>
      <c r="C409" s="194"/>
      <c r="D409" s="28">
        <v>0</v>
      </c>
      <c r="E409" s="28"/>
    </row>
    <row r="410" spans="1:9" x14ac:dyDescent="0.25">
      <c r="A410" s="29" t="s">
        <v>279</v>
      </c>
      <c r="B410" s="36" t="s">
        <v>298</v>
      </c>
      <c r="C410" s="194"/>
      <c r="D410" s="28">
        <v>0</v>
      </c>
      <c r="E410" s="28"/>
    </row>
    <row r="411" spans="1:9" x14ac:dyDescent="0.25">
      <c r="A411" s="29" t="s">
        <v>280</v>
      </c>
      <c r="B411" s="36" t="s">
        <v>298</v>
      </c>
      <c r="C411" s="194"/>
      <c r="D411" s="28">
        <v>0</v>
      </c>
      <c r="E411" s="28"/>
    </row>
    <row r="412" spans="1:9" x14ac:dyDescent="0.25">
      <c r="A412" s="29" t="s">
        <v>281</v>
      </c>
      <c r="B412" s="36" t="s">
        <v>298</v>
      </c>
      <c r="C412" s="194"/>
      <c r="D412" s="28">
        <v>0</v>
      </c>
      <c r="E412" s="28"/>
    </row>
    <row r="413" spans="1:9" x14ac:dyDescent="0.25">
      <c r="A413" s="29" t="s">
        <v>282</v>
      </c>
      <c r="B413" s="36" t="s">
        <v>298</v>
      </c>
      <c r="C413" s="194"/>
      <c r="D413" s="28">
        <v>0</v>
      </c>
      <c r="E413" s="28"/>
    </row>
    <row r="414" spans="1:9" x14ac:dyDescent="0.25">
      <c r="A414" s="29" t="s">
        <v>283</v>
      </c>
      <c r="B414" s="36" t="s">
        <v>298</v>
      </c>
      <c r="C414" s="168">
        <v>2574659</v>
      </c>
      <c r="D414" s="28">
        <v>0</v>
      </c>
      <c r="E414" s="169" t="str">
        <f>IF(OR(C414&gt;999999,C414/(D416)&gt;0.01),"Additional Classification Necessary - See Responses-2 Tab","")</f>
        <v>Additional Classification Necessary - See Responses-2 Tab</v>
      </c>
      <c r="F414" s="56"/>
      <c r="G414" s="56"/>
      <c r="H414" s="56"/>
      <c r="I414" s="56"/>
    </row>
    <row r="415" spans="1:9" x14ac:dyDescent="0.25">
      <c r="A415" s="58" t="s">
        <v>520</v>
      </c>
      <c r="B415" s="42"/>
      <c r="C415" s="42"/>
      <c r="D415" s="28">
        <f>SUM(C401:C414)</f>
        <v>2574659</v>
      </c>
      <c r="E415" s="28"/>
      <c r="F415" s="56"/>
      <c r="G415" s="56"/>
      <c r="H415" s="56"/>
      <c r="I415" s="56"/>
    </row>
    <row r="416" spans="1:9" x14ac:dyDescent="0.25">
      <c r="A416" s="28" t="s">
        <v>521</v>
      </c>
      <c r="B416" s="16"/>
      <c r="C416" s="23"/>
      <c r="D416" s="28">
        <f>SUM(C389:C399,D415)</f>
        <v>51032425.410000004</v>
      </c>
      <c r="E416" s="28"/>
    </row>
    <row r="417" spans="1:13" x14ac:dyDescent="0.25">
      <c r="A417" s="28" t="s">
        <v>522</v>
      </c>
      <c r="B417" s="16"/>
      <c r="C417" s="23"/>
      <c r="D417" s="28">
        <f>D384-D416</f>
        <v>893578.46000000089</v>
      </c>
      <c r="E417" s="28"/>
    </row>
    <row r="418" spans="1:13" x14ac:dyDescent="0.25">
      <c r="A418" s="28" t="s">
        <v>523</v>
      </c>
      <c r="B418" s="16"/>
      <c r="C418" s="168">
        <v>2055566</v>
      </c>
      <c r="D418" s="28">
        <v>0</v>
      </c>
      <c r="E418" s="28"/>
    </row>
    <row r="419" spans="1:13" x14ac:dyDescent="0.25">
      <c r="A419" s="55" t="s">
        <v>524</v>
      </c>
      <c r="B419" s="42" t="s">
        <v>298</v>
      </c>
      <c r="C419" s="194"/>
      <c r="D419" s="28">
        <v>0</v>
      </c>
      <c r="E419" s="28"/>
    </row>
    <row r="420" spans="1:13" x14ac:dyDescent="0.25">
      <c r="A420" s="57" t="s">
        <v>525</v>
      </c>
      <c r="B420" s="16"/>
      <c r="C420" s="16"/>
      <c r="D420" s="28">
        <f>SUM(C418:C419)</f>
        <v>2055566</v>
      </c>
      <c r="E420" s="28"/>
      <c r="F420" s="11">
        <f>D420-C399</f>
        <v>1806053.18</v>
      </c>
    </row>
    <row r="421" spans="1:13" x14ac:dyDescent="0.25">
      <c r="A421" s="28" t="s">
        <v>526</v>
      </c>
      <c r="B421" s="16"/>
      <c r="C421" s="23"/>
      <c r="D421" s="28">
        <f>D417+D420</f>
        <v>2949144.4600000009</v>
      </c>
      <c r="E421" s="28"/>
      <c r="F421" s="59"/>
    </row>
    <row r="422" spans="1:13" x14ac:dyDescent="0.25">
      <c r="A422" s="28" t="s">
        <v>527</v>
      </c>
      <c r="B422" s="42" t="s">
        <v>298</v>
      </c>
      <c r="C422" s="43"/>
      <c r="D422" s="28">
        <v>0</v>
      </c>
      <c r="E422" s="16"/>
    </row>
    <row r="423" spans="1:13" x14ac:dyDescent="0.25">
      <c r="A423" s="16" t="s">
        <v>528</v>
      </c>
      <c r="B423" s="42" t="s">
        <v>298</v>
      </c>
      <c r="C423" s="43"/>
      <c r="D423" s="28">
        <v>0</v>
      </c>
      <c r="E423" s="16"/>
    </row>
    <row r="424" spans="1:13" x14ac:dyDescent="0.25">
      <c r="A424" s="16" t="s">
        <v>529</v>
      </c>
      <c r="B424" s="16"/>
      <c r="C424" s="23"/>
      <c r="D424" s="28">
        <f>D421+C422-C423</f>
        <v>2949144.4600000009</v>
      </c>
      <c r="E424" s="16"/>
    </row>
    <row r="427" spans="1:13" x14ac:dyDescent="0.25">
      <c r="M427" s="60"/>
    </row>
    <row r="428" spans="1:13" x14ac:dyDescent="0.25">
      <c r="M428" s="60"/>
    </row>
    <row r="429" spans="1:13" x14ac:dyDescent="0.25">
      <c r="M429" s="60"/>
    </row>
    <row r="433" spans="2:7" x14ac:dyDescent="0.25">
      <c r="B433" s="61"/>
      <c r="C433" s="61"/>
      <c r="D433" s="61"/>
      <c r="E433" s="61"/>
      <c r="F433" s="61"/>
      <c r="G433" s="61"/>
    </row>
    <row r="574" spans="2:83" x14ac:dyDescent="0.25">
      <c r="B574" s="62"/>
      <c r="C574" s="62"/>
      <c r="D574" s="62"/>
      <c r="E574" s="62"/>
      <c r="F574" s="62"/>
      <c r="G574" s="62"/>
      <c r="H574" s="62"/>
      <c r="I574" s="62"/>
      <c r="J574" s="62"/>
      <c r="K574" s="62"/>
      <c r="L574" s="62"/>
      <c r="M574" s="62"/>
      <c r="N574" s="62"/>
      <c r="O574" s="62"/>
      <c r="P574" s="62"/>
      <c r="Q574" s="62"/>
      <c r="R574" s="62"/>
      <c r="S574" s="62"/>
      <c r="T574" s="62"/>
      <c r="U574" s="62"/>
      <c r="V574" s="62"/>
      <c r="W574" s="62"/>
      <c r="X574" s="62"/>
      <c r="Y574" s="62"/>
      <c r="Z574" s="62"/>
      <c r="AA574" s="62"/>
      <c r="AB574" s="62"/>
      <c r="AC574" s="62"/>
      <c r="AD574" s="62"/>
      <c r="AE574" s="62"/>
      <c r="AF574" s="62"/>
      <c r="AG574" s="62"/>
      <c r="AH574" s="62"/>
      <c r="AI574" s="62"/>
      <c r="AJ574" s="62"/>
      <c r="AK574" s="62"/>
      <c r="AL574" s="62"/>
      <c r="AM574" s="62"/>
      <c r="AN574" s="62"/>
      <c r="AO574" s="62"/>
      <c r="AP574" s="62"/>
      <c r="AQ574" s="62"/>
      <c r="AR574" s="62"/>
      <c r="AS574" s="62"/>
      <c r="AT574" s="62"/>
      <c r="AU574" s="62"/>
      <c r="AV574" s="62"/>
      <c r="AW574" s="62"/>
      <c r="AX574" s="62"/>
      <c r="AY574" s="62"/>
      <c r="AZ574" s="62"/>
      <c r="BA574" s="62"/>
      <c r="BB574" s="62"/>
      <c r="BC574" s="62"/>
      <c r="BD574" s="62"/>
      <c r="BE574" s="62"/>
      <c r="BF574" s="62"/>
      <c r="BG574" s="62"/>
      <c r="BH574" s="62"/>
      <c r="BI574" s="62"/>
      <c r="BJ574" s="62"/>
      <c r="BK574" s="62"/>
      <c r="BL574" s="62"/>
      <c r="BM574" s="62"/>
      <c r="BN574" s="62"/>
      <c r="BO574" s="62"/>
      <c r="BP574" s="62"/>
      <c r="BQ574" s="62"/>
      <c r="BR574" s="62"/>
      <c r="BS574" s="62"/>
      <c r="BT574" s="62"/>
      <c r="BU574" s="62"/>
      <c r="BV574" s="62"/>
      <c r="BW574" s="62"/>
      <c r="BX574" s="62"/>
      <c r="BY574" s="62"/>
      <c r="BZ574" s="62"/>
      <c r="CA574" s="62"/>
      <c r="CB574" s="62"/>
      <c r="CC574" s="62"/>
      <c r="CD574" s="62"/>
      <c r="CE574" s="62"/>
    </row>
    <row r="578" spans="2:83" x14ac:dyDescent="0.25">
      <c r="B578" s="62"/>
      <c r="C578" s="62"/>
      <c r="D578" s="62"/>
      <c r="E578" s="62"/>
      <c r="F578" s="62"/>
      <c r="G578" s="62"/>
      <c r="H578" s="62"/>
      <c r="I578" s="62"/>
      <c r="J578" s="62"/>
      <c r="K578" s="62"/>
      <c r="L578" s="62"/>
      <c r="M578" s="62"/>
      <c r="N578" s="62"/>
      <c r="O578" s="62"/>
      <c r="P578" s="62"/>
      <c r="Q578" s="62"/>
      <c r="R578" s="62"/>
      <c r="S578" s="62"/>
      <c r="T578" s="62"/>
      <c r="U578" s="62"/>
      <c r="V578" s="62"/>
      <c r="W578" s="62"/>
      <c r="X578" s="62"/>
      <c r="Y578" s="62"/>
      <c r="Z578" s="62"/>
      <c r="AA578" s="62"/>
      <c r="AB578" s="62"/>
      <c r="AC578" s="62"/>
      <c r="AD578" s="62"/>
      <c r="AE578" s="62"/>
      <c r="AF578" s="62"/>
      <c r="AG578" s="62"/>
      <c r="AH578" s="62"/>
      <c r="AI578" s="62"/>
      <c r="AJ578" s="62"/>
      <c r="AK578" s="62"/>
      <c r="AL578" s="62"/>
      <c r="AM578" s="62"/>
      <c r="AN578" s="62"/>
      <c r="AO578" s="62"/>
      <c r="AP578" s="62"/>
      <c r="AQ578" s="62"/>
      <c r="AR578" s="62"/>
      <c r="AS578" s="62"/>
      <c r="AT578" s="62"/>
      <c r="AU578" s="62"/>
      <c r="AV578" s="62"/>
      <c r="AW578" s="62"/>
      <c r="AX578" s="62"/>
      <c r="AY578" s="62"/>
      <c r="AZ578" s="62"/>
      <c r="BA578" s="62"/>
      <c r="BB578" s="62"/>
      <c r="BC578" s="62"/>
      <c r="BD578" s="62"/>
      <c r="BE578" s="62"/>
      <c r="BF578" s="62"/>
      <c r="BG578" s="62"/>
      <c r="BH578" s="62"/>
      <c r="BI578" s="62"/>
      <c r="BJ578" s="62"/>
      <c r="BK578" s="62"/>
      <c r="BL578" s="62"/>
      <c r="BM578" s="62"/>
      <c r="BN578" s="62"/>
      <c r="BO578" s="62"/>
      <c r="BP578" s="62"/>
      <c r="BQ578" s="62"/>
      <c r="BR578" s="62"/>
      <c r="BS578" s="62"/>
      <c r="BT578" s="62"/>
      <c r="BU578" s="62"/>
      <c r="BV578" s="62"/>
      <c r="BW578" s="62"/>
      <c r="BX578" s="62"/>
      <c r="BY578" s="62"/>
      <c r="BZ578" s="62"/>
      <c r="CA578" s="62"/>
      <c r="CB578" s="62"/>
      <c r="CC578" s="62"/>
      <c r="CD578" s="62"/>
      <c r="CE578" s="62"/>
    </row>
    <row r="582" spans="2:83" x14ac:dyDescent="0.25">
      <c r="B582" s="62"/>
      <c r="C582" s="62"/>
      <c r="D582" s="62"/>
      <c r="E582" s="62"/>
      <c r="F582" s="62"/>
      <c r="G582" s="62"/>
      <c r="H582" s="62"/>
      <c r="I582" s="62"/>
      <c r="J582" s="62"/>
      <c r="K582" s="62"/>
      <c r="L582" s="62"/>
      <c r="M582" s="62"/>
      <c r="N582" s="62"/>
      <c r="O582" s="62"/>
      <c r="P582" s="62"/>
      <c r="Q582" s="62"/>
      <c r="R582" s="62"/>
      <c r="S582" s="62"/>
      <c r="T582" s="62"/>
      <c r="U582" s="62"/>
      <c r="V582" s="62"/>
      <c r="W582" s="62"/>
      <c r="X582" s="62"/>
      <c r="Y582" s="62"/>
      <c r="Z582" s="62"/>
      <c r="AA582" s="62"/>
      <c r="AB582" s="62"/>
      <c r="AC582" s="62"/>
      <c r="AD582" s="62"/>
      <c r="AE582" s="62"/>
      <c r="AF582" s="62"/>
      <c r="AG582" s="62"/>
      <c r="AH582" s="62"/>
      <c r="AI582" s="62"/>
      <c r="AJ582" s="62"/>
      <c r="AK582" s="62"/>
      <c r="AL582" s="62"/>
      <c r="AM582" s="62"/>
      <c r="AN582" s="62"/>
      <c r="AO582" s="62"/>
      <c r="AP582" s="62"/>
      <c r="AQ582" s="62"/>
      <c r="AR582" s="62"/>
      <c r="AS582" s="62"/>
      <c r="AT582" s="62"/>
      <c r="AU582" s="62"/>
      <c r="AV582" s="62"/>
      <c r="AW582" s="62"/>
      <c r="AX582" s="62"/>
      <c r="AY582" s="62"/>
      <c r="AZ582" s="62"/>
      <c r="BA582" s="62"/>
      <c r="BB582" s="62"/>
      <c r="BC582" s="62"/>
      <c r="BD582" s="62"/>
      <c r="BE582" s="62"/>
      <c r="BF582" s="62"/>
      <c r="BG582" s="62"/>
      <c r="BH582" s="62"/>
      <c r="BI582" s="62"/>
      <c r="BJ582" s="62"/>
      <c r="BK582" s="62"/>
      <c r="BL582" s="62"/>
      <c r="BM582" s="62"/>
      <c r="BN582" s="62"/>
      <c r="BO582" s="62"/>
      <c r="BP582" s="62"/>
      <c r="BQ582" s="62"/>
      <c r="BR582" s="62"/>
      <c r="BS582" s="62"/>
      <c r="BT582" s="62"/>
      <c r="BU582" s="62"/>
      <c r="BV582" s="62"/>
      <c r="BW582" s="62"/>
      <c r="BX582" s="62"/>
      <c r="BY582" s="62"/>
      <c r="BZ582" s="62"/>
      <c r="CA582" s="62"/>
      <c r="CB582" s="62"/>
      <c r="CC582" s="62"/>
      <c r="CD582" s="62"/>
      <c r="CE582" s="62"/>
    </row>
    <row r="612" spans="1:14" s="165" customFormat="1" ht="12.6" customHeight="1" x14ac:dyDescent="0.2">
      <c r="A612" s="177"/>
      <c r="C612" s="175" t="s">
        <v>530</v>
      </c>
      <c r="D612" s="182">
        <f>CE90-(BE90+CD90)</f>
        <v>64587</v>
      </c>
      <c r="E612" s="184">
        <f>SUM(C624:D647)+SUM(C668:D713)</f>
        <v>47067547.228820823</v>
      </c>
      <c r="F612" s="184">
        <f>CE64-(AX64+BD64+BE64+BG64+BJ64+BN64+BP64+BQ64+CB64+CC64+CD64)</f>
        <v>5865465.4199999999</v>
      </c>
      <c r="G612" s="182">
        <f>CE91-(AX91+AY91+BD91+BE91+BG91+BJ91+BN91+BP91+BQ91+CB91+CC91+CD91)</f>
        <v>8654</v>
      </c>
      <c r="H612" s="187">
        <f>CE60-(AX60+AY60+AZ60+BD60+BE60+BG60+BJ60+BN60+BO60+BP60+BQ60+BR60+CB60+CC60+CD60)</f>
        <v>196.90870192307693</v>
      </c>
      <c r="I612" s="182">
        <f>CE92-(AX92+AY92+AZ92+BD92+BE92+BF92+BG92+BJ92+BN92+BO92+BP92+BQ92+BR92+CB92+CC92+CD92)</f>
        <v>43837</v>
      </c>
      <c r="J612" s="182">
        <f>CE93-(AX93+AY93+AZ93+BA93+BD93+BE93+BF93+BG93+BJ93+BN93+BO93+BP93+BQ93+BR93+CB93+CC93+CD93)</f>
        <v>2511</v>
      </c>
      <c r="K612" s="182">
        <f>CE89-(AW89+AX89+AY89+AZ89+BA89+BB89+BC89+BD89+BE89+BF89+BG89+BH89+BI89+BJ89+BK89+BL89+BM89+BN89+BO89+BP89+BQ89+BR89+BS89+BT89+BU89+BV89+BW89+BX89+CB89+CC89+CD89)</f>
        <v>0</v>
      </c>
      <c r="L612" s="188">
        <f>CE94-(AW94+AX94+AY94+AZ94+BA94+BB94+BC94+BD94+BE94+BF94+BG94+BH94+BI94+BJ94+BK94+BL94+BM94+BN94+BO94+BP94+BQ94+BR94+BS94+BT94+BU94+BV94+BW94+BX94+BY94+BZ94+CA94+CB94+CC94+CD94)</f>
        <v>65.166033653846142</v>
      </c>
    </row>
    <row r="613" spans="1:14" s="165" customFormat="1" ht="12.6" customHeight="1" x14ac:dyDescent="0.2">
      <c r="A613" s="177"/>
      <c r="C613" s="175" t="s">
        <v>531</v>
      </c>
      <c r="D613" s="183" t="s">
        <v>532</v>
      </c>
      <c r="E613" s="185" t="s">
        <v>533</v>
      </c>
      <c r="F613" s="186" t="s">
        <v>534</v>
      </c>
      <c r="G613" s="183" t="s">
        <v>535</v>
      </c>
      <c r="H613" s="186" t="s">
        <v>536</v>
      </c>
      <c r="I613" s="183" t="s">
        <v>537</v>
      </c>
      <c r="J613" s="183" t="s">
        <v>538</v>
      </c>
      <c r="K613" s="175" t="s">
        <v>539</v>
      </c>
      <c r="L613" s="176" t="s">
        <v>540</v>
      </c>
    </row>
    <row r="614" spans="1:14" s="165" customFormat="1" ht="12.6" customHeight="1" x14ac:dyDescent="0.2">
      <c r="A614" s="177">
        <v>8430</v>
      </c>
      <c r="B614" s="176" t="s">
        <v>167</v>
      </c>
      <c r="C614" s="182">
        <f>BE85</f>
        <v>2948528.5599999996</v>
      </c>
      <c r="D614" s="182"/>
      <c r="E614" s="184"/>
      <c r="F614" s="184"/>
      <c r="G614" s="182"/>
      <c r="H614" s="184"/>
      <c r="I614" s="182"/>
      <c r="J614" s="182"/>
      <c r="N614" s="178" t="s">
        <v>541</v>
      </c>
    </row>
    <row r="615" spans="1:14" s="165" customFormat="1" ht="12.6" customHeight="1" x14ac:dyDescent="0.2">
      <c r="A615" s="177"/>
      <c r="B615" s="176" t="s">
        <v>542</v>
      </c>
      <c r="C615" s="182">
        <f>CD69-CD84</f>
        <v>-242203.5</v>
      </c>
      <c r="D615" s="182">
        <f>SUM(C614:C615)</f>
        <v>2706325.0599999996</v>
      </c>
      <c r="E615" s="184"/>
      <c r="F615" s="184"/>
      <c r="G615" s="182"/>
      <c r="H615" s="184"/>
      <c r="I615" s="182"/>
      <c r="J615" s="182"/>
      <c r="N615" s="178" t="s">
        <v>543</v>
      </c>
    </row>
    <row r="616" spans="1:14" s="165" customFormat="1" ht="12.6" customHeight="1" x14ac:dyDescent="0.2">
      <c r="A616" s="177">
        <v>8310</v>
      </c>
      <c r="B616" s="181" t="s">
        <v>544</v>
      </c>
      <c r="C616" s="182">
        <f>AX85</f>
        <v>0</v>
      </c>
      <c r="D616" s="182">
        <f>(D615/D612)*AX90</f>
        <v>0</v>
      </c>
      <c r="E616" s="184"/>
      <c r="F616" s="184"/>
      <c r="G616" s="182"/>
      <c r="H616" s="184"/>
      <c r="I616" s="182"/>
      <c r="J616" s="182"/>
      <c r="N616" s="178" t="s">
        <v>545</v>
      </c>
    </row>
    <row r="617" spans="1:14" s="165" customFormat="1" ht="12.6" customHeight="1" x14ac:dyDescent="0.2">
      <c r="A617" s="177">
        <v>8510</v>
      </c>
      <c r="B617" s="181" t="s">
        <v>172</v>
      </c>
      <c r="C617" s="182">
        <f>BJ85</f>
        <v>0</v>
      </c>
      <c r="D617" s="182">
        <f>(D615/D612)*BJ90</f>
        <v>0</v>
      </c>
      <c r="E617" s="184"/>
      <c r="F617" s="184"/>
      <c r="G617" s="182"/>
      <c r="H617" s="184"/>
      <c r="I617" s="182"/>
      <c r="J617" s="182"/>
      <c r="N617" s="178" t="s">
        <v>546</v>
      </c>
    </row>
    <row r="618" spans="1:14" s="165" customFormat="1" ht="12.6" customHeight="1" x14ac:dyDescent="0.2">
      <c r="A618" s="177">
        <v>8470</v>
      </c>
      <c r="B618" s="181" t="s">
        <v>547</v>
      </c>
      <c r="C618" s="182">
        <f>BG85</f>
        <v>0</v>
      </c>
      <c r="D618" s="182">
        <f>(D615/D612)*BG90</f>
        <v>0</v>
      </c>
      <c r="E618" s="184"/>
      <c r="F618" s="184"/>
      <c r="G618" s="182"/>
      <c r="H618" s="184"/>
      <c r="I618" s="182"/>
      <c r="J618" s="182"/>
      <c r="N618" s="178" t="s">
        <v>548</v>
      </c>
    </row>
    <row r="619" spans="1:14" s="165" customFormat="1" ht="12.6" customHeight="1" x14ac:dyDescent="0.2">
      <c r="A619" s="177">
        <v>8610</v>
      </c>
      <c r="B619" s="181" t="s">
        <v>549</v>
      </c>
      <c r="C619" s="182">
        <f>BN85</f>
        <v>1205329.3600000001</v>
      </c>
      <c r="D619" s="182">
        <f>(D615/D612)*BN90</f>
        <v>70102.06117918466</v>
      </c>
      <c r="E619" s="184"/>
      <c r="F619" s="184"/>
      <c r="G619" s="182"/>
      <c r="H619" s="184"/>
      <c r="I619" s="182"/>
      <c r="J619" s="182"/>
      <c r="N619" s="178" t="s">
        <v>550</v>
      </c>
    </row>
    <row r="620" spans="1:14" s="165" customFormat="1" ht="12.6" customHeight="1" x14ac:dyDescent="0.2">
      <c r="A620" s="177">
        <v>8790</v>
      </c>
      <c r="B620" s="181" t="s">
        <v>551</v>
      </c>
      <c r="C620" s="182">
        <f>CC85</f>
        <v>776124.92</v>
      </c>
      <c r="D620" s="182">
        <f>(D615/D612)*CC90</f>
        <v>0</v>
      </c>
      <c r="E620" s="184"/>
      <c r="F620" s="184"/>
      <c r="G620" s="182"/>
      <c r="H620" s="184"/>
      <c r="I620" s="182"/>
      <c r="J620" s="182"/>
      <c r="N620" s="178" t="s">
        <v>552</v>
      </c>
    </row>
    <row r="621" spans="1:14" s="165" customFormat="1" ht="12.6" customHeight="1" x14ac:dyDescent="0.2">
      <c r="A621" s="177">
        <v>8630</v>
      </c>
      <c r="B621" s="181" t="s">
        <v>553</v>
      </c>
      <c r="C621" s="182">
        <f>BP85</f>
        <v>192361.19</v>
      </c>
      <c r="D621" s="182">
        <f>(D615/D612)*BP90</f>
        <v>0</v>
      </c>
      <c r="E621" s="184"/>
      <c r="F621" s="184"/>
      <c r="G621" s="182"/>
      <c r="H621" s="184"/>
      <c r="I621" s="182"/>
      <c r="J621" s="182"/>
      <c r="N621" s="178" t="s">
        <v>554</v>
      </c>
    </row>
    <row r="622" spans="1:14" s="165" customFormat="1" ht="12.6" customHeight="1" x14ac:dyDescent="0.2">
      <c r="A622" s="177">
        <v>8770</v>
      </c>
      <c r="B622" s="176" t="s">
        <v>555</v>
      </c>
      <c r="C622" s="182">
        <f>CB85</f>
        <v>0</v>
      </c>
      <c r="D622" s="182">
        <f>(D615/D612)*CB90</f>
        <v>0</v>
      </c>
      <c r="E622" s="184"/>
      <c r="F622" s="184"/>
      <c r="G622" s="182"/>
      <c r="H622" s="184"/>
      <c r="I622" s="182"/>
      <c r="J622" s="182"/>
      <c r="N622" s="178" t="s">
        <v>556</v>
      </c>
    </row>
    <row r="623" spans="1:14" s="165" customFormat="1" ht="12.6" customHeight="1" x14ac:dyDescent="0.2">
      <c r="A623" s="177">
        <v>8640</v>
      </c>
      <c r="B623" s="181" t="s">
        <v>557</v>
      </c>
      <c r="C623" s="182">
        <f>BQ85</f>
        <v>0</v>
      </c>
      <c r="D623" s="182">
        <f>(D615/D612)*BQ90</f>
        <v>0</v>
      </c>
      <c r="E623" s="184">
        <f>SUM(C616:D623)</f>
        <v>2243917.5311791846</v>
      </c>
      <c r="F623" s="184"/>
      <c r="G623" s="182"/>
      <c r="H623" s="184"/>
      <c r="I623" s="182"/>
      <c r="J623" s="182"/>
      <c r="N623" s="178" t="s">
        <v>558</v>
      </c>
    </row>
    <row r="624" spans="1:14" s="165" customFormat="1" ht="12.6" customHeight="1" x14ac:dyDescent="0.2">
      <c r="A624" s="177">
        <v>8420</v>
      </c>
      <c r="B624" s="181" t="s">
        <v>166</v>
      </c>
      <c r="C624" s="182">
        <f>BD85</f>
        <v>465009.82</v>
      </c>
      <c r="D624" s="182">
        <f>(D615/D612)*BD90</f>
        <v>69054.510952358833</v>
      </c>
      <c r="E624" s="184">
        <f>(E623/E612)*SUM(C624:D624)</f>
        <v>25461.201731533343</v>
      </c>
      <c r="F624" s="184">
        <f>SUM(C624:E624)</f>
        <v>559525.53268389229</v>
      </c>
      <c r="G624" s="182"/>
      <c r="H624" s="184"/>
      <c r="I624" s="182"/>
      <c r="J624" s="182"/>
      <c r="N624" s="178" t="s">
        <v>559</v>
      </c>
    </row>
    <row r="625" spans="1:14" s="165" customFormat="1" ht="12.6" customHeight="1" x14ac:dyDescent="0.2">
      <c r="A625" s="177">
        <v>8320</v>
      </c>
      <c r="B625" s="181" t="s">
        <v>162</v>
      </c>
      <c r="C625" s="182">
        <f>AY85</f>
        <v>700051.64999999991</v>
      </c>
      <c r="D625" s="182">
        <f>(D615/D612)*AY90</f>
        <v>112842.11043367859</v>
      </c>
      <c r="E625" s="184">
        <f>(E623/E612)*SUM(C625:D625)</f>
        <v>38754.230195075361</v>
      </c>
      <c r="F625" s="184">
        <f>(F624/F612)*AY64</f>
        <v>25247.705646156752</v>
      </c>
      <c r="G625" s="182">
        <f>SUM(C625:F625)</f>
        <v>876895.6962749107</v>
      </c>
      <c r="H625" s="184"/>
      <c r="I625" s="182"/>
      <c r="J625" s="182"/>
      <c r="N625" s="178" t="s">
        <v>560</v>
      </c>
    </row>
    <row r="626" spans="1:14" s="165" customFormat="1" ht="12.6" customHeight="1" x14ac:dyDescent="0.2">
      <c r="A626" s="177">
        <v>8650</v>
      </c>
      <c r="B626" s="181" t="s">
        <v>179</v>
      </c>
      <c r="C626" s="182">
        <f>BR85</f>
        <v>4710524.1300000008</v>
      </c>
      <c r="D626" s="182">
        <f>(D615/D612)*BR90</f>
        <v>15084.723266291978</v>
      </c>
      <c r="E626" s="184">
        <f>(E623/E612)*SUM(C626:D626)</f>
        <v>225290.61265480044</v>
      </c>
      <c r="F626" s="184">
        <f>(F624/F612)*BR64</f>
        <v>1000.9599236878215</v>
      </c>
      <c r="G626" s="182">
        <f>(G625/G612)*BR91</f>
        <v>0</v>
      </c>
      <c r="H626" s="184"/>
      <c r="I626" s="182"/>
      <c r="J626" s="182"/>
      <c r="N626" s="178" t="s">
        <v>561</v>
      </c>
    </row>
    <row r="627" spans="1:14" s="165" customFormat="1" ht="12.6" customHeight="1" x14ac:dyDescent="0.2">
      <c r="A627" s="177">
        <v>8620</v>
      </c>
      <c r="B627" s="176" t="s">
        <v>562</v>
      </c>
      <c r="C627" s="182">
        <f>BO85</f>
        <v>24110.019999999997</v>
      </c>
      <c r="D627" s="182">
        <f>(D615/D612)*BO90</f>
        <v>0</v>
      </c>
      <c r="E627" s="184">
        <f>(E623/E612)*SUM(C627:D627)</f>
        <v>1149.4309718768011</v>
      </c>
      <c r="F627" s="184">
        <f>(F624/F612)*BO64</f>
        <v>1055.0316528654882</v>
      </c>
      <c r="G627" s="182">
        <f>(G625/G612)*BO91</f>
        <v>0</v>
      </c>
      <c r="H627" s="184"/>
      <c r="I627" s="182"/>
      <c r="J627" s="182"/>
      <c r="N627" s="178" t="s">
        <v>563</v>
      </c>
    </row>
    <row r="628" spans="1:14" s="165" customFormat="1" ht="12.6" customHeight="1" x14ac:dyDescent="0.2">
      <c r="A628" s="177">
        <v>8330</v>
      </c>
      <c r="B628" s="181" t="s">
        <v>163</v>
      </c>
      <c r="C628" s="182">
        <f>AZ85</f>
        <v>0</v>
      </c>
      <c r="D628" s="182">
        <f>(D615/D612)*AZ90</f>
        <v>0</v>
      </c>
      <c r="E628" s="184">
        <f>(E623/E612)*SUM(C628:D628)</f>
        <v>0</v>
      </c>
      <c r="F628" s="184">
        <f>(F624/F612)*AZ64</f>
        <v>0</v>
      </c>
      <c r="G628" s="182">
        <f>(G625/G612)*AZ91</f>
        <v>0</v>
      </c>
      <c r="H628" s="184">
        <f>SUM(C626:G628)</f>
        <v>4978214.9084695233</v>
      </c>
      <c r="I628" s="182"/>
      <c r="J628" s="182"/>
      <c r="N628" s="178" t="s">
        <v>564</v>
      </c>
    </row>
    <row r="629" spans="1:14" s="165" customFormat="1" ht="12.6" customHeight="1" x14ac:dyDescent="0.2">
      <c r="A629" s="177">
        <v>8460</v>
      </c>
      <c r="B629" s="181" t="s">
        <v>168</v>
      </c>
      <c r="C629" s="182">
        <f>BF85</f>
        <v>575110.92000000004</v>
      </c>
      <c r="D629" s="182">
        <f>(D615/D612)*BF90</f>
        <v>88748.455216684466</v>
      </c>
      <c r="E629" s="184">
        <f>(E623/E612)*SUM(C629:D629)</f>
        <v>31649.103851628486</v>
      </c>
      <c r="F629" s="184">
        <f>(F624/F612)*BF64</f>
        <v>7522.4771260628522</v>
      </c>
      <c r="G629" s="182">
        <f>(G625/G612)*BF91</f>
        <v>0</v>
      </c>
      <c r="H629" s="184">
        <f>(H628/H612)*BF60</f>
        <v>220978.25907796147</v>
      </c>
      <c r="I629" s="182">
        <f>SUM(C629:H629)</f>
        <v>924009.21527233731</v>
      </c>
      <c r="J629" s="182"/>
      <c r="N629" s="178" t="s">
        <v>565</v>
      </c>
    </row>
    <row r="630" spans="1:14" s="165" customFormat="1" ht="12.6" customHeight="1" x14ac:dyDescent="0.2">
      <c r="A630" s="177">
        <v>8350</v>
      </c>
      <c r="B630" s="181" t="s">
        <v>566</v>
      </c>
      <c r="C630" s="182">
        <f>BA85</f>
        <v>142589.37</v>
      </c>
      <c r="D630" s="182">
        <f>(D615/D612)*BA90</f>
        <v>0</v>
      </c>
      <c r="E630" s="184">
        <f>(E623/E612)*SUM(C630:D630)</f>
        <v>6797.8640473297328</v>
      </c>
      <c r="F630" s="184">
        <f>(F624/F612)*BA64</f>
        <v>0</v>
      </c>
      <c r="G630" s="182">
        <f>(G625/G612)*BA91</f>
        <v>0</v>
      </c>
      <c r="H630" s="184">
        <f>(H628/H612)*BA60</f>
        <v>0</v>
      </c>
      <c r="I630" s="182">
        <f>(I629/I612)*BA92</f>
        <v>0</v>
      </c>
      <c r="J630" s="182">
        <f>SUM(C630:I630)</f>
        <v>149387.23404732972</v>
      </c>
      <c r="N630" s="178" t="s">
        <v>567</v>
      </c>
    </row>
    <row r="631" spans="1:14" s="165" customFormat="1" ht="12.6" customHeight="1" x14ac:dyDescent="0.2">
      <c r="A631" s="177">
        <v>8200</v>
      </c>
      <c r="B631" s="181" t="s">
        <v>568</v>
      </c>
      <c r="C631" s="182">
        <f>AW85</f>
        <v>0</v>
      </c>
      <c r="D631" s="182">
        <f>(D615/D612)*AW90</f>
        <v>0</v>
      </c>
      <c r="E631" s="184">
        <f>(E623/E612)*SUM(C631:D631)</f>
        <v>0</v>
      </c>
      <c r="F631" s="184">
        <f>(F624/F612)*AW64</f>
        <v>0</v>
      </c>
      <c r="G631" s="182">
        <f>(G625/G612)*AW91</f>
        <v>0</v>
      </c>
      <c r="H631" s="184">
        <f>(H628/H612)*AW60</f>
        <v>0</v>
      </c>
      <c r="I631" s="182">
        <f>(I629/I612)*AW92</f>
        <v>0</v>
      </c>
      <c r="J631" s="182">
        <f>(J630/J612)*AW93</f>
        <v>0</v>
      </c>
      <c r="N631" s="178" t="s">
        <v>569</v>
      </c>
    </row>
    <row r="632" spans="1:14" s="165" customFormat="1" ht="12.6" customHeight="1" x14ac:dyDescent="0.2">
      <c r="A632" s="177">
        <v>8360</v>
      </c>
      <c r="B632" s="181" t="s">
        <v>570</v>
      </c>
      <c r="C632" s="182">
        <f>BB85</f>
        <v>279650.88999999996</v>
      </c>
      <c r="D632" s="182">
        <f>(D615/D612)*BB90</f>
        <v>3771.1808165729944</v>
      </c>
      <c r="E632" s="184">
        <f>(E623/E612)*SUM(C632:D632)</f>
        <v>13511.979928263396</v>
      </c>
      <c r="F632" s="184">
        <f>(F624/F612)*BB64</f>
        <v>5951.8757375588975</v>
      </c>
      <c r="G632" s="182">
        <f>(G625/G612)*BB91</f>
        <v>0</v>
      </c>
      <c r="H632" s="184">
        <f>(H628/H612)*BB60</f>
        <v>59503.491793987276</v>
      </c>
      <c r="I632" s="182">
        <f>(I629/I612)*BB92</f>
        <v>0</v>
      </c>
      <c r="J632" s="182">
        <f>(J630/J612)*BB93</f>
        <v>0</v>
      </c>
      <c r="N632" s="178" t="s">
        <v>571</v>
      </c>
    </row>
    <row r="633" spans="1:14" s="165" customFormat="1" ht="12.6" customHeight="1" x14ac:dyDescent="0.2">
      <c r="A633" s="177">
        <v>8370</v>
      </c>
      <c r="B633" s="181" t="s">
        <v>572</v>
      </c>
      <c r="C633" s="182">
        <f>BC85</f>
        <v>0</v>
      </c>
      <c r="D633" s="182">
        <f>(D615/D612)*BC90</f>
        <v>0</v>
      </c>
      <c r="E633" s="184">
        <f>(E623/E612)*SUM(C633:D633)</f>
        <v>0</v>
      </c>
      <c r="F633" s="184">
        <f>(F624/F612)*BC64</f>
        <v>0</v>
      </c>
      <c r="G633" s="182">
        <f>(G625/G612)*BC91</f>
        <v>0</v>
      </c>
      <c r="H633" s="184">
        <f>(H628/H612)*BC60</f>
        <v>0</v>
      </c>
      <c r="I633" s="182">
        <f>(I629/I612)*BC92</f>
        <v>0</v>
      </c>
      <c r="J633" s="182">
        <f>(J630/J612)*BC93</f>
        <v>0</v>
      </c>
      <c r="N633" s="178" t="s">
        <v>573</v>
      </c>
    </row>
    <row r="634" spans="1:14" s="165" customFormat="1" ht="12.6" customHeight="1" x14ac:dyDescent="0.2">
      <c r="A634" s="177">
        <v>8490</v>
      </c>
      <c r="B634" s="181" t="s">
        <v>574</v>
      </c>
      <c r="C634" s="182">
        <f>BI85</f>
        <v>42488.259999999995</v>
      </c>
      <c r="D634" s="182">
        <f>(D615/D612)*BI90</f>
        <v>0</v>
      </c>
      <c r="E634" s="184">
        <f>(E623/E612)*SUM(C634:D634)</f>
        <v>2025.6027155993324</v>
      </c>
      <c r="F634" s="184">
        <f>(F624/F612)*BI64</f>
        <v>6.7204511415532666</v>
      </c>
      <c r="G634" s="182">
        <f>(G625/G612)*BI91</f>
        <v>0</v>
      </c>
      <c r="H634" s="184">
        <f>(H628/H612)*BI60</f>
        <v>0</v>
      </c>
      <c r="I634" s="182">
        <f>(I629/I612)*BI92</f>
        <v>0</v>
      </c>
      <c r="J634" s="182">
        <f>(J630/J612)*BI93</f>
        <v>0</v>
      </c>
      <c r="N634" s="178" t="s">
        <v>575</v>
      </c>
    </row>
    <row r="635" spans="1:14" s="165" customFormat="1" ht="12.6" customHeight="1" x14ac:dyDescent="0.2">
      <c r="A635" s="177">
        <v>8530</v>
      </c>
      <c r="B635" s="181" t="s">
        <v>576</v>
      </c>
      <c r="C635" s="182">
        <f>BK85</f>
        <v>0</v>
      </c>
      <c r="D635" s="182">
        <f>(D615/D612)*BK90</f>
        <v>0</v>
      </c>
      <c r="E635" s="184">
        <f>(E623/E612)*SUM(C635:D635)</f>
        <v>0</v>
      </c>
      <c r="F635" s="184">
        <f>(F624/F612)*BK64</f>
        <v>0</v>
      </c>
      <c r="G635" s="182">
        <f>(G625/G612)*BK91</f>
        <v>0</v>
      </c>
      <c r="H635" s="184">
        <f>(H628/H612)*BK60</f>
        <v>0</v>
      </c>
      <c r="I635" s="182">
        <f>(I629/I612)*BK92</f>
        <v>0</v>
      </c>
      <c r="J635" s="182">
        <f>(J630/J612)*BK93</f>
        <v>0</v>
      </c>
      <c r="N635" s="178" t="s">
        <v>577</v>
      </c>
    </row>
    <row r="636" spans="1:14" s="165" customFormat="1" ht="12.6" customHeight="1" x14ac:dyDescent="0.2">
      <c r="A636" s="177">
        <v>8480</v>
      </c>
      <c r="B636" s="181" t="s">
        <v>578</v>
      </c>
      <c r="C636" s="182">
        <f>BH85</f>
        <v>2362442.5299999998</v>
      </c>
      <c r="D636" s="182">
        <f>(D615/D612)*BH90</f>
        <v>0</v>
      </c>
      <c r="E636" s="184">
        <f>(E623/E612)*SUM(C636:D636)</f>
        <v>112628.05311903471</v>
      </c>
      <c r="F636" s="184">
        <f>(F624/F612)*BH64</f>
        <v>4811.7199601204484</v>
      </c>
      <c r="G636" s="182">
        <f>(G625/G612)*BH91</f>
        <v>0</v>
      </c>
      <c r="H636" s="184">
        <f>(H628/H612)*BH60</f>
        <v>109533.58526211741</v>
      </c>
      <c r="I636" s="182">
        <f>(I629/I612)*BH92</f>
        <v>0</v>
      </c>
      <c r="J636" s="182">
        <f>(J630/J612)*BH93</f>
        <v>0</v>
      </c>
      <c r="N636" s="178" t="s">
        <v>579</v>
      </c>
    </row>
    <row r="637" spans="1:14" s="165" customFormat="1" ht="12.6" customHeight="1" x14ac:dyDescent="0.2">
      <c r="A637" s="177">
        <v>8560</v>
      </c>
      <c r="B637" s="181" t="s">
        <v>174</v>
      </c>
      <c r="C637" s="182">
        <f>BL85</f>
        <v>1148602.27</v>
      </c>
      <c r="D637" s="182">
        <f>(D615/D612)*BL90</f>
        <v>64193.877899886967</v>
      </c>
      <c r="E637" s="184">
        <f>(E623/E612)*SUM(C637:D637)</f>
        <v>57819.340463799199</v>
      </c>
      <c r="F637" s="184">
        <f>(F624/F612)*BL64</f>
        <v>2120.900927508008</v>
      </c>
      <c r="G637" s="182">
        <f>(G625/G612)*BL91</f>
        <v>0</v>
      </c>
      <c r="H637" s="184">
        <f>(H628/H612)*BL60</f>
        <v>173022.61376517397</v>
      </c>
      <c r="I637" s="182">
        <f>(I629/I612)*BL92</f>
        <v>0</v>
      </c>
      <c r="J637" s="182">
        <f>(J630/J612)*BL93</f>
        <v>0</v>
      </c>
      <c r="N637" s="178" t="s">
        <v>580</v>
      </c>
    </row>
    <row r="638" spans="1:14" s="165" customFormat="1" ht="12.6" customHeight="1" x14ac:dyDescent="0.2">
      <c r="A638" s="177">
        <v>8590</v>
      </c>
      <c r="B638" s="181" t="s">
        <v>581</v>
      </c>
      <c r="C638" s="182">
        <f>BM85</f>
        <v>286505.91000000003</v>
      </c>
      <c r="D638" s="182">
        <f>(D615/D612)*BM90</f>
        <v>24512.675307724461</v>
      </c>
      <c r="E638" s="184">
        <f>(E623/E612)*SUM(C638:D638)</f>
        <v>14827.627467003576</v>
      </c>
      <c r="F638" s="184">
        <f>(F624/F612)*BM64</f>
        <v>179.80474020852975</v>
      </c>
      <c r="G638" s="182">
        <f>(G625/G612)*BM91</f>
        <v>0</v>
      </c>
      <c r="H638" s="184">
        <f>(H628/H612)*BM60</f>
        <v>50563.686214480054</v>
      </c>
      <c r="I638" s="182">
        <f>(I629/I612)*BM92</f>
        <v>0</v>
      </c>
      <c r="J638" s="182">
        <f>(J630/J612)*BM93</f>
        <v>0</v>
      </c>
      <c r="N638" s="178" t="s">
        <v>582</v>
      </c>
    </row>
    <row r="639" spans="1:14" s="165" customFormat="1" ht="12.6" customHeight="1" x14ac:dyDescent="0.2">
      <c r="A639" s="177">
        <v>8660</v>
      </c>
      <c r="B639" s="181" t="s">
        <v>583</v>
      </c>
      <c r="C639" s="182">
        <f>BS85</f>
        <v>0</v>
      </c>
      <c r="D639" s="182">
        <f>(D615/D612)*BS90</f>
        <v>0</v>
      </c>
      <c r="E639" s="184">
        <f>(E623/E612)*SUM(C639:D639)</f>
        <v>0</v>
      </c>
      <c r="F639" s="184">
        <f>(F624/F612)*BS64</f>
        <v>0</v>
      </c>
      <c r="G639" s="182">
        <f>(G625/G612)*BS91</f>
        <v>0</v>
      </c>
      <c r="H639" s="184">
        <f>(H628/H612)*BS60</f>
        <v>0</v>
      </c>
      <c r="I639" s="182">
        <f>(I629/I612)*BS92</f>
        <v>0</v>
      </c>
      <c r="J639" s="182">
        <f>(J630/J612)*BS93</f>
        <v>0</v>
      </c>
      <c r="N639" s="178" t="s">
        <v>584</v>
      </c>
    </row>
    <row r="640" spans="1:14" s="165" customFormat="1" ht="12.6" customHeight="1" x14ac:dyDescent="0.2">
      <c r="A640" s="177">
        <v>8670</v>
      </c>
      <c r="B640" s="181" t="s">
        <v>585</v>
      </c>
      <c r="C640" s="182">
        <f>BT85</f>
        <v>0</v>
      </c>
      <c r="D640" s="182">
        <f>(D615/D612)*BT90</f>
        <v>0</v>
      </c>
      <c r="E640" s="184">
        <f>(E623/E612)*SUM(C640:D640)</f>
        <v>0</v>
      </c>
      <c r="F640" s="184">
        <f>(F624/F612)*BT64</f>
        <v>0</v>
      </c>
      <c r="G640" s="182">
        <f>(G625/G612)*BT91</f>
        <v>0</v>
      </c>
      <c r="H640" s="184">
        <f>(H628/H612)*BT60</f>
        <v>0</v>
      </c>
      <c r="I640" s="182">
        <f>(I629/I612)*BT92</f>
        <v>0</v>
      </c>
      <c r="J640" s="182">
        <f>(J630/J612)*BT93</f>
        <v>0</v>
      </c>
      <c r="N640" s="178" t="s">
        <v>586</v>
      </c>
    </row>
    <row r="641" spans="1:14" s="165" customFormat="1" ht="12.6" customHeight="1" x14ac:dyDescent="0.2">
      <c r="A641" s="177">
        <v>8680</v>
      </c>
      <c r="B641" s="181" t="s">
        <v>587</v>
      </c>
      <c r="C641" s="182">
        <f>BU85</f>
        <v>0</v>
      </c>
      <c r="D641" s="182">
        <f>(D615/D612)*BU90</f>
        <v>0</v>
      </c>
      <c r="E641" s="184">
        <f>(E623/E612)*SUM(C641:D641)</f>
        <v>0</v>
      </c>
      <c r="F641" s="184">
        <f>(F624/F612)*BU64</f>
        <v>0</v>
      </c>
      <c r="G641" s="182">
        <f>(G625/G612)*BU91</f>
        <v>0</v>
      </c>
      <c r="H641" s="184">
        <f>(H628/H612)*BU60</f>
        <v>0</v>
      </c>
      <c r="I641" s="182">
        <f>(I629/I612)*BU92</f>
        <v>0</v>
      </c>
      <c r="J641" s="182">
        <f>(J630/J612)*BU93</f>
        <v>0</v>
      </c>
      <c r="N641" s="178" t="s">
        <v>588</v>
      </c>
    </row>
    <row r="642" spans="1:14" s="165" customFormat="1" ht="12.6" customHeight="1" x14ac:dyDescent="0.2">
      <c r="A642" s="177">
        <v>8690</v>
      </c>
      <c r="B642" s="181" t="s">
        <v>589</v>
      </c>
      <c r="C642" s="182">
        <f>BV85</f>
        <v>832355.75000000012</v>
      </c>
      <c r="D642" s="182">
        <f>(D615/D612)*BV90</f>
        <v>67671.744652948735</v>
      </c>
      <c r="E642" s="184">
        <f>(E623/E612)*SUM(C642:D642)</f>
        <v>42908.279540820848</v>
      </c>
      <c r="F642" s="184">
        <f>(F624/F612)*BV64</f>
        <v>567.63916148808437</v>
      </c>
      <c r="G642" s="182">
        <f>(G625/G612)*BV91</f>
        <v>0</v>
      </c>
      <c r="H642" s="184">
        <f>(H628/H612)*BV60</f>
        <v>320412.96349196282</v>
      </c>
      <c r="I642" s="182">
        <f>(I629/I612)*BV92</f>
        <v>0</v>
      </c>
      <c r="J642" s="182">
        <f>(J630/J612)*BV93</f>
        <v>0</v>
      </c>
      <c r="N642" s="178" t="s">
        <v>590</v>
      </c>
    </row>
    <row r="643" spans="1:14" s="165" customFormat="1" ht="12.6" customHeight="1" x14ac:dyDescent="0.2">
      <c r="A643" s="177">
        <v>8700</v>
      </c>
      <c r="B643" s="181" t="s">
        <v>591</v>
      </c>
      <c r="C643" s="182">
        <f>BW85</f>
        <v>0</v>
      </c>
      <c r="D643" s="182">
        <f>(D615/D612)*BW90</f>
        <v>0</v>
      </c>
      <c r="E643" s="184">
        <f>(E623/E612)*SUM(C643:D643)</f>
        <v>0</v>
      </c>
      <c r="F643" s="184">
        <f>(F624/F612)*BW64</f>
        <v>0</v>
      </c>
      <c r="G643" s="182">
        <f>(G625/G612)*BW91</f>
        <v>0</v>
      </c>
      <c r="H643" s="184">
        <f>(H628/H612)*BW60</f>
        <v>0</v>
      </c>
      <c r="I643" s="182">
        <f>(I629/I612)*BW92</f>
        <v>0</v>
      </c>
      <c r="J643" s="182">
        <f>(J630/J612)*BW93</f>
        <v>0</v>
      </c>
      <c r="N643" s="178" t="s">
        <v>592</v>
      </c>
    </row>
    <row r="644" spans="1:14" s="165" customFormat="1" ht="12.6" customHeight="1" x14ac:dyDescent="0.2">
      <c r="A644" s="177">
        <v>8710</v>
      </c>
      <c r="B644" s="181" t="s">
        <v>593</v>
      </c>
      <c r="C644" s="182">
        <f>BX85</f>
        <v>1020853.46</v>
      </c>
      <c r="D644" s="182">
        <f>(D615/D612)*BX90</f>
        <v>0</v>
      </c>
      <c r="E644" s="184">
        <f>(E623/E612)*SUM(C644:D644)</f>
        <v>48668.586117788174</v>
      </c>
      <c r="F644" s="184">
        <f>(F624/F612)*BX64</f>
        <v>1128.5073134370991</v>
      </c>
      <c r="G644" s="182">
        <f>(G625/G612)*BX91</f>
        <v>0</v>
      </c>
      <c r="H644" s="184">
        <f>(H628/H612)*BX60</f>
        <v>168406.85418826315</v>
      </c>
      <c r="I644" s="182">
        <f>(I629/I612)*BX92</f>
        <v>0</v>
      </c>
      <c r="J644" s="182">
        <f>(J630/J612)*BX93</f>
        <v>0</v>
      </c>
      <c r="K644" s="184">
        <f>SUM(C631:J644)</f>
        <v>7321648.3810368888</v>
      </c>
      <c r="L644" s="184"/>
      <c r="N644" s="178" t="s">
        <v>594</v>
      </c>
    </row>
    <row r="645" spans="1:14" s="165" customFormat="1" ht="12.6" customHeight="1" x14ac:dyDescent="0.2">
      <c r="A645" s="177">
        <v>8720</v>
      </c>
      <c r="B645" s="181" t="s">
        <v>595</v>
      </c>
      <c r="C645" s="182">
        <f>BY85</f>
        <v>0</v>
      </c>
      <c r="D645" s="182">
        <f>(D615/D612)*BY90</f>
        <v>0</v>
      </c>
      <c r="E645" s="184">
        <f>(E623/E612)*SUM(C645:D645)</f>
        <v>0</v>
      </c>
      <c r="F645" s="184">
        <f>(F624/F612)*BY64</f>
        <v>0</v>
      </c>
      <c r="G645" s="182">
        <f>(G625/G612)*BY91</f>
        <v>0</v>
      </c>
      <c r="H645" s="184">
        <f>(H628/H612)*BY60</f>
        <v>0</v>
      </c>
      <c r="I645" s="182">
        <f>(I629/I612)*BY92</f>
        <v>0</v>
      </c>
      <c r="J645" s="182">
        <f>(J630/J612)*BY93</f>
        <v>0</v>
      </c>
      <c r="K645" s="184">
        <v>0</v>
      </c>
      <c r="L645" s="184"/>
      <c r="N645" s="178" t="s">
        <v>596</v>
      </c>
    </row>
    <row r="646" spans="1:14" s="165" customFormat="1" ht="12.6" customHeight="1" x14ac:dyDescent="0.2">
      <c r="A646" s="177">
        <v>8730</v>
      </c>
      <c r="B646" s="181" t="s">
        <v>597</v>
      </c>
      <c r="C646" s="182">
        <f>BZ85</f>
        <v>0</v>
      </c>
      <c r="D646" s="182">
        <f>(D615/D612)*BZ90</f>
        <v>0</v>
      </c>
      <c r="E646" s="184">
        <f>(E623/E612)*SUM(C646:D646)</f>
        <v>0</v>
      </c>
      <c r="F646" s="184">
        <f>(F624/F612)*BZ64</f>
        <v>0</v>
      </c>
      <c r="G646" s="182">
        <f>(G625/G612)*BZ91</f>
        <v>0</v>
      </c>
      <c r="H646" s="184">
        <f>(H628/H612)*BZ60</f>
        <v>0</v>
      </c>
      <c r="I646" s="182">
        <f>(I629/I612)*BZ92</f>
        <v>0</v>
      </c>
      <c r="J646" s="182">
        <f>(J630/J612)*BZ93</f>
        <v>0</v>
      </c>
      <c r="K646" s="184">
        <v>0</v>
      </c>
      <c r="L646" s="184"/>
      <c r="N646" s="178" t="s">
        <v>598</v>
      </c>
    </row>
    <row r="647" spans="1:14" s="165" customFormat="1" ht="12.6" customHeight="1" x14ac:dyDescent="0.2">
      <c r="A647" s="177">
        <v>8740</v>
      </c>
      <c r="B647" s="181" t="s">
        <v>599</v>
      </c>
      <c r="C647" s="182">
        <f>CA85</f>
        <v>167281.06</v>
      </c>
      <c r="D647" s="182">
        <f>(D615/D612)*CA90</f>
        <v>11104.032404353817</v>
      </c>
      <c r="E647" s="184">
        <f>(E623/E612)*SUM(C647:D647)</f>
        <v>8504.4039835167878</v>
      </c>
      <c r="F647" s="184">
        <f>(F624/F612)*CA64</f>
        <v>310.90457283234906</v>
      </c>
      <c r="G647" s="182">
        <f>(G625/G612)*CA91</f>
        <v>0</v>
      </c>
      <c r="H647" s="184">
        <f>(H628/H612)*CA60</f>
        <v>2990.0641367216572</v>
      </c>
      <c r="I647" s="182">
        <f>(I629/I612)*CA92</f>
        <v>0</v>
      </c>
      <c r="J647" s="182">
        <f>(J630/J612)*CA93</f>
        <v>0</v>
      </c>
      <c r="K647" s="184">
        <v>0</v>
      </c>
      <c r="L647" s="184">
        <f>SUM(C645:K647)</f>
        <v>190190.4650974246</v>
      </c>
      <c r="N647" s="178" t="s">
        <v>600</v>
      </c>
    </row>
    <row r="648" spans="1:14" s="165" customFormat="1" ht="12.6" customHeight="1" x14ac:dyDescent="0.2">
      <c r="A648" s="177"/>
      <c r="B648" s="177"/>
      <c r="C648" s="165">
        <f>SUM(C614:C647)</f>
        <v>17637716.569999997</v>
      </c>
      <c r="L648" s="180"/>
    </row>
    <row r="666" spans="1:14" s="165" customFormat="1" ht="12.6" customHeight="1" x14ac:dyDescent="0.2">
      <c r="C666" s="175" t="s">
        <v>601</v>
      </c>
      <c r="M666" s="175" t="s">
        <v>602</v>
      </c>
    </row>
    <row r="667" spans="1:14" s="165" customFormat="1" ht="12.6" customHeight="1" x14ac:dyDescent="0.2">
      <c r="C667" s="175" t="s">
        <v>531</v>
      </c>
      <c r="D667" s="175" t="s">
        <v>532</v>
      </c>
      <c r="E667" s="176" t="s">
        <v>533</v>
      </c>
      <c r="F667" s="175" t="s">
        <v>534</v>
      </c>
      <c r="G667" s="175" t="s">
        <v>535</v>
      </c>
      <c r="H667" s="175" t="s">
        <v>536</v>
      </c>
      <c r="I667" s="175" t="s">
        <v>537</v>
      </c>
      <c r="J667" s="175" t="s">
        <v>538</v>
      </c>
      <c r="K667" s="175" t="s">
        <v>539</v>
      </c>
      <c r="L667" s="176" t="s">
        <v>540</v>
      </c>
      <c r="M667" s="175" t="s">
        <v>603</v>
      </c>
    </row>
    <row r="668" spans="1:14" s="165" customFormat="1" ht="12.6" customHeight="1" x14ac:dyDescent="0.2">
      <c r="A668" s="177">
        <v>6010</v>
      </c>
      <c r="B668" s="176" t="s">
        <v>329</v>
      </c>
      <c r="C668" s="182">
        <f>C85</f>
        <v>0</v>
      </c>
      <c r="D668" s="182">
        <f>(D615/D612)*C90</f>
        <v>0</v>
      </c>
      <c r="E668" s="184">
        <f>(E623/E612)*SUM(C668:D668)</f>
        <v>0</v>
      </c>
      <c r="F668" s="184">
        <f>(F624/F612)*C64</f>
        <v>0</v>
      </c>
      <c r="G668" s="182">
        <f>(G625/G612)*C91</f>
        <v>0</v>
      </c>
      <c r="H668" s="184">
        <f>(H628/H612)*C60</f>
        <v>0</v>
      </c>
      <c r="I668" s="182">
        <f>(I629/I612)*C92</f>
        <v>0</v>
      </c>
      <c r="J668" s="182">
        <f>(J630/J612)*C93</f>
        <v>0</v>
      </c>
      <c r="K668" s="182" t="e">
        <f>(K644/K612)*C89</f>
        <v>#DIV/0!</v>
      </c>
      <c r="L668" s="182">
        <f>(L647/L612)*C94</f>
        <v>0</v>
      </c>
      <c r="M668" s="165" t="e">
        <f t="shared" ref="M668:M713" si="24">ROUND(SUM(D668:L668),0)</f>
        <v>#DIV/0!</v>
      </c>
      <c r="N668" s="176" t="s">
        <v>604</v>
      </c>
    </row>
    <row r="669" spans="1:14" s="165" customFormat="1" ht="12.6" customHeight="1" x14ac:dyDescent="0.2">
      <c r="A669" s="177">
        <v>6030</v>
      </c>
      <c r="B669" s="176" t="s">
        <v>330</v>
      </c>
      <c r="C669" s="182">
        <f>D85</f>
        <v>4987.49</v>
      </c>
      <c r="D669" s="182">
        <f>(D615/D612)*D90</f>
        <v>3980.6908619381607</v>
      </c>
      <c r="E669" s="184">
        <f>(E623/E612)*SUM(C669:D669)</f>
        <v>427.55272886976076</v>
      </c>
      <c r="F669" s="184">
        <f>(F624/F612)*D64</f>
        <v>297.19656958123187</v>
      </c>
      <c r="G669" s="182">
        <f>(G625/G612)*D91</f>
        <v>0</v>
      </c>
      <c r="H669" s="184">
        <f>(H628/H612)*D60</f>
        <v>0</v>
      </c>
      <c r="I669" s="182">
        <f>(I629/I612)*D92</f>
        <v>5164.1822602304592</v>
      </c>
      <c r="J669" s="182">
        <f>(J630/J612)*D93</f>
        <v>4402.4911666676226</v>
      </c>
      <c r="K669" s="182" t="e">
        <f>(K644/K612)*D89</f>
        <v>#DIV/0!</v>
      </c>
      <c r="L669" s="182">
        <f>(L647/L612)*D94</f>
        <v>0</v>
      </c>
      <c r="M669" s="165" t="e">
        <f t="shared" si="24"/>
        <v>#DIV/0!</v>
      </c>
      <c r="N669" s="176" t="s">
        <v>605</v>
      </c>
    </row>
    <row r="670" spans="1:14" s="165" customFormat="1" ht="12.6" customHeight="1" x14ac:dyDescent="0.2">
      <c r="A670" s="177">
        <v>6070</v>
      </c>
      <c r="B670" s="176" t="s">
        <v>606</v>
      </c>
      <c r="C670" s="182">
        <f>E85</f>
        <v>3388013.35</v>
      </c>
      <c r="D670" s="182">
        <f>(D615/D612)*E90</f>
        <v>272865.88308359263</v>
      </c>
      <c r="E670" s="184">
        <f>(E623/E612)*SUM(C670:D670)</f>
        <v>174530.25649945016</v>
      </c>
      <c r="F670" s="184">
        <f>(F624/F612)*E64</f>
        <v>21251.273233607619</v>
      </c>
      <c r="G670" s="182">
        <f>(G625/G612)*E91</f>
        <v>573291.24294199352</v>
      </c>
      <c r="H670" s="184">
        <f>(H628/H612)*E60</f>
        <v>577621.6838577931</v>
      </c>
      <c r="I670" s="182">
        <f>(I629/I612)*E92</f>
        <v>105602.25764797795</v>
      </c>
      <c r="J670" s="182">
        <f>(J630/J612)*E93</f>
        <v>89953.603297316818</v>
      </c>
      <c r="K670" s="182" t="e">
        <f>(K644/K612)*E89</f>
        <v>#DIV/0!</v>
      </c>
      <c r="L670" s="182">
        <f>(L647/L612)*E94</f>
        <v>66681.016005579644</v>
      </c>
      <c r="M670" s="165" t="e">
        <f t="shared" si="24"/>
        <v>#DIV/0!</v>
      </c>
      <c r="N670" s="176" t="s">
        <v>607</v>
      </c>
    </row>
    <row r="671" spans="1:14" s="165" customFormat="1" ht="12.6" customHeight="1" x14ac:dyDescent="0.2">
      <c r="A671" s="177">
        <v>6100</v>
      </c>
      <c r="B671" s="176" t="s">
        <v>608</v>
      </c>
      <c r="C671" s="182">
        <f>F85</f>
        <v>0</v>
      </c>
      <c r="D671" s="182">
        <f>(D615/D612)*F90</f>
        <v>0</v>
      </c>
      <c r="E671" s="184">
        <f>(E623/E612)*SUM(C671:D671)</f>
        <v>0</v>
      </c>
      <c r="F671" s="184">
        <f>(F624/F612)*F64</f>
        <v>0</v>
      </c>
      <c r="G671" s="182">
        <f>(G625/G612)*F91</f>
        <v>0</v>
      </c>
      <c r="H671" s="184">
        <f>(H628/H612)*F60</f>
        <v>0</v>
      </c>
      <c r="I671" s="182">
        <f>(I629/I612)*F92</f>
        <v>0</v>
      </c>
      <c r="J671" s="182">
        <f>(J630/J612)*F93</f>
        <v>0</v>
      </c>
      <c r="K671" s="182" t="e">
        <f>(K644/K612)*F89</f>
        <v>#DIV/0!</v>
      </c>
      <c r="L671" s="182">
        <f>(L647/L612)*F94</f>
        <v>0</v>
      </c>
      <c r="M671" s="165" t="e">
        <f t="shared" si="24"/>
        <v>#DIV/0!</v>
      </c>
      <c r="N671" s="176" t="s">
        <v>609</v>
      </c>
    </row>
    <row r="672" spans="1:14" s="165" customFormat="1" ht="12.6" customHeight="1" x14ac:dyDescent="0.2">
      <c r="A672" s="177">
        <v>6120</v>
      </c>
      <c r="B672" s="176" t="s">
        <v>610</v>
      </c>
      <c r="C672" s="182">
        <f>G85</f>
        <v>13546.89</v>
      </c>
      <c r="D672" s="182">
        <f>(D615/D612)*G90</f>
        <v>0</v>
      </c>
      <c r="E672" s="184">
        <f>(E623/E612)*SUM(C672:D672)</f>
        <v>645.83998431391262</v>
      </c>
      <c r="F672" s="184">
        <f>(F624/F612)*G64</f>
        <v>86.53308217921645</v>
      </c>
      <c r="G672" s="182">
        <f>(G625/G612)*G91</f>
        <v>0</v>
      </c>
      <c r="H672" s="184">
        <f>(H628/H612)*G60</f>
        <v>2388.4048896983968</v>
      </c>
      <c r="I672" s="182">
        <f>(I629/I612)*G92</f>
        <v>0</v>
      </c>
      <c r="J672" s="182">
        <f>(J630/J612)*G93</f>
        <v>0</v>
      </c>
      <c r="K672" s="182" t="e">
        <f>(K644/K612)*G89</f>
        <v>#DIV/0!</v>
      </c>
      <c r="L672" s="182">
        <f>(L647/L612)*G94</f>
        <v>0</v>
      </c>
      <c r="M672" s="165" t="e">
        <f t="shared" si="24"/>
        <v>#DIV/0!</v>
      </c>
      <c r="N672" s="176" t="s">
        <v>611</v>
      </c>
    </row>
    <row r="673" spans="1:14" s="165" customFormat="1" ht="12.6" customHeight="1" x14ac:dyDescent="0.2">
      <c r="A673" s="177">
        <v>6140</v>
      </c>
      <c r="B673" s="176" t="s">
        <v>612</v>
      </c>
      <c r="C673" s="182">
        <f>H85</f>
        <v>0</v>
      </c>
      <c r="D673" s="182">
        <f>(D615/D612)*H90</f>
        <v>0</v>
      </c>
      <c r="E673" s="184">
        <f>(E623/E612)*SUM(C673:D673)</f>
        <v>0</v>
      </c>
      <c r="F673" s="184">
        <f>(F624/F612)*H64</f>
        <v>0</v>
      </c>
      <c r="G673" s="182">
        <f>(G625/G612)*H91</f>
        <v>0</v>
      </c>
      <c r="H673" s="184">
        <f>(H628/H612)*H60</f>
        <v>0</v>
      </c>
      <c r="I673" s="182">
        <f>(I629/I612)*H92</f>
        <v>0</v>
      </c>
      <c r="J673" s="182">
        <f>(J630/J612)*H93</f>
        <v>0</v>
      </c>
      <c r="K673" s="182" t="e">
        <f>(K644/K612)*H89</f>
        <v>#DIV/0!</v>
      </c>
      <c r="L673" s="182">
        <f>(L647/L612)*H94</f>
        <v>0</v>
      </c>
      <c r="M673" s="165" t="e">
        <f t="shared" si="24"/>
        <v>#DIV/0!</v>
      </c>
      <c r="N673" s="176" t="s">
        <v>613</v>
      </c>
    </row>
    <row r="674" spans="1:14" s="165" customFormat="1" ht="12.6" customHeight="1" x14ac:dyDescent="0.2">
      <c r="A674" s="177">
        <v>6150</v>
      </c>
      <c r="B674" s="176" t="s">
        <v>614</v>
      </c>
      <c r="C674" s="182">
        <f>I85</f>
        <v>0</v>
      </c>
      <c r="D674" s="182">
        <f>(D615/D612)*I90</f>
        <v>0</v>
      </c>
      <c r="E674" s="184">
        <f>(E623/E612)*SUM(C674:D674)</f>
        <v>0</v>
      </c>
      <c r="F674" s="184">
        <f>(F624/F612)*I64</f>
        <v>0</v>
      </c>
      <c r="G674" s="182">
        <f>(G625/G612)*I91</f>
        <v>0</v>
      </c>
      <c r="H674" s="184">
        <f>(H628/H612)*I60</f>
        <v>0</v>
      </c>
      <c r="I674" s="182">
        <f>(I629/I612)*I92</f>
        <v>0</v>
      </c>
      <c r="J674" s="182">
        <f>(J630/J612)*I93</f>
        <v>0</v>
      </c>
      <c r="K674" s="182" t="e">
        <f>(K644/K612)*I89</f>
        <v>#DIV/0!</v>
      </c>
      <c r="L674" s="182">
        <f>(L647/L612)*I94</f>
        <v>0</v>
      </c>
      <c r="M674" s="165" t="e">
        <f t="shared" si="24"/>
        <v>#DIV/0!</v>
      </c>
      <c r="N674" s="176" t="s">
        <v>615</v>
      </c>
    </row>
    <row r="675" spans="1:14" s="165" customFormat="1" ht="12.6" customHeight="1" x14ac:dyDescent="0.2">
      <c r="A675" s="177">
        <v>6170</v>
      </c>
      <c r="B675" s="176" t="s">
        <v>125</v>
      </c>
      <c r="C675" s="182">
        <f>J85</f>
        <v>2877</v>
      </c>
      <c r="D675" s="182">
        <f>(D615/D612)*J90</f>
        <v>6117.6933246628578</v>
      </c>
      <c r="E675" s="184">
        <f>(E623/E612)*SUM(C675:D675)</f>
        <v>428.81669488042752</v>
      </c>
      <c r="F675" s="184">
        <f>(F624/F612)*J64</f>
        <v>0</v>
      </c>
      <c r="G675" s="182">
        <f>(G625/G612)*J91</f>
        <v>0</v>
      </c>
      <c r="H675" s="184">
        <f>(H628/H612)*J60</f>
        <v>0</v>
      </c>
      <c r="I675" s="182">
        <f>(I629/I612)*J92</f>
        <v>3077.4310611985593</v>
      </c>
      <c r="J675" s="182">
        <f>(J630/J612)*J93</f>
        <v>5354.3811486498107</v>
      </c>
      <c r="K675" s="182" t="e">
        <f>(K644/K612)*J89</f>
        <v>#DIV/0!</v>
      </c>
      <c r="L675" s="182">
        <f>(L647/L612)*J94</f>
        <v>0</v>
      </c>
      <c r="M675" s="165" t="e">
        <f t="shared" si="24"/>
        <v>#DIV/0!</v>
      </c>
      <c r="N675" s="176" t="s">
        <v>616</v>
      </c>
    </row>
    <row r="676" spans="1:14" s="165" customFormat="1" ht="12.6" customHeight="1" x14ac:dyDescent="0.2">
      <c r="A676" s="177">
        <v>6200</v>
      </c>
      <c r="B676" s="176" t="s">
        <v>335</v>
      </c>
      <c r="C676" s="182">
        <f>K85</f>
        <v>0</v>
      </c>
      <c r="D676" s="182">
        <f>(D615/D612)*K90</f>
        <v>0</v>
      </c>
      <c r="E676" s="184">
        <f>(E623/E612)*SUM(C676:D676)</f>
        <v>0</v>
      </c>
      <c r="F676" s="184">
        <f>(F624/F612)*K64</f>
        <v>0</v>
      </c>
      <c r="G676" s="182">
        <f>(G625/G612)*K91</f>
        <v>0</v>
      </c>
      <c r="H676" s="184">
        <f>(H628/H612)*K60</f>
        <v>0</v>
      </c>
      <c r="I676" s="182">
        <f>(I629/I612)*K92</f>
        <v>0</v>
      </c>
      <c r="J676" s="182">
        <f>(J630/J612)*K93</f>
        <v>0</v>
      </c>
      <c r="K676" s="182" t="e">
        <f>(K644/K612)*K89</f>
        <v>#DIV/0!</v>
      </c>
      <c r="L676" s="182">
        <f>(L647/L612)*K94</f>
        <v>0</v>
      </c>
      <c r="M676" s="165" t="e">
        <f t="shared" si="24"/>
        <v>#DIV/0!</v>
      </c>
      <c r="N676" s="176" t="s">
        <v>617</v>
      </c>
    </row>
    <row r="677" spans="1:14" s="165" customFormat="1" ht="12.6" customHeight="1" x14ac:dyDescent="0.2">
      <c r="A677" s="177">
        <v>6210</v>
      </c>
      <c r="B677" s="176" t="s">
        <v>336</v>
      </c>
      <c r="C677" s="182">
        <f>L85</f>
        <v>52109</v>
      </c>
      <c r="D677" s="182">
        <f>(D615/D612)*L90</f>
        <v>110788.91198909997</v>
      </c>
      <c r="E677" s="184">
        <f>(E623/E612)*SUM(C677:D677)</f>
        <v>7766.0617989671036</v>
      </c>
      <c r="F677" s="184">
        <f>(F624/F612)*L64</f>
        <v>0</v>
      </c>
      <c r="G677" s="182">
        <f>(G625/G612)*L91</f>
        <v>303604.45333291718</v>
      </c>
      <c r="H677" s="184">
        <f>(H628/H612)*L60</f>
        <v>0</v>
      </c>
      <c r="I677" s="182">
        <f>(I629/I612)*L92</f>
        <v>58365.798688074043</v>
      </c>
      <c r="J677" s="182">
        <f>(J630/J612)*L93</f>
        <v>49676.758434695468</v>
      </c>
      <c r="K677" s="182" t="e">
        <f>(K644/K612)*L89</f>
        <v>#DIV/0!</v>
      </c>
      <c r="L677" s="182">
        <f>(L647/L612)*L94</f>
        <v>0</v>
      </c>
      <c r="M677" s="165" t="e">
        <f t="shared" si="24"/>
        <v>#DIV/0!</v>
      </c>
      <c r="N677" s="176" t="s">
        <v>618</v>
      </c>
    </row>
    <row r="678" spans="1:14" s="165" customFormat="1" ht="12.6" customHeight="1" x14ac:dyDescent="0.2">
      <c r="A678" s="177">
        <v>6330</v>
      </c>
      <c r="B678" s="176" t="s">
        <v>619</v>
      </c>
      <c r="C678" s="182">
        <f>M85</f>
        <v>0</v>
      </c>
      <c r="D678" s="182">
        <f>(D615/D612)*M90</f>
        <v>0</v>
      </c>
      <c r="E678" s="184">
        <f>(E623/E612)*SUM(C678:D678)</f>
        <v>0</v>
      </c>
      <c r="F678" s="184">
        <f>(F624/F612)*M64</f>
        <v>0</v>
      </c>
      <c r="G678" s="182">
        <f>(G625/G612)*M91</f>
        <v>0</v>
      </c>
      <c r="H678" s="184">
        <f>(H628/H612)*M60</f>
        <v>0</v>
      </c>
      <c r="I678" s="182">
        <f>(I629/I612)*M92</f>
        <v>0</v>
      </c>
      <c r="J678" s="182">
        <f>(J630/J612)*M93</f>
        <v>0</v>
      </c>
      <c r="K678" s="182" t="e">
        <f>(K644/K612)*M89</f>
        <v>#DIV/0!</v>
      </c>
      <c r="L678" s="182">
        <f>(L647/L612)*M94</f>
        <v>0</v>
      </c>
      <c r="M678" s="165" t="e">
        <f t="shared" si="24"/>
        <v>#DIV/0!</v>
      </c>
      <c r="N678" s="176" t="s">
        <v>620</v>
      </c>
    </row>
    <row r="679" spans="1:14" s="165" customFormat="1" ht="12.6" customHeight="1" x14ac:dyDescent="0.2">
      <c r="A679" s="177">
        <v>6400</v>
      </c>
      <c r="B679" s="176" t="s">
        <v>621</v>
      </c>
      <c r="C679" s="182">
        <f>N85</f>
        <v>0</v>
      </c>
      <c r="D679" s="182">
        <f>(D615/D612)*N90</f>
        <v>0</v>
      </c>
      <c r="E679" s="184">
        <f>(E623/E612)*SUM(C679:D679)</f>
        <v>0</v>
      </c>
      <c r="F679" s="184">
        <f>(F624/F612)*N64</f>
        <v>0</v>
      </c>
      <c r="G679" s="182">
        <f>(G625/G612)*N91</f>
        <v>0</v>
      </c>
      <c r="H679" s="184">
        <f>(H628/H612)*N60</f>
        <v>0</v>
      </c>
      <c r="I679" s="182">
        <f>(I629/I612)*N92</f>
        <v>0</v>
      </c>
      <c r="J679" s="182">
        <f>(J630/J612)*N93</f>
        <v>0</v>
      </c>
      <c r="K679" s="182" t="e">
        <f>(K644/K612)*N89</f>
        <v>#DIV/0!</v>
      </c>
      <c r="L679" s="182">
        <f>(L647/L612)*N94</f>
        <v>0</v>
      </c>
      <c r="M679" s="165" t="e">
        <f t="shared" si="24"/>
        <v>#DIV/0!</v>
      </c>
      <c r="N679" s="176" t="s">
        <v>622</v>
      </c>
    </row>
    <row r="680" spans="1:14" s="165" customFormat="1" ht="12.6" customHeight="1" x14ac:dyDescent="0.2">
      <c r="A680" s="177">
        <v>7010</v>
      </c>
      <c r="B680" s="176" t="s">
        <v>623</v>
      </c>
      <c r="C680" s="182">
        <f>O85</f>
        <v>899284.85000000009</v>
      </c>
      <c r="D680" s="182">
        <f>(D615/D612)*O90</f>
        <v>43787.599481319769</v>
      </c>
      <c r="E680" s="184">
        <f>(E623/E612)*SUM(C680:D680)</f>
        <v>44960.422353757858</v>
      </c>
      <c r="F680" s="184">
        <f>(F624/F612)*O64</f>
        <v>3435.4059078833693</v>
      </c>
      <c r="G680" s="182">
        <f>(G625/G612)*O91</f>
        <v>0</v>
      </c>
      <c r="H680" s="184">
        <f>(H628/H612)*O60</f>
        <v>124282.13739015831</v>
      </c>
      <c r="I680" s="182">
        <f>(I629/I612)*O92</f>
        <v>22026.818212003385</v>
      </c>
      <c r="J680" s="182">
        <f>(J630/J612)*O93</f>
        <v>0</v>
      </c>
      <c r="K680" s="182" t="e">
        <f>(K644/K612)*O89</f>
        <v>#DIV/0!</v>
      </c>
      <c r="L680" s="182">
        <f>(L647/L612)*O94</f>
        <v>14347.209296528188</v>
      </c>
      <c r="M680" s="165" t="e">
        <f t="shared" si="24"/>
        <v>#DIV/0!</v>
      </c>
      <c r="N680" s="176" t="s">
        <v>624</v>
      </c>
    </row>
    <row r="681" spans="1:14" s="165" customFormat="1" ht="12.6" customHeight="1" x14ac:dyDescent="0.2">
      <c r="A681" s="177">
        <v>7020</v>
      </c>
      <c r="B681" s="176" t="s">
        <v>625</v>
      </c>
      <c r="C681" s="182">
        <f>P85</f>
        <v>3997697.54</v>
      </c>
      <c r="D681" s="182">
        <f>(D615/D612)*P90</f>
        <v>273536.31522876117</v>
      </c>
      <c r="E681" s="184">
        <f>(E623/E612)*SUM(C681:D681)</f>
        <v>203628.5528310923</v>
      </c>
      <c r="F681" s="184">
        <f>(F624/F612)*P64</f>
        <v>153832.89235833925</v>
      </c>
      <c r="G681" s="182">
        <f>(G625/G612)*P91</f>
        <v>0</v>
      </c>
      <c r="H681" s="184">
        <f>(H628/H612)*P60</f>
        <v>491360.52136518102</v>
      </c>
      <c r="I681" s="182">
        <f>(I629/I612)*P92</f>
        <v>216221.14949160835</v>
      </c>
      <c r="J681" s="182">
        <f>(J630/J612)*P93</f>
        <v>0</v>
      </c>
      <c r="K681" s="182" t="e">
        <f>(K644/K612)*P89</f>
        <v>#DIV/0!</v>
      </c>
      <c r="L681" s="182">
        <f>(L647/L612)*P94</f>
        <v>56722.972328247968</v>
      </c>
      <c r="M681" s="165" t="e">
        <f t="shared" si="24"/>
        <v>#DIV/0!</v>
      </c>
      <c r="N681" s="176" t="s">
        <v>626</v>
      </c>
    </row>
    <row r="682" spans="1:14" s="165" customFormat="1" ht="12.6" customHeight="1" x14ac:dyDescent="0.2">
      <c r="A682" s="177">
        <v>7030</v>
      </c>
      <c r="B682" s="176" t="s">
        <v>627</v>
      </c>
      <c r="C682" s="182">
        <f>Q85</f>
        <v>73513</v>
      </c>
      <c r="D682" s="182">
        <f>(D615/D612)*Q90</f>
        <v>156294.49384241409</v>
      </c>
      <c r="E682" s="184">
        <f>(E623/E612)*SUM(C682:D682)</f>
        <v>10955.936618545238</v>
      </c>
      <c r="F682" s="184">
        <f>(F624/F612)*Q64</f>
        <v>0</v>
      </c>
      <c r="G682" s="182">
        <f>(G625/G612)*Q91</f>
        <v>0</v>
      </c>
      <c r="H682" s="184">
        <f>(H628/H612)*Q60</f>
        <v>0</v>
      </c>
      <c r="I682" s="182">
        <f>(I629/I612)*Q92</f>
        <v>0</v>
      </c>
      <c r="J682" s="182">
        <f>(J630/J612)*Q93</f>
        <v>0</v>
      </c>
      <c r="K682" s="182" t="e">
        <f>(K644/K612)*Q89</f>
        <v>#DIV/0!</v>
      </c>
      <c r="L682" s="182">
        <f>(L647/L612)*Q94</f>
        <v>0</v>
      </c>
      <c r="M682" s="165" t="e">
        <f t="shared" si="24"/>
        <v>#DIV/0!</v>
      </c>
      <c r="N682" s="176" t="s">
        <v>628</v>
      </c>
    </row>
    <row r="683" spans="1:14" s="165" customFormat="1" ht="12.6" customHeight="1" x14ac:dyDescent="0.2">
      <c r="A683" s="177">
        <v>7040</v>
      </c>
      <c r="B683" s="176" t="s">
        <v>133</v>
      </c>
      <c r="C683" s="182">
        <f>R85</f>
        <v>801176.45</v>
      </c>
      <c r="D683" s="182">
        <f>(D615/D612)*R90</f>
        <v>9805.0701230897848</v>
      </c>
      <c r="E683" s="184">
        <f>(E623/E612)*SUM(C683:D683)</f>
        <v>38663.065267022124</v>
      </c>
      <c r="F683" s="184">
        <f>(F624/F612)*R64</f>
        <v>3233.7780646563419</v>
      </c>
      <c r="G683" s="182">
        <f>(G625/G612)*R91</f>
        <v>0</v>
      </c>
      <c r="H683" s="184">
        <f>(H628/H612)*R60</f>
        <v>66121.743511243156</v>
      </c>
      <c r="I683" s="182">
        <f>(I629/I612)*R92</f>
        <v>4932.3210158935808</v>
      </c>
      <c r="J683" s="182">
        <f>(J630/J612)*R93</f>
        <v>0</v>
      </c>
      <c r="K683" s="182" t="e">
        <f>(K644/K612)*R89</f>
        <v>#DIV/0!</v>
      </c>
      <c r="L683" s="182">
        <f>(L647/L612)*R94</f>
        <v>0</v>
      </c>
      <c r="M683" s="165" t="e">
        <f t="shared" si="24"/>
        <v>#DIV/0!</v>
      </c>
      <c r="N683" s="176" t="s">
        <v>629</v>
      </c>
    </row>
    <row r="684" spans="1:14" s="165" customFormat="1" ht="12.6" customHeight="1" x14ac:dyDescent="0.2">
      <c r="A684" s="177">
        <v>7050</v>
      </c>
      <c r="B684" s="176" t="s">
        <v>630</v>
      </c>
      <c r="C684" s="182">
        <f>S85</f>
        <v>0</v>
      </c>
      <c r="D684" s="182">
        <f>(D615/D612)*S90</f>
        <v>0</v>
      </c>
      <c r="E684" s="184">
        <f>(E623/E612)*SUM(C684:D684)</f>
        <v>0</v>
      </c>
      <c r="F684" s="184">
        <f>(F624/F612)*S64</f>
        <v>0</v>
      </c>
      <c r="G684" s="182">
        <f>(G625/G612)*S91</f>
        <v>0</v>
      </c>
      <c r="H684" s="184">
        <f>(H628/H612)*S60</f>
        <v>0</v>
      </c>
      <c r="I684" s="182">
        <f>(I629/I612)*S92</f>
        <v>0</v>
      </c>
      <c r="J684" s="182">
        <f>(J630/J612)*S93</f>
        <v>0</v>
      </c>
      <c r="K684" s="182" t="e">
        <f>(K644/K612)*S89</f>
        <v>#DIV/0!</v>
      </c>
      <c r="L684" s="182">
        <f>(L647/L612)*S94</f>
        <v>0</v>
      </c>
      <c r="M684" s="165" t="e">
        <f t="shared" si="24"/>
        <v>#DIV/0!</v>
      </c>
      <c r="N684" s="176" t="s">
        <v>631</v>
      </c>
    </row>
    <row r="685" spans="1:14" s="165" customFormat="1" ht="12.6" customHeight="1" x14ac:dyDescent="0.2">
      <c r="A685" s="177">
        <v>7060</v>
      </c>
      <c r="B685" s="176" t="s">
        <v>632</v>
      </c>
      <c r="C685" s="182">
        <f>T85</f>
        <v>0</v>
      </c>
      <c r="D685" s="182">
        <f>(D615/D612)*T90</f>
        <v>0</v>
      </c>
      <c r="E685" s="184">
        <f>(E623/E612)*SUM(C685:D685)</f>
        <v>0</v>
      </c>
      <c r="F685" s="184">
        <f>(F624/F612)*T64</f>
        <v>0</v>
      </c>
      <c r="G685" s="182">
        <f>(G625/G612)*T91</f>
        <v>0</v>
      </c>
      <c r="H685" s="184">
        <f>(H628/H612)*T60</f>
        <v>0</v>
      </c>
      <c r="I685" s="182">
        <f>(I629/I612)*T92</f>
        <v>0</v>
      </c>
      <c r="J685" s="182">
        <f>(J630/J612)*T93</f>
        <v>0</v>
      </c>
      <c r="K685" s="182" t="e">
        <f>(K644/K612)*T89</f>
        <v>#DIV/0!</v>
      </c>
      <c r="L685" s="182">
        <f>(L647/L612)*T94</f>
        <v>0</v>
      </c>
      <c r="M685" s="165" t="e">
        <f t="shared" si="24"/>
        <v>#DIV/0!</v>
      </c>
      <c r="N685" s="176" t="s">
        <v>633</v>
      </c>
    </row>
    <row r="686" spans="1:14" s="165" customFormat="1" ht="12.6" customHeight="1" x14ac:dyDescent="0.2">
      <c r="A686" s="177">
        <v>7070</v>
      </c>
      <c r="B686" s="176" t="s">
        <v>136</v>
      </c>
      <c r="C686" s="182">
        <f>U85</f>
        <v>2010897.08</v>
      </c>
      <c r="D686" s="182">
        <f>(D615/D612)*U90</f>
        <v>127424.00959109417</v>
      </c>
      <c r="E686" s="184">
        <f>(E623/E612)*SUM(C686:D686)</f>
        <v>101943.19574157766</v>
      </c>
      <c r="F686" s="184">
        <f>(F624/F612)*U64</f>
        <v>48107.320681116209</v>
      </c>
      <c r="G686" s="182">
        <f>(G625/G612)*U91</f>
        <v>0</v>
      </c>
      <c r="H686" s="184">
        <f>(H628/H612)*U60</f>
        <v>296442.73754323344</v>
      </c>
      <c r="I686" s="182">
        <f>(I629/I612)*U92</f>
        <v>48733.017900623759</v>
      </c>
      <c r="J686" s="182">
        <f>(J630/J612)*U93</f>
        <v>0</v>
      </c>
      <c r="K686" s="182" t="e">
        <f>(K644/K612)*U89</f>
        <v>#DIV/0!</v>
      </c>
      <c r="L686" s="182">
        <f>(L647/L612)*U94</f>
        <v>0</v>
      </c>
      <c r="M686" s="165" t="e">
        <f t="shared" si="24"/>
        <v>#DIV/0!</v>
      </c>
      <c r="N686" s="176" t="s">
        <v>634</v>
      </c>
    </row>
    <row r="687" spans="1:14" s="165" customFormat="1" ht="12.6" customHeight="1" x14ac:dyDescent="0.2">
      <c r="A687" s="177">
        <v>7110</v>
      </c>
      <c r="B687" s="176" t="s">
        <v>635</v>
      </c>
      <c r="C687" s="182">
        <f>V85</f>
        <v>94.33</v>
      </c>
      <c r="D687" s="182">
        <f>(D615/D612)*V90</f>
        <v>0</v>
      </c>
      <c r="E687" s="184">
        <f>(E623/E612)*SUM(C687:D687)</f>
        <v>4.4971270690417784</v>
      </c>
      <c r="F687" s="184">
        <f>(F624/F612)*V64</f>
        <v>8.9984408258725281</v>
      </c>
      <c r="G687" s="182">
        <f>(G625/G612)*V91</f>
        <v>0</v>
      </c>
      <c r="H687" s="184">
        <f>(H628/H612)*V60</f>
        <v>0</v>
      </c>
      <c r="I687" s="182">
        <f>(I629/I612)*V92</f>
        <v>0</v>
      </c>
      <c r="J687" s="182">
        <f>(J630/J612)*V93</f>
        <v>0</v>
      </c>
      <c r="K687" s="182" t="e">
        <f>(K644/K612)*V89</f>
        <v>#DIV/0!</v>
      </c>
      <c r="L687" s="182">
        <f>(L647/L612)*V94</f>
        <v>0</v>
      </c>
      <c r="M687" s="165" t="e">
        <f t="shared" si="24"/>
        <v>#DIV/0!</v>
      </c>
      <c r="N687" s="176" t="s">
        <v>636</v>
      </c>
    </row>
    <row r="688" spans="1:14" s="165" customFormat="1" ht="12.6" customHeight="1" x14ac:dyDescent="0.2">
      <c r="A688" s="177">
        <v>7120</v>
      </c>
      <c r="B688" s="176" t="s">
        <v>637</v>
      </c>
      <c r="C688" s="182">
        <f>W85</f>
        <v>0</v>
      </c>
      <c r="D688" s="182">
        <f>(D615/D612)*W90</f>
        <v>0</v>
      </c>
      <c r="E688" s="184">
        <f>(E623/E612)*SUM(C688:D688)</f>
        <v>0</v>
      </c>
      <c r="F688" s="184">
        <f>(F624/F612)*W64</f>
        <v>0</v>
      </c>
      <c r="G688" s="182">
        <f>(G625/G612)*W91</f>
        <v>0</v>
      </c>
      <c r="H688" s="184">
        <f>(H628/H612)*W60</f>
        <v>0</v>
      </c>
      <c r="I688" s="182">
        <f>(I629/I612)*W92</f>
        <v>0</v>
      </c>
      <c r="J688" s="182">
        <f>(J630/J612)*W93</f>
        <v>0</v>
      </c>
      <c r="K688" s="182" t="e">
        <f>(K644/K612)*W89</f>
        <v>#DIV/0!</v>
      </c>
      <c r="L688" s="182">
        <f>(L647/L612)*W94</f>
        <v>0</v>
      </c>
      <c r="M688" s="165" t="e">
        <f t="shared" si="24"/>
        <v>#DIV/0!</v>
      </c>
      <c r="N688" s="176" t="s">
        <v>638</v>
      </c>
    </row>
    <row r="689" spans="1:14" s="165" customFormat="1" ht="12.6" customHeight="1" x14ac:dyDescent="0.2">
      <c r="A689" s="177">
        <v>7130</v>
      </c>
      <c r="B689" s="176" t="s">
        <v>639</v>
      </c>
      <c r="C689" s="182">
        <f>X85</f>
        <v>0</v>
      </c>
      <c r="D689" s="182">
        <f>(D615/D612)*X90</f>
        <v>0</v>
      </c>
      <c r="E689" s="184">
        <f>(E623/E612)*SUM(C689:D689)</f>
        <v>0</v>
      </c>
      <c r="F689" s="184">
        <f>(F624/F612)*X64</f>
        <v>0</v>
      </c>
      <c r="G689" s="182">
        <f>(G625/G612)*X91</f>
        <v>0</v>
      </c>
      <c r="H689" s="184">
        <f>(H628/H612)*X60</f>
        <v>0</v>
      </c>
      <c r="I689" s="182">
        <f>(I629/I612)*X92</f>
        <v>0</v>
      </c>
      <c r="J689" s="182">
        <f>(J630/J612)*X93</f>
        <v>0</v>
      </c>
      <c r="K689" s="182" t="e">
        <f>(K644/K612)*X89</f>
        <v>#DIV/0!</v>
      </c>
      <c r="L689" s="182">
        <f>(L647/L612)*X94</f>
        <v>0</v>
      </c>
      <c r="M689" s="165" t="e">
        <f t="shared" si="24"/>
        <v>#DIV/0!</v>
      </c>
      <c r="N689" s="176" t="s">
        <v>640</v>
      </c>
    </row>
    <row r="690" spans="1:14" s="165" customFormat="1" ht="12.6" customHeight="1" x14ac:dyDescent="0.2">
      <c r="A690" s="177">
        <v>7140</v>
      </c>
      <c r="B690" s="176" t="s">
        <v>641</v>
      </c>
      <c r="C690" s="182">
        <f>Y85</f>
        <v>1769324.88</v>
      </c>
      <c r="D690" s="182">
        <f>(D615/D612)*Y90</f>
        <v>98888.741412358519</v>
      </c>
      <c r="E690" s="184">
        <f>(E623/E612)*SUM(C690:D690)</f>
        <v>89065.981634751268</v>
      </c>
      <c r="F690" s="184">
        <f>(F624/F612)*Y64</f>
        <v>7048.3299809026921</v>
      </c>
      <c r="G690" s="182">
        <f>(G625/G612)*Y91</f>
        <v>0</v>
      </c>
      <c r="H690" s="184">
        <f>(H628/H612)*Y60</f>
        <v>297707.92362449912</v>
      </c>
      <c r="I690" s="182">
        <f>(I629/I612)*Y92</f>
        <v>49744.776057730138</v>
      </c>
      <c r="J690" s="182">
        <f>(J630/J612)*Y93</f>
        <v>0</v>
      </c>
      <c r="K690" s="182" t="e">
        <f>(K644/K612)*Y89</f>
        <v>#DIV/0!</v>
      </c>
      <c r="L690" s="182">
        <f>(L647/L612)*Y94</f>
        <v>0</v>
      </c>
      <c r="M690" s="165" t="e">
        <f t="shared" si="24"/>
        <v>#DIV/0!</v>
      </c>
      <c r="N690" s="176" t="s">
        <v>642</v>
      </c>
    </row>
    <row r="691" spans="1:14" s="165" customFormat="1" ht="12.6" customHeight="1" x14ac:dyDescent="0.2">
      <c r="A691" s="177">
        <v>7150</v>
      </c>
      <c r="B691" s="176" t="s">
        <v>643</v>
      </c>
      <c r="C691" s="182">
        <f>Z85</f>
        <v>0</v>
      </c>
      <c r="D691" s="182">
        <f>(D615/D612)*Z90</f>
        <v>0</v>
      </c>
      <c r="E691" s="184">
        <f>(E623/E612)*SUM(C691:D691)</f>
        <v>0</v>
      </c>
      <c r="F691" s="184">
        <f>(F624/F612)*Z64</f>
        <v>0</v>
      </c>
      <c r="G691" s="182">
        <f>(G625/G612)*Z91</f>
        <v>0</v>
      </c>
      <c r="H691" s="184">
        <f>(H628/H612)*Z60</f>
        <v>0</v>
      </c>
      <c r="I691" s="182">
        <f>(I629/I612)*Z92</f>
        <v>0</v>
      </c>
      <c r="J691" s="182">
        <f>(J630/J612)*Z93</f>
        <v>0</v>
      </c>
      <c r="K691" s="182" t="e">
        <f>(K644/K612)*Z89</f>
        <v>#DIV/0!</v>
      </c>
      <c r="L691" s="182">
        <f>(L647/L612)*Z94</f>
        <v>0</v>
      </c>
      <c r="M691" s="165" t="e">
        <f t="shared" si="24"/>
        <v>#DIV/0!</v>
      </c>
      <c r="N691" s="176" t="s">
        <v>644</v>
      </c>
    </row>
    <row r="692" spans="1:14" s="165" customFormat="1" ht="12.6" customHeight="1" x14ac:dyDescent="0.2">
      <c r="A692" s="177">
        <v>7160</v>
      </c>
      <c r="B692" s="176" t="s">
        <v>645</v>
      </c>
      <c r="C692" s="182">
        <f>AA85</f>
        <v>0</v>
      </c>
      <c r="D692" s="182">
        <f>(D615/D612)*AA90</f>
        <v>0</v>
      </c>
      <c r="E692" s="184">
        <f>(E623/E612)*SUM(C692:D692)</f>
        <v>0</v>
      </c>
      <c r="F692" s="184">
        <f>(F624/F612)*AA64</f>
        <v>0</v>
      </c>
      <c r="G692" s="182">
        <f>(G625/G612)*AA91</f>
        <v>0</v>
      </c>
      <c r="H692" s="184">
        <f>(H628/H612)*AA60</f>
        <v>0</v>
      </c>
      <c r="I692" s="182">
        <f>(I629/I612)*AA92</f>
        <v>0</v>
      </c>
      <c r="J692" s="182">
        <f>(J630/J612)*AA93</f>
        <v>0</v>
      </c>
      <c r="K692" s="182" t="e">
        <f>(K644/K612)*AA89</f>
        <v>#DIV/0!</v>
      </c>
      <c r="L692" s="182">
        <f>(L647/L612)*AA94</f>
        <v>0</v>
      </c>
      <c r="M692" s="165" t="e">
        <f t="shared" si="24"/>
        <v>#DIV/0!</v>
      </c>
      <c r="N692" s="176" t="s">
        <v>646</v>
      </c>
    </row>
    <row r="693" spans="1:14" s="165" customFormat="1" ht="12.6" customHeight="1" x14ac:dyDescent="0.2">
      <c r="A693" s="177">
        <v>7170</v>
      </c>
      <c r="B693" s="176" t="s">
        <v>142</v>
      </c>
      <c r="C693" s="182">
        <f>AB85</f>
        <v>3666810.7099999995</v>
      </c>
      <c r="D693" s="182">
        <f>(D615/D612)*AB90</f>
        <v>32180.742968089551</v>
      </c>
      <c r="E693" s="184">
        <f>(E623/E612)*SUM(C693:D693)</f>
        <v>176347.23408562463</v>
      </c>
      <c r="F693" s="184">
        <f>(F624/F612)*AB64</f>
        <v>169813.23897009832</v>
      </c>
      <c r="G693" s="182">
        <f>(G625/G612)*AB91</f>
        <v>0</v>
      </c>
      <c r="H693" s="184">
        <f>(H628/H612)*AB60</f>
        <v>52143.801408682557</v>
      </c>
      <c r="I693" s="182">
        <f>(I629/I612)*AB92</f>
        <v>13026.386272744587</v>
      </c>
      <c r="J693" s="182">
        <f>(J630/J612)*AB93</f>
        <v>0</v>
      </c>
      <c r="K693" s="182" t="e">
        <f>(K644/K612)*AB89</f>
        <v>#DIV/0!</v>
      </c>
      <c r="L693" s="182">
        <f>(L647/L612)*AB94</f>
        <v>0</v>
      </c>
      <c r="M693" s="165" t="e">
        <f t="shared" si="24"/>
        <v>#DIV/0!</v>
      </c>
      <c r="N693" s="176" t="s">
        <v>647</v>
      </c>
    </row>
    <row r="694" spans="1:14" s="165" customFormat="1" ht="12.6" customHeight="1" x14ac:dyDescent="0.2">
      <c r="A694" s="177">
        <v>7180</v>
      </c>
      <c r="B694" s="176" t="s">
        <v>648</v>
      </c>
      <c r="C694" s="182">
        <f>AC85</f>
        <v>852879.97999999986</v>
      </c>
      <c r="D694" s="182">
        <f>(D615/D612)*AC90</f>
        <v>50030.998833201724</v>
      </c>
      <c r="E694" s="184">
        <f>(E623/E612)*SUM(C694:D694)</f>
        <v>43045.747947056072</v>
      </c>
      <c r="F694" s="184">
        <f>(F624/F612)*AC64</f>
        <v>4256.379844277224</v>
      </c>
      <c r="G694" s="182">
        <f>(G625/G612)*AC91</f>
        <v>0</v>
      </c>
      <c r="H694" s="184">
        <f>(H628/H612)*AC60</f>
        <v>105360.25793958335</v>
      </c>
      <c r="I694" s="182">
        <f>(I629/I612)*AC92</f>
        <v>25167.484158021092</v>
      </c>
      <c r="J694" s="182">
        <f>(J630/J612)*AC93</f>
        <v>0</v>
      </c>
      <c r="K694" s="182" t="e">
        <f>(K644/K612)*AC89</f>
        <v>#DIV/0!</v>
      </c>
      <c r="L694" s="182">
        <f>(L647/L612)*AC94</f>
        <v>0</v>
      </c>
      <c r="M694" s="165" t="e">
        <f t="shared" si="24"/>
        <v>#DIV/0!</v>
      </c>
      <c r="N694" s="176" t="s">
        <v>649</v>
      </c>
    </row>
    <row r="695" spans="1:14" s="165" customFormat="1" ht="12.6" customHeight="1" x14ac:dyDescent="0.2">
      <c r="A695" s="177">
        <v>7190</v>
      </c>
      <c r="B695" s="176" t="s">
        <v>144</v>
      </c>
      <c r="C695" s="182">
        <f>AD85</f>
        <v>0</v>
      </c>
      <c r="D695" s="182">
        <f>(D615/D612)*AD90</f>
        <v>0</v>
      </c>
      <c r="E695" s="184">
        <f>(E623/E612)*SUM(C695:D695)</f>
        <v>0</v>
      </c>
      <c r="F695" s="184">
        <f>(F624/F612)*AD64</f>
        <v>0</v>
      </c>
      <c r="G695" s="182">
        <f>(G625/G612)*AD91</f>
        <v>0</v>
      </c>
      <c r="H695" s="184">
        <f>(H628/H612)*AD60</f>
        <v>0</v>
      </c>
      <c r="I695" s="182">
        <f>(I629/I612)*AD92</f>
        <v>0</v>
      </c>
      <c r="J695" s="182">
        <f>(J630/J612)*AD93</f>
        <v>0</v>
      </c>
      <c r="K695" s="182" t="e">
        <f>(K644/K612)*AD89</f>
        <v>#DIV/0!</v>
      </c>
      <c r="L695" s="182">
        <f>(L647/L612)*AD94</f>
        <v>0</v>
      </c>
      <c r="M695" s="165" t="e">
        <f t="shared" si="24"/>
        <v>#DIV/0!</v>
      </c>
      <c r="N695" s="176" t="s">
        <v>650</v>
      </c>
    </row>
    <row r="696" spans="1:14" s="165" customFormat="1" ht="12.6" customHeight="1" x14ac:dyDescent="0.2">
      <c r="A696" s="177">
        <v>7200</v>
      </c>
      <c r="B696" s="176" t="s">
        <v>651</v>
      </c>
      <c r="C696" s="182">
        <f>AE85</f>
        <v>1306139.71</v>
      </c>
      <c r="D696" s="182">
        <f>(D615/D612)*AE90</f>
        <v>263186.51898772194</v>
      </c>
      <c r="E696" s="184">
        <f>(E623/E612)*SUM(C696:D696)</f>
        <v>74816.701627668197</v>
      </c>
      <c r="F696" s="184">
        <f>(F624/F612)*AE64</f>
        <v>5423.4737082715747</v>
      </c>
      <c r="G696" s="182">
        <f>(G625/G612)*AE91</f>
        <v>0</v>
      </c>
      <c r="H696" s="184">
        <f>(H628/H612)*AE60</f>
        <v>341821.33652159927</v>
      </c>
      <c r="I696" s="182">
        <f>(I629/I612)*AE92</f>
        <v>132392.77051635718</v>
      </c>
      <c r="J696" s="182">
        <f>(J630/J612)*AE93</f>
        <v>0</v>
      </c>
      <c r="K696" s="182" t="e">
        <f>(K644/K612)*AE89</f>
        <v>#DIV/0!</v>
      </c>
      <c r="L696" s="182">
        <f>(L647/L612)*AE94</f>
        <v>0</v>
      </c>
      <c r="M696" s="165" t="e">
        <f t="shared" si="24"/>
        <v>#DIV/0!</v>
      </c>
      <c r="N696" s="176" t="s">
        <v>652</v>
      </c>
    </row>
    <row r="697" spans="1:14" s="165" customFormat="1" ht="12.6" customHeight="1" x14ac:dyDescent="0.2">
      <c r="A697" s="177">
        <v>7220</v>
      </c>
      <c r="B697" s="176" t="s">
        <v>653</v>
      </c>
      <c r="C697" s="182">
        <f>AF85</f>
        <v>0</v>
      </c>
      <c r="D697" s="182">
        <f>(D615/D612)*AF90</f>
        <v>0</v>
      </c>
      <c r="E697" s="184">
        <f>(E623/E612)*SUM(C697:D697)</f>
        <v>0</v>
      </c>
      <c r="F697" s="184">
        <f>(F624/F612)*AF64</f>
        <v>0</v>
      </c>
      <c r="G697" s="182">
        <f>(G625/G612)*AF91</f>
        <v>0</v>
      </c>
      <c r="H697" s="184">
        <f>(H628/H612)*AF60</f>
        <v>0</v>
      </c>
      <c r="I697" s="182">
        <f>(I629/I612)*AF92</f>
        <v>0</v>
      </c>
      <c r="J697" s="182">
        <f>(J630/J612)*AF93</f>
        <v>0</v>
      </c>
      <c r="K697" s="182" t="e">
        <f>(K644/K612)*AF89</f>
        <v>#DIV/0!</v>
      </c>
      <c r="L697" s="182">
        <f>(L647/L612)*AF94</f>
        <v>0</v>
      </c>
      <c r="M697" s="165" t="e">
        <f t="shared" si="24"/>
        <v>#DIV/0!</v>
      </c>
      <c r="N697" s="176" t="s">
        <v>654</v>
      </c>
    </row>
    <row r="698" spans="1:14" s="165" customFormat="1" ht="12.6" customHeight="1" x14ac:dyDescent="0.2">
      <c r="A698" s="177">
        <v>7230</v>
      </c>
      <c r="B698" s="176" t="s">
        <v>655</v>
      </c>
      <c r="C698" s="182">
        <f>AG85</f>
        <v>2824229.8899999997</v>
      </c>
      <c r="D698" s="182">
        <f>(D615/D612)*AG90</f>
        <v>86066.726636010339</v>
      </c>
      <c r="E698" s="184">
        <f>(E623/E612)*SUM(C698:D698)</f>
        <v>138746.67331299168</v>
      </c>
      <c r="F698" s="184">
        <f>(F624/F612)*AG64</f>
        <v>12907.150603002772</v>
      </c>
      <c r="G698" s="182">
        <f>(G625/G612)*AG91</f>
        <v>0</v>
      </c>
      <c r="H698" s="184">
        <f>(H628/H612)*AG60</f>
        <v>310678.96770638484</v>
      </c>
      <c r="I698" s="182">
        <f>(I629/I612)*AG92</f>
        <v>43294.817806176987</v>
      </c>
      <c r="J698" s="182">
        <f>(J630/J612)*AG93</f>
        <v>0</v>
      </c>
      <c r="K698" s="182" t="e">
        <f>(K644/K612)*AG89</f>
        <v>#DIV/0!</v>
      </c>
      <c r="L698" s="182">
        <f>(L647/L612)*AG94</f>
        <v>35864.978405704482</v>
      </c>
      <c r="M698" s="165" t="e">
        <f t="shared" si="24"/>
        <v>#DIV/0!</v>
      </c>
      <c r="N698" s="176" t="s">
        <v>656</v>
      </c>
    </row>
    <row r="699" spans="1:14" s="165" customFormat="1" ht="12.6" customHeight="1" x14ac:dyDescent="0.2">
      <c r="A699" s="177">
        <v>7240</v>
      </c>
      <c r="B699" s="176" t="s">
        <v>146</v>
      </c>
      <c r="C699" s="182">
        <f>AH85</f>
        <v>0</v>
      </c>
      <c r="D699" s="182">
        <f>(D615/D612)*AH90</f>
        <v>0</v>
      </c>
      <c r="E699" s="184">
        <f>(E623/E612)*SUM(C699:D699)</f>
        <v>0</v>
      </c>
      <c r="F699" s="184">
        <f>(F624/F612)*AH64</f>
        <v>0</v>
      </c>
      <c r="G699" s="182">
        <f>(G625/G612)*AH91</f>
        <v>0</v>
      </c>
      <c r="H699" s="184">
        <f>(H628/H612)*AH60</f>
        <v>0</v>
      </c>
      <c r="I699" s="182">
        <f>(I629/I612)*AH92</f>
        <v>0</v>
      </c>
      <c r="J699" s="182">
        <f>(J630/J612)*AH93</f>
        <v>0</v>
      </c>
      <c r="K699" s="182" t="e">
        <f>(K644/K612)*AH89</f>
        <v>#DIV/0!</v>
      </c>
      <c r="L699" s="182">
        <f>(L647/L612)*AH94</f>
        <v>0</v>
      </c>
      <c r="M699" s="165" t="e">
        <f t="shared" si="24"/>
        <v>#DIV/0!</v>
      </c>
      <c r="N699" s="176" t="s">
        <v>657</v>
      </c>
    </row>
    <row r="700" spans="1:14" s="165" customFormat="1" ht="12.6" customHeight="1" x14ac:dyDescent="0.2">
      <c r="A700" s="177">
        <v>7250</v>
      </c>
      <c r="B700" s="176" t="s">
        <v>658</v>
      </c>
      <c r="C700" s="182">
        <f>AI85</f>
        <v>0</v>
      </c>
      <c r="D700" s="182">
        <f>(D615/D612)*AI90</f>
        <v>0</v>
      </c>
      <c r="E700" s="184">
        <f>(E623/E612)*SUM(C700:D700)</f>
        <v>0</v>
      </c>
      <c r="F700" s="184">
        <f>(F624/F612)*AI64</f>
        <v>0</v>
      </c>
      <c r="G700" s="182">
        <f>(G625/G612)*AI91</f>
        <v>0</v>
      </c>
      <c r="H700" s="184">
        <f>(H628/H612)*AI60</f>
        <v>0</v>
      </c>
      <c r="I700" s="182">
        <f>(I629/I612)*AI92</f>
        <v>0</v>
      </c>
      <c r="J700" s="182">
        <f>(J630/J612)*AI93</f>
        <v>0</v>
      </c>
      <c r="K700" s="182" t="e">
        <f>(K644/K612)*AI89</f>
        <v>#DIV/0!</v>
      </c>
      <c r="L700" s="182">
        <f>(L647/L612)*AI94</f>
        <v>0</v>
      </c>
      <c r="M700" s="165" t="e">
        <f t="shared" si="24"/>
        <v>#DIV/0!</v>
      </c>
      <c r="N700" s="176" t="s">
        <v>659</v>
      </c>
    </row>
    <row r="701" spans="1:14" s="165" customFormat="1" ht="12.6" customHeight="1" x14ac:dyDescent="0.2">
      <c r="A701" s="177">
        <v>7260</v>
      </c>
      <c r="B701" s="176" t="s">
        <v>148</v>
      </c>
      <c r="C701" s="182">
        <f>AJ85</f>
        <v>9357089.9700000025</v>
      </c>
      <c r="D701" s="182">
        <f>(D615/D612)*AJ90</f>
        <v>381098.77251923759</v>
      </c>
      <c r="E701" s="184">
        <f>(E623/E612)*SUM(C701:D701)</f>
        <v>464262.40005747054</v>
      </c>
      <c r="F701" s="184">
        <f>(F624/F612)*AJ64</f>
        <v>61676.820633135525</v>
      </c>
      <c r="G701" s="182">
        <f>(G625/G612)*AJ91</f>
        <v>0</v>
      </c>
      <c r="H701" s="184">
        <f>(H628/H612)*AJ60</f>
        <v>1133890.7849070376</v>
      </c>
      <c r="I701" s="182">
        <f>(I629/I612)*AJ92</f>
        <v>63867.233667339962</v>
      </c>
      <c r="J701" s="182">
        <f>(J630/J612)*AJ93</f>
        <v>0</v>
      </c>
      <c r="K701" s="182" t="e">
        <f>(K644/K612)*AJ89</f>
        <v>#DIV/0!</v>
      </c>
      <c r="L701" s="182">
        <f>(L647/L612)*AJ94</f>
        <v>14741.073516531655</v>
      </c>
      <c r="M701" s="165" t="e">
        <f t="shared" si="24"/>
        <v>#DIV/0!</v>
      </c>
      <c r="N701" s="176" t="s">
        <v>660</v>
      </c>
    </row>
    <row r="702" spans="1:14" s="165" customFormat="1" ht="12.6" customHeight="1" x14ac:dyDescent="0.2">
      <c r="A702" s="177">
        <v>7310</v>
      </c>
      <c r="B702" s="176" t="s">
        <v>661</v>
      </c>
      <c r="C702" s="182">
        <f>AK85</f>
        <v>307628.30999999994</v>
      </c>
      <c r="D702" s="182">
        <f>(D615/D612)*AK90</f>
        <v>187930.51069255421</v>
      </c>
      <c r="E702" s="184">
        <f>(E623/E612)*SUM(C702:D702)</f>
        <v>23625.474258866812</v>
      </c>
      <c r="F702" s="184">
        <f>(F624/F612)*AK64</f>
        <v>580.51724387431136</v>
      </c>
      <c r="G702" s="182">
        <f>(G625/G612)*AK91</f>
        <v>0</v>
      </c>
      <c r="H702" s="184">
        <f>(H628/H612)*AK60</f>
        <v>47354.836897022658</v>
      </c>
      <c r="I702" s="182">
        <f>(I629/I612)*AK92</f>
        <v>124909.97581275796</v>
      </c>
      <c r="J702" s="182">
        <f>(J630/J612)*AK93</f>
        <v>0</v>
      </c>
      <c r="K702" s="182" t="e">
        <f>(K644/K612)*AK89</f>
        <v>#DIV/0!</v>
      </c>
      <c r="L702" s="182">
        <f>(L647/L612)*AK94</f>
        <v>0</v>
      </c>
      <c r="M702" s="165" t="e">
        <f t="shared" si="24"/>
        <v>#DIV/0!</v>
      </c>
      <c r="N702" s="176" t="s">
        <v>662</v>
      </c>
    </row>
    <row r="703" spans="1:14" s="165" customFormat="1" ht="12.6" customHeight="1" x14ac:dyDescent="0.2">
      <c r="A703" s="177">
        <v>7320</v>
      </c>
      <c r="B703" s="176" t="s">
        <v>663</v>
      </c>
      <c r="C703" s="182">
        <f>AL85</f>
        <v>80643.81</v>
      </c>
      <c r="D703" s="182">
        <f>(D615/D612)*AL90</f>
        <v>75256.008295167747</v>
      </c>
      <c r="E703" s="184">
        <f>(E623/E612)*SUM(C703:D703)</f>
        <v>7432.4318129321919</v>
      </c>
      <c r="F703" s="184">
        <f>(F624/F612)*AL64</f>
        <v>241.70825134108</v>
      </c>
      <c r="G703" s="182">
        <f>(G625/G612)*AL91</f>
        <v>0</v>
      </c>
      <c r="H703" s="184">
        <f>(H628/H612)*AL60</f>
        <v>9748.0952750031265</v>
      </c>
      <c r="I703" s="182">
        <f>(I629/I612)*AL92</f>
        <v>7482.7947035992365</v>
      </c>
      <c r="J703" s="182">
        <f>(J630/J612)*AL93</f>
        <v>0</v>
      </c>
      <c r="K703" s="182" t="e">
        <f>(K644/K612)*AL89</f>
        <v>#DIV/0!</v>
      </c>
      <c r="L703" s="182">
        <f>(L647/L612)*AL94</f>
        <v>0</v>
      </c>
      <c r="M703" s="165" t="e">
        <f t="shared" si="24"/>
        <v>#DIV/0!</v>
      </c>
      <c r="N703" s="176" t="s">
        <v>664</v>
      </c>
    </row>
    <row r="704" spans="1:14" s="165" customFormat="1" ht="12.6" customHeight="1" x14ac:dyDescent="0.2">
      <c r="A704" s="177">
        <v>7330</v>
      </c>
      <c r="B704" s="176" t="s">
        <v>665</v>
      </c>
      <c r="C704" s="182">
        <f>AM85</f>
        <v>0</v>
      </c>
      <c r="D704" s="182">
        <f>(D615/D612)*AM90</f>
        <v>0</v>
      </c>
      <c r="E704" s="184">
        <f>(E623/E612)*SUM(C704:D704)</f>
        <v>0</v>
      </c>
      <c r="F704" s="184">
        <f>(F624/F612)*AM64</f>
        <v>0</v>
      </c>
      <c r="G704" s="182">
        <f>(G625/G612)*AM91</f>
        <v>0</v>
      </c>
      <c r="H704" s="184">
        <f>(H628/H612)*AM60</f>
        <v>0</v>
      </c>
      <c r="I704" s="182">
        <f>(I629/I612)*AM92</f>
        <v>0</v>
      </c>
      <c r="J704" s="182">
        <f>(J630/J612)*AM93</f>
        <v>0</v>
      </c>
      <c r="K704" s="182" t="e">
        <f>(K644/K612)*AM89</f>
        <v>#DIV/0!</v>
      </c>
      <c r="L704" s="182">
        <f>(L647/L612)*AM94</f>
        <v>0</v>
      </c>
      <c r="M704" s="165" t="e">
        <f t="shared" si="24"/>
        <v>#DIV/0!</v>
      </c>
      <c r="N704" s="176" t="s">
        <v>666</v>
      </c>
    </row>
    <row r="705" spans="1:14" s="165" customFormat="1" ht="12.6" customHeight="1" x14ac:dyDescent="0.2">
      <c r="A705" s="177">
        <v>7340</v>
      </c>
      <c r="B705" s="176" t="s">
        <v>667</v>
      </c>
      <c r="C705" s="182">
        <f>AN85</f>
        <v>0</v>
      </c>
      <c r="D705" s="182">
        <f>(D615/D612)*AN90</f>
        <v>0</v>
      </c>
      <c r="E705" s="184">
        <f>(E623/E612)*SUM(C705:D705)</f>
        <v>0</v>
      </c>
      <c r="F705" s="184">
        <f>(F624/F612)*AN64</f>
        <v>0</v>
      </c>
      <c r="G705" s="182">
        <f>(G625/G612)*AN91</f>
        <v>0</v>
      </c>
      <c r="H705" s="184">
        <f>(H628/H612)*AN60</f>
        <v>0</v>
      </c>
      <c r="I705" s="182">
        <f>(I629/I612)*AN92</f>
        <v>0</v>
      </c>
      <c r="J705" s="182">
        <f>(J630/J612)*AN93</f>
        <v>0</v>
      </c>
      <c r="K705" s="182" t="e">
        <f>(K644/K612)*AN89</f>
        <v>#DIV/0!</v>
      </c>
      <c r="L705" s="182">
        <f>(L647/L612)*AN94</f>
        <v>0</v>
      </c>
      <c r="M705" s="165" t="e">
        <f t="shared" si="24"/>
        <v>#DIV/0!</v>
      </c>
      <c r="N705" s="176" t="s">
        <v>668</v>
      </c>
    </row>
    <row r="706" spans="1:14" s="165" customFormat="1" ht="12.6" customHeight="1" x14ac:dyDescent="0.2">
      <c r="A706" s="177">
        <v>7350</v>
      </c>
      <c r="B706" s="176" t="s">
        <v>669</v>
      </c>
      <c r="C706" s="182">
        <f>AO85</f>
        <v>0</v>
      </c>
      <c r="D706" s="182">
        <f>(D615/D612)*AO90</f>
        <v>0</v>
      </c>
      <c r="E706" s="184">
        <f>(E623/E612)*SUM(C706:D706)</f>
        <v>0</v>
      </c>
      <c r="F706" s="184">
        <f>(F624/F612)*AO64</f>
        <v>0</v>
      </c>
      <c r="G706" s="182">
        <f>(G625/G612)*AO91</f>
        <v>0</v>
      </c>
      <c r="H706" s="184">
        <f>(H628/H612)*AO60</f>
        <v>0</v>
      </c>
      <c r="I706" s="182">
        <f>(I629/I612)*AO92</f>
        <v>0</v>
      </c>
      <c r="J706" s="182">
        <f>(J630/J612)*AO93</f>
        <v>0</v>
      </c>
      <c r="K706" s="182" t="e">
        <f>(K644/K612)*AO89</f>
        <v>#DIV/0!</v>
      </c>
      <c r="L706" s="182">
        <f>(L647/L612)*AO94</f>
        <v>0</v>
      </c>
      <c r="M706" s="165" t="e">
        <f t="shared" si="24"/>
        <v>#DIV/0!</v>
      </c>
      <c r="N706" s="176" t="s">
        <v>670</v>
      </c>
    </row>
    <row r="707" spans="1:14" s="165" customFormat="1" ht="12.6" customHeight="1" x14ac:dyDescent="0.2">
      <c r="A707" s="177">
        <v>7380</v>
      </c>
      <c r="B707" s="176" t="s">
        <v>671</v>
      </c>
      <c r="C707" s="182">
        <f>AP85</f>
        <v>0</v>
      </c>
      <c r="D707" s="182">
        <f>(D615/D612)*AP90</f>
        <v>0</v>
      </c>
      <c r="E707" s="184">
        <f>(E623/E612)*SUM(C707:D707)</f>
        <v>0</v>
      </c>
      <c r="F707" s="184">
        <f>(F624/F612)*AP64</f>
        <v>0</v>
      </c>
      <c r="G707" s="182">
        <f>(G625/G612)*AP91</f>
        <v>0</v>
      </c>
      <c r="H707" s="184">
        <f>(H628/H612)*AP60</f>
        <v>0</v>
      </c>
      <c r="I707" s="182">
        <f>(I629/I612)*AP92</f>
        <v>0</v>
      </c>
      <c r="J707" s="182">
        <f>(J630/J612)*AP93</f>
        <v>0</v>
      </c>
      <c r="K707" s="182" t="e">
        <f>(K644/K612)*AP89</f>
        <v>#DIV/0!</v>
      </c>
      <c r="L707" s="182">
        <f>(L647/L612)*AP94</f>
        <v>0</v>
      </c>
      <c r="M707" s="165" t="e">
        <f t="shared" si="24"/>
        <v>#DIV/0!</v>
      </c>
      <c r="N707" s="176" t="s">
        <v>672</v>
      </c>
    </row>
    <row r="708" spans="1:14" s="165" customFormat="1" ht="12.6" customHeight="1" x14ac:dyDescent="0.2">
      <c r="A708" s="177">
        <v>7390</v>
      </c>
      <c r="B708" s="176" t="s">
        <v>673</v>
      </c>
      <c r="C708" s="182">
        <f>AQ85</f>
        <v>0</v>
      </c>
      <c r="D708" s="182">
        <f>(D615/D612)*AQ90</f>
        <v>0</v>
      </c>
      <c r="E708" s="184">
        <f>(E623/E612)*SUM(C708:D708)</f>
        <v>0</v>
      </c>
      <c r="F708" s="184">
        <f>(F624/F612)*AQ64</f>
        <v>0</v>
      </c>
      <c r="G708" s="182">
        <f>(G625/G612)*AQ91</f>
        <v>0</v>
      </c>
      <c r="H708" s="184">
        <f>(H628/H612)*AQ60</f>
        <v>0</v>
      </c>
      <c r="I708" s="182">
        <f>(I629/I612)*AQ92</f>
        <v>0</v>
      </c>
      <c r="J708" s="182">
        <f>(J630/J612)*AQ93</f>
        <v>0</v>
      </c>
      <c r="K708" s="182" t="e">
        <f>(K644/K612)*AQ89</f>
        <v>#DIV/0!</v>
      </c>
      <c r="L708" s="182">
        <f>(L647/L612)*AQ94</f>
        <v>0</v>
      </c>
      <c r="M708" s="165" t="e">
        <f t="shared" si="24"/>
        <v>#DIV/0!</v>
      </c>
      <c r="N708" s="176" t="s">
        <v>674</v>
      </c>
    </row>
    <row r="709" spans="1:14" s="165" customFormat="1" ht="12.6" customHeight="1" x14ac:dyDescent="0.2">
      <c r="A709" s="177">
        <v>7400</v>
      </c>
      <c r="B709" s="176" t="s">
        <v>675</v>
      </c>
      <c r="C709" s="182">
        <f>AR85</f>
        <v>0</v>
      </c>
      <c r="D709" s="182">
        <f>(D615/D612)*AR90</f>
        <v>0</v>
      </c>
      <c r="E709" s="184">
        <f>(E623/E612)*SUM(C709:D709)</f>
        <v>0</v>
      </c>
      <c r="F709" s="184">
        <f>(F624/F612)*AR64</f>
        <v>0</v>
      </c>
      <c r="G709" s="182">
        <f>(G625/G612)*AR91</f>
        <v>0</v>
      </c>
      <c r="H709" s="184">
        <f>(H628/H612)*AR60</f>
        <v>0</v>
      </c>
      <c r="I709" s="182">
        <f>(I629/I612)*AR92</f>
        <v>0</v>
      </c>
      <c r="J709" s="182">
        <f>(J630/J612)*AR93</f>
        <v>0</v>
      </c>
      <c r="K709" s="182" t="e">
        <f>(K644/K612)*AR89</f>
        <v>#DIV/0!</v>
      </c>
      <c r="L709" s="182">
        <f>(L647/L612)*AR94</f>
        <v>0</v>
      </c>
      <c r="M709" s="165" t="e">
        <f t="shared" si="24"/>
        <v>#DIV/0!</v>
      </c>
      <c r="N709" s="176" t="s">
        <v>676</v>
      </c>
    </row>
    <row r="710" spans="1:14" s="165" customFormat="1" ht="12.6" customHeight="1" x14ac:dyDescent="0.2">
      <c r="A710" s="177">
        <v>7410</v>
      </c>
      <c r="B710" s="176" t="s">
        <v>156</v>
      </c>
      <c r="C710" s="182">
        <f>AS85</f>
        <v>0</v>
      </c>
      <c r="D710" s="182">
        <f>(D615/D612)*AS90</f>
        <v>0</v>
      </c>
      <c r="E710" s="184">
        <f>(E623/E612)*SUM(C710:D710)</f>
        <v>0</v>
      </c>
      <c r="F710" s="184">
        <f>(F624/F612)*AS64</f>
        <v>0</v>
      </c>
      <c r="G710" s="182">
        <f>(G625/G612)*AS91</f>
        <v>0</v>
      </c>
      <c r="H710" s="184">
        <f>(H628/H612)*AS60</f>
        <v>0</v>
      </c>
      <c r="I710" s="182">
        <f>(I629/I612)*AS92</f>
        <v>0</v>
      </c>
      <c r="J710" s="182">
        <f>(J630/J612)*AS93</f>
        <v>0</v>
      </c>
      <c r="K710" s="182" t="e">
        <f>(K644/K612)*AS89</f>
        <v>#DIV/0!</v>
      </c>
      <c r="L710" s="182">
        <f>(L647/L612)*AS94</f>
        <v>0</v>
      </c>
      <c r="M710" s="165" t="e">
        <f t="shared" si="24"/>
        <v>#DIV/0!</v>
      </c>
      <c r="N710" s="176" t="s">
        <v>677</v>
      </c>
    </row>
    <row r="711" spans="1:14" s="165" customFormat="1" ht="12.6" customHeight="1" x14ac:dyDescent="0.2">
      <c r="A711" s="177">
        <v>7420</v>
      </c>
      <c r="B711" s="176" t="s">
        <v>678</v>
      </c>
      <c r="C711" s="182">
        <f>AT85</f>
        <v>0</v>
      </c>
      <c r="D711" s="182">
        <f>(D615/D612)*AT90</f>
        <v>0</v>
      </c>
      <c r="E711" s="184">
        <f>(E623/E612)*SUM(C711:D711)</f>
        <v>0</v>
      </c>
      <c r="F711" s="184">
        <f>(F624/F612)*AT64</f>
        <v>0</v>
      </c>
      <c r="G711" s="182">
        <f>(G625/G612)*AT91</f>
        <v>0</v>
      </c>
      <c r="H711" s="184">
        <f>(H628/H612)*AT60</f>
        <v>0</v>
      </c>
      <c r="I711" s="182">
        <f>(I629/I612)*AT92</f>
        <v>0</v>
      </c>
      <c r="J711" s="182">
        <f>(J630/J612)*AT93</f>
        <v>0</v>
      </c>
      <c r="K711" s="182" t="e">
        <f>(K644/K612)*AT89</f>
        <v>#DIV/0!</v>
      </c>
      <c r="L711" s="182">
        <f>(L647/L612)*AT94</f>
        <v>0</v>
      </c>
      <c r="M711" s="165" t="e">
        <f t="shared" si="24"/>
        <v>#DIV/0!</v>
      </c>
      <c r="N711" s="176" t="s">
        <v>679</v>
      </c>
    </row>
    <row r="712" spans="1:14" s="165" customFormat="1" ht="12.6" customHeight="1" x14ac:dyDescent="0.2">
      <c r="A712" s="177">
        <v>7430</v>
      </c>
      <c r="B712" s="176" t="s">
        <v>680</v>
      </c>
      <c r="C712" s="182">
        <f>AU85</f>
        <v>0</v>
      </c>
      <c r="D712" s="182">
        <f>(D615/D612)*AU90</f>
        <v>0</v>
      </c>
      <c r="E712" s="184">
        <f>(E623/E612)*SUM(C712:D712)</f>
        <v>0</v>
      </c>
      <c r="F712" s="184">
        <f>(F624/F612)*AU64</f>
        <v>0</v>
      </c>
      <c r="G712" s="182">
        <f>(G625/G612)*AU91</f>
        <v>0</v>
      </c>
      <c r="H712" s="184">
        <f>(H628/H612)*AU60</f>
        <v>0</v>
      </c>
      <c r="I712" s="182">
        <f>(I629/I612)*AU92</f>
        <v>0</v>
      </c>
      <c r="J712" s="182">
        <f>(J630/J612)*AU93</f>
        <v>0</v>
      </c>
      <c r="K712" s="182" t="e">
        <f>(K644/K612)*AU89</f>
        <v>#DIV/0!</v>
      </c>
      <c r="L712" s="182">
        <f>(L647/L612)*AU94</f>
        <v>0</v>
      </c>
      <c r="M712" s="165" t="e">
        <f t="shared" si="24"/>
        <v>#DIV/0!</v>
      </c>
      <c r="N712" s="176" t="s">
        <v>681</v>
      </c>
    </row>
    <row r="713" spans="1:14" s="165" customFormat="1" ht="12.6" customHeight="1" x14ac:dyDescent="0.2">
      <c r="A713" s="177">
        <v>7490</v>
      </c>
      <c r="B713" s="176" t="s">
        <v>682</v>
      </c>
      <c r="C713" s="182">
        <f>AV85</f>
        <v>264803.94999999995</v>
      </c>
      <c r="D713" s="182">
        <f>(D615/D612)*AV90</f>
        <v>0</v>
      </c>
      <c r="E713" s="184">
        <f>(E623/E612)*SUM(C713:D713)</f>
        <v>12624.372008207203</v>
      </c>
      <c r="F713" s="184">
        <f>(F624/F612)*AV64</f>
        <v>17420.267897731814</v>
      </c>
      <c r="G713" s="182">
        <f>(G625/G612)*AV91</f>
        <v>0</v>
      </c>
      <c r="H713" s="184">
        <f>(H628/H612)*AV60</f>
        <v>15880.157701735143</v>
      </c>
      <c r="I713" s="182">
        <f>(I629/I612)*AV92</f>
        <v>0</v>
      </c>
      <c r="J713" s="182">
        <f>(J630/J612)*AV93</f>
        <v>0</v>
      </c>
      <c r="K713" s="182" t="e">
        <f>(K644/K612)*AV89</f>
        <v>#DIV/0!</v>
      </c>
      <c r="L713" s="182">
        <f>(L647/L612)*AV94</f>
        <v>1833.2155448326728</v>
      </c>
      <c r="M713" s="165" t="e">
        <f t="shared" si="24"/>
        <v>#DIV/0!</v>
      </c>
      <c r="N713" s="178" t="s">
        <v>683</v>
      </c>
    </row>
    <row r="714" spans="1:14" s="165" customFormat="1" ht="12.6" customHeight="1" x14ac:dyDescent="0.2"/>
    <row r="715" spans="1:14" s="165" customFormat="1" ht="12.6" customHeight="1" x14ac:dyDescent="0.2">
      <c r="C715" s="179">
        <f>SUM(C614:C647)+SUM(C668:C713)</f>
        <v>49311464.75999999</v>
      </c>
      <c r="D715" s="165">
        <f>SUM(D616:D647)+SUM(D668:D713)</f>
        <v>2706325.0600000005</v>
      </c>
      <c r="E715" s="165">
        <f>SUM(E624:E647)+SUM(E668:E713)</f>
        <v>2243917.5311791846</v>
      </c>
      <c r="F715" s="165">
        <f>SUM(F625:F648)+SUM(F668:F713)</f>
        <v>559525.53268389218</v>
      </c>
      <c r="G715" s="165">
        <f>SUM(G626:G647)+SUM(G668:G713)</f>
        <v>876895.6962749107</v>
      </c>
      <c r="H715" s="165">
        <f>SUM(H629:H647)+SUM(H668:H713)</f>
        <v>4978214.9084695224</v>
      </c>
      <c r="I715" s="165">
        <f>SUM(I630:I647)+SUM(I668:I713)</f>
        <v>924009.21527233708</v>
      </c>
      <c r="J715" s="165">
        <f>SUM(J631:J647)+SUM(J668:J713)</f>
        <v>149387.23404732972</v>
      </c>
      <c r="K715" s="165" t="e">
        <f>SUM(K668:K713)</f>
        <v>#DIV/0!</v>
      </c>
      <c r="L715" s="165">
        <f>SUM(L668:L713)</f>
        <v>190190.4650974246</v>
      </c>
      <c r="M715" s="165" t="e">
        <f>SUM(M668:M713)</f>
        <v>#DIV/0!</v>
      </c>
      <c r="N715" s="176" t="s">
        <v>684</v>
      </c>
    </row>
    <row r="716" spans="1:14" s="165" customFormat="1" ht="12.6" customHeight="1" x14ac:dyDescent="0.2">
      <c r="C716" s="179">
        <f>CE85</f>
        <v>49311464.760000005</v>
      </c>
      <c r="D716" s="165">
        <f>D615</f>
        <v>2706325.0599999996</v>
      </c>
      <c r="E716" s="165">
        <f>E623</f>
        <v>2243917.5311791846</v>
      </c>
      <c r="F716" s="165">
        <f>F624</f>
        <v>559525.53268389229</v>
      </c>
      <c r="G716" s="165">
        <f>G625</f>
        <v>876895.6962749107</v>
      </c>
      <c r="H716" s="165">
        <f>H628</f>
        <v>4978214.9084695233</v>
      </c>
      <c r="I716" s="165">
        <f>I629</f>
        <v>924009.21527233731</v>
      </c>
      <c r="J716" s="165">
        <f>J630</f>
        <v>149387.23404732972</v>
      </c>
      <c r="K716" s="165">
        <f>K644</f>
        <v>7321648.3810368888</v>
      </c>
      <c r="L716" s="165">
        <f>L647</f>
        <v>190190.4650974246</v>
      </c>
      <c r="M716" s="165">
        <f>C648</f>
        <v>17637716.569999997</v>
      </c>
      <c r="N716" s="176" t="s">
        <v>685</v>
      </c>
    </row>
  </sheetData>
  <sheetProtection algorithmName="SHA-512" hashValue="051oX/tvy/Rq6bs5cr/2HQfz/OPbiz9Ni+qZAFJvcDcZovMU+q5u5bwbNl/mWmt8yPnM7XlHS3c0SfdGiZ5Y+g==" saltValue="qhoTbgXujbMG6Ns/apmw0g==" spinCount="100000" sheet="1" objects="1" scenarios="1"/>
  <mergeCells count="1">
    <mergeCell ref="B236:C236"/>
  </mergeCells>
  <hyperlinks>
    <hyperlink ref="C30" r:id="rId1" xr:uid="{00000000-0004-0000-0B00-000000000000}"/>
    <hyperlink ref="F42" r:id="rId2" xr:uid="{00000000-0004-0000-0B00-000001000000}"/>
    <hyperlink ref="A43" r:id="rId3" xr:uid="{00000000-0004-0000-0B00-000002000000}"/>
  </hyperlinks>
  <printOptions horizontalCentered="1" gridLines="1" gridLinesSet="0"/>
  <pageMargins left="0.25" right="0.25" top="0.5" bottom="0.5" header="0.5" footer="0.5"/>
  <pageSetup scale="95" orientation="portrait"/>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5D76E7-F044-471D-8BB7-5B4FCB1D79FF}">
  <sheetPr codeName="Sheet13"/>
  <dimension ref="A1:N2"/>
  <sheetViews>
    <sheetView workbookViewId="0">
      <selection activeCell="L21" sqref="L21"/>
    </sheetView>
  </sheetViews>
  <sheetFormatPr defaultColWidth="9" defaultRowHeight="15" x14ac:dyDescent="0.25"/>
  <cols>
    <col min="1" max="2" width="9" style="11" customWidth="1"/>
    <col min="3" max="3" width="38.77734375" style="11" bestFit="1" customWidth="1"/>
    <col min="4" max="10" width="9" style="11" customWidth="1"/>
    <col min="11" max="11" width="13.33203125" style="11" customWidth="1"/>
    <col min="12" max="12" width="12.109375" style="11" customWidth="1"/>
    <col min="13" max="16" width="9" style="11" customWidth="1"/>
    <col min="17" max="16384" width="9" style="11"/>
  </cols>
  <sheetData>
    <row r="1" spans="1:14" x14ac:dyDescent="0.25">
      <c r="A1" s="14" t="s">
        <v>1045</v>
      </c>
      <c r="B1" s="11" t="s">
        <v>1046</v>
      </c>
      <c r="C1" s="11" t="s">
        <v>1047</v>
      </c>
      <c r="D1" s="11" t="s">
        <v>1048</v>
      </c>
      <c r="E1" s="11" t="s">
        <v>1049</v>
      </c>
      <c r="F1" s="11" t="s">
        <v>1050</v>
      </c>
      <c r="G1" s="11" t="s">
        <v>1051</v>
      </c>
      <c r="H1" s="11" t="s">
        <v>1052</v>
      </c>
      <c r="I1" s="11" t="s">
        <v>1053</v>
      </c>
      <c r="J1" s="11" t="s">
        <v>1054</v>
      </c>
      <c r="K1" s="11" t="s">
        <v>1055</v>
      </c>
      <c r="L1" s="11" t="s">
        <v>1056</v>
      </c>
      <c r="M1" s="11" t="s">
        <v>1057</v>
      </c>
      <c r="N1" s="11" t="s">
        <v>1058</v>
      </c>
    </row>
    <row r="2" spans="1:14" x14ac:dyDescent="0.25">
      <c r="A2" s="11" t="str">
        <f>MONTH(data!C100) &amp; "-" &amp; DAY(data!C100)</f>
        <v>12-31</v>
      </c>
      <c r="B2" s="164" t="str">
        <f>RIGHT(data!C101, 3)</f>
        <v>153</v>
      </c>
      <c r="C2" s="11" t="str">
        <f>SUBSTITUTE(LEFT(data!C102,49),",","")</f>
        <v>Whitman Hospital &amp; Medical Clinics</v>
      </c>
      <c r="D2" s="11" t="str">
        <f>LEFT(data!C103, 49)</f>
        <v>1200 W. Fairview Street</v>
      </c>
      <c r="E2" s="11" t="str">
        <f>LEFT(data!C104, 100)</f>
        <v>Colfax</v>
      </c>
      <c r="F2" s="11" t="str">
        <f>LEFT(data!C105, 2)</f>
        <v>99</v>
      </c>
      <c r="G2" s="11" t="str">
        <f>LEFT(data!C106, 100)</f>
        <v>99111</v>
      </c>
      <c r="H2" s="11" t="str">
        <f>LEFT(data!C107, 100)</f>
        <v>Whitman</v>
      </c>
      <c r="I2" s="11" t="str">
        <f>LEFT(data!C108, 49)</f>
        <v>Hank Hanigan</v>
      </c>
      <c r="J2" s="11" t="str">
        <f>LEFT(data!C109, 49)</f>
        <v>Abby Smith</v>
      </c>
      <c r="K2" s="11" t="str">
        <f>LEFT(data!C111, 49)</f>
        <v>-3323</v>
      </c>
      <c r="L2" s="11" t="str">
        <f>LEFT(data!C112, 49)</f>
        <v/>
      </c>
      <c r="M2" s="11" t="str">
        <f>LEFT(data!C113, 49)</f>
        <v>Abby Smith</v>
      </c>
      <c r="N2" s="11" t="str">
        <f>LEFT(data!C114, 49)</f>
        <v>abby.smith@whmc.org</v>
      </c>
    </row>
  </sheetData>
  <sheetProtection algorithmName="SHA-512" hashValue="fzarjCCgl7IebmF0vJ+Xeed5La1gL5A2fJb4me0xsQxRzPiWhyYdnHB8FZKq1ARabRaH678wap/adJzJxiM5wg==" saltValue="6dBqu/FUvwz+GYdHsb71Zg==" spinCount="100000" sheet="1" objects="1" scenarios="1"/>
  <pageMargins left="0.7" right="0.7" top="0.75" bottom="0.75" header="0.3" footer="0.3"/>
  <pageSetup orientation="portrait" horizontalDpi="1200" verticalDpi="120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41080A-02C3-4D98-8C2D-1F20C72DAEFE}">
  <sheetPr codeName="Sheet14"/>
  <dimension ref="A1:CF2"/>
  <sheetViews>
    <sheetView topLeftCell="BK1" workbookViewId="0">
      <selection activeCell="N34" sqref="N34"/>
    </sheetView>
  </sheetViews>
  <sheetFormatPr defaultColWidth="8.6640625" defaultRowHeight="15.75" x14ac:dyDescent="0.25"/>
  <cols>
    <col min="1" max="3" width="10.44140625" style="9" customWidth="1"/>
    <col min="4" max="4" width="10.5546875" style="9" bestFit="1" customWidth="1"/>
    <col min="5" max="5" width="9.6640625" style="9" bestFit="1" customWidth="1"/>
    <col min="6" max="6" width="9.5546875" style="9" bestFit="1" customWidth="1"/>
    <col min="7" max="7" width="10.5546875" style="9" bestFit="1" customWidth="1"/>
    <col min="8" max="8" width="8.6640625" style="9" bestFit="1" customWidth="1"/>
    <col min="9" max="9" width="10.5546875" style="9" bestFit="1" customWidth="1"/>
    <col min="10" max="10" width="9.6640625" style="9" bestFit="1" customWidth="1"/>
    <col min="11" max="11" width="10.5546875" style="9" bestFit="1" customWidth="1"/>
    <col min="12" max="12" width="9.5546875" style="9" bestFit="1" customWidth="1"/>
    <col min="13" max="13" width="26.44140625" style="9" bestFit="1" customWidth="1"/>
    <col min="14" max="14" width="21.109375" style="9" bestFit="1" customWidth="1"/>
    <col min="15" max="15" width="13" style="9" bestFit="1" customWidth="1"/>
    <col min="16" max="16" width="24.44140625" style="9" bestFit="1" customWidth="1"/>
    <col min="17" max="17" width="23.33203125" style="9" bestFit="1" customWidth="1"/>
    <col min="18" max="18" width="36.109375" style="9" bestFit="1" customWidth="1"/>
    <col min="19" max="19" width="19.44140625" style="9" bestFit="1" customWidth="1"/>
    <col min="20" max="20" width="9.77734375" style="9" bestFit="1" customWidth="1"/>
    <col min="21" max="22" width="10.5546875" style="9" bestFit="1" customWidth="1"/>
    <col min="23" max="24" width="9.5546875" style="9" bestFit="1" customWidth="1"/>
    <col min="25" max="25" width="10" style="9" bestFit="1" customWidth="1"/>
    <col min="26" max="27" width="11.5546875" style="9" bestFit="1" customWidth="1"/>
    <col min="28" max="28" width="10.5546875" style="9" bestFit="1" customWidth="1"/>
    <col min="29" max="29" width="11.5546875" style="9" bestFit="1" customWidth="1"/>
    <col min="30" max="30" width="10.5546875" style="9" bestFit="1" customWidth="1"/>
    <col min="31" max="31" width="9.33203125" style="9" bestFit="1" customWidth="1"/>
    <col min="32" max="32" width="9.5546875" style="9" bestFit="1" customWidth="1"/>
    <col min="33" max="33" width="8.21875" style="9" bestFit="1" customWidth="1"/>
    <col min="34" max="34" width="10.88671875" style="9" bestFit="1" customWidth="1"/>
    <col min="35" max="35" width="11.5546875" style="9" bestFit="1" customWidth="1"/>
    <col min="36" max="36" width="10.5546875" style="9" bestFit="1" customWidth="1"/>
    <col min="37" max="37" width="11.33203125" style="9" bestFit="1" customWidth="1"/>
    <col min="38" max="38" width="8.5546875" style="9" bestFit="1" customWidth="1"/>
    <col min="39" max="39" width="7.21875" style="9" bestFit="1" customWidth="1"/>
    <col min="40" max="40" width="9.77734375" style="9" bestFit="1" customWidth="1"/>
    <col min="41" max="41" width="9" style="9" bestFit="1" customWidth="1"/>
    <col min="42" max="42" width="7.21875" style="9" bestFit="1" customWidth="1"/>
    <col min="43" max="43" width="9.77734375" style="9" bestFit="1" customWidth="1"/>
    <col min="44" max="45" width="10.5546875" style="9" bestFit="1" customWidth="1"/>
    <col min="46" max="46" width="10" style="9" bestFit="1" customWidth="1"/>
    <col min="47" max="47" width="9.44140625" style="9" bestFit="1" customWidth="1"/>
    <col min="48" max="48" width="9.33203125" style="9" bestFit="1" customWidth="1"/>
    <col min="49" max="49" width="10.6640625" style="9" bestFit="1" customWidth="1"/>
    <col min="50" max="51" width="9.5546875" style="9" bestFit="1" customWidth="1"/>
    <col min="52" max="52" width="10.21875" style="9" bestFit="1" customWidth="1"/>
    <col min="53" max="54" width="11.5546875" style="9" bestFit="1" customWidth="1"/>
    <col min="55" max="55" width="10.88671875" style="9" bestFit="1" customWidth="1"/>
    <col min="56" max="57" width="10.5546875" style="9" bestFit="1" customWidth="1"/>
    <col min="58" max="58" width="9.5546875" style="9" bestFit="1" customWidth="1"/>
    <col min="59" max="59" width="9.88671875" style="9" bestFit="1" customWidth="1"/>
    <col min="60" max="60" width="9.6640625" style="9" bestFit="1" customWidth="1"/>
    <col min="61" max="61" width="11.109375" style="9" bestFit="1" customWidth="1"/>
    <col min="62" max="62" width="11.5546875" style="9" bestFit="1" customWidth="1"/>
    <col min="63" max="63" width="10.5546875" style="9" bestFit="1" customWidth="1"/>
    <col min="64" max="64" width="11.5546875" style="9" bestFit="1" customWidth="1"/>
    <col min="65" max="65" width="8.77734375" style="9" bestFit="1" customWidth="1"/>
    <col min="66" max="66" width="8.6640625" style="9" bestFit="1" customWidth="1"/>
    <col min="67" max="67" width="10" style="9" bestFit="1" customWidth="1"/>
    <col min="68" max="68" width="8.77734375" style="9" bestFit="1" customWidth="1"/>
    <col min="69" max="69" width="8.6640625" style="9" bestFit="1" customWidth="1"/>
    <col min="70" max="70" width="10" style="9" bestFit="1" customWidth="1"/>
    <col min="71" max="71" width="9" style="9" bestFit="1" customWidth="1"/>
    <col min="72" max="72" width="8.88671875" style="9" bestFit="1" customWidth="1"/>
    <col min="73" max="73" width="10.21875" style="9" bestFit="1" customWidth="1"/>
    <col min="74" max="75" width="11.5546875" style="9" bestFit="1" customWidth="1"/>
    <col min="76" max="76" width="8.21875" style="9" bestFit="1" customWidth="1"/>
    <col min="77" max="77" width="9" style="9" bestFit="1" customWidth="1"/>
    <col min="78" max="78" width="10.5546875" style="9" bestFit="1" customWidth="1"/>
    <col min="79" max="79" width="11.5546875" style="9" bestFit="1" customWidth="1"/>
    <col min="80" max="80" width="10.109375" style="9" bestFit="1" customWidth="1"/>
    <col min="81" max="82" width="21.44140625" style="9" bestFit="1" customWidth="1"/>
    <col min="83" max="83" width="7.6640625" style="9" bestFit="1" customWidth="1"/>
    <col min="84" max="84" width="9.5546875" style="9" bestFit="1" customWidth="1"/>
    <col min="85" max="88" width="8.6640625" style="9" customWidth="1"/>
    <col min="89" max="16384" width="8.6640625" style="9"/>
  </cols>
  <sheetData>
    <row r="1" spans="1:84" s="10" customFormat="1" ht="12.6" customHeight="1" x14ac:dyDescent="0.25">
      <c r="A1" s="10" t="s">
        <v>1059</v>
      </c>
      <c r="B1" s="12" t="s">
        <v>1060</v>
      </c>
      <c r="C1" s="10" t="s">
        <v>1061</v>
      </c>
      <c r="D1" s="10" t="s">
        <v>1062</v>
      </c>
      <c r="E1" s="10" t="s">
        <v>1063</v>
      </c>
      <c r="F1" s="10" t="s">
        <v>1064</v>
      </c>
      <c r="G1" s="10" t="s">
        <v>1065</v>
      </c>
      <c r="H1" s="10" t="s">
        <v>1066</v>
      </c>
      <c r="I1" s="10" t="s">
        <v>1067</v>
      </c>
      <c r="J1" s="10" t="s">
        <v>1068</v>
      </c>
      <c r="K1" s="10" t="s">
        <v>1069</v>
      </c>
      <c r="L1" s="10" t="s">
        <v>1070</v>
      </c>
      <c r="M1" s="10" t="s">
        <v>1071</v>
      </c>
      <c r="N1" s="10" t="s">
        <v>1072</v>
      </c>
      <c r="O1" s="10" t="s">
        <v>1073</v>
      </c>
      <c r="P1" s="10" t="s">
        <v>1074</v>
      </c>
      <c r="Q1" s="10" t="s">
        <v>1075</v>
      </c>
      <c r="R1" s="10" t="s">
        <v>1076</v>
      </c>
      <c r="S1" s="10" t="s">
        <v>1077</v>
      </c>
      <c r="T1" s="10" t="s">
        <v>1078</v>
      </c>
      <c r="U1" s="10" t="s">
        <v>1079</v>
      </c>
      <c r="V1" s="10" t="s">
        <v>1080</v>
      </c>
      <c r="W1" s="10" t="s">
        <v>1081</v>
      </c>
      <c r="X1" s="10" t="s">
        <v>1082</v>
      </c>
      <c r="Y1" s="10" t="s">
        <v>1083</v>
      </c>
      <c r="Z1" s="10" t="s">
        <v>1084</v>
      </c>
      <c r="AA1" s="10" t="s">
        <v>1085</v>
      </c>
      <c r="AB1" s="10" t="s">
        <v>1086</v>
      </c>
      <c r="AC1" s="10" t="s">
        <v>1087</v>
      </c>
      <c r="AD1" s="10" t="s">
        <v>1088</v>
      </c>
      <c r="AE1" s="10" t="s">
        <v>1089</v>
      </c>
      <c r="AF1" s="10" t="s">
        <v>1090</v>
      </c>
      <c r="AG1" s="10" t="s">
        <v>1091</v>
      </c>
      <c r="AH1" s="10" t="s">
        <v>1092</v>
      </c>
      <c r="AI1" s="10" t="s">
        <v>1093</v>
      </c>
      <c r="AJ1" s="10" t="s">
        <v>1094</v>
      </c>
      <c r="AK1" s="10" t="s">
        <v>1095</v>
      </c>
      <c r="AL1" s="10" t="s">
        <v>1096</v>
      </c>
      <c r="AM1" s="10" t="s">
        <v>1097</v>
      </c>
      <c r="AN1" s="10" t="s">
        <v>1098</v>
      </c>
      <c r="AO1" s="10" t="s">
        <v>1099</v>
      </c>
      <c r="AP1" s="10" t="s">
        <v>1100</v>
      </c>
      <c r="AQ1" s="10" t="s">
        <v>1101</v>
      </c>
      <c r="AR1" s="10" t="s">
        <v>1102</v>
      </c>
      <c r="AS1" s="10" t="s">
        <v>1103</v>
      </c>
      <c r="AT1" s="10" t="s">
        <v>1104</v>
      </c>
      <c r="AU1" s="10" t="s">
        <v>1105</v>
      </c>
      <c r="AV1" s="10" t="s">
        <v>1106</v>
      </c>
      <c r="AW1" s="10" t="s">
        <v>1107</v>
      </c>
      <c r="AX1" s="10" t="s">
        <v>1108</v>
      </c>
      <c r="AY1" s="10" t="s">
        <v>1109</v>
      </c>
      <c r="AZ1" s="10" t="s">
        <v>1110</v>
      </c>
      <c r="BA1" s="10" t="s">
        <v>1111</v>
      </c>
      <c r="BB1" s="10" t="s">
        <v>1112</v>
      </c>
      <c r="BC1" s="10" t="s">
        <v>1113</v>
      </c>
      <c r="BD1" s="10" t="s">
        <v>1114</v>
      </c>
      <c r="BE1" s="10" t="s">
        <v>1115</v>
      </c>
      <c r="BF1" s="10" t="s">
        <v>1116</v>
      </c>
      <c r="BG1" s="10" t="s">
        <v>1117</v>
      </c>
      <c r="BH1" s="10" t="s">
        <v>1118</v>
      </c>
      <c r="BI1" s="10" t="s">
        <v>1119</v>
      </c>
      <c r="BJ1" s="10" t="s">
        <v>1120</v>
      </c>
      <c r="BK1" s="10" t="s">
        <v>1121</v>
      </c>
      <c r="BL1" s="10" t="s">
        <v>1122</v>
      </c>
      <c r="BM1" s="10" t="s">
        <v>1123</v>
      </c>
      <c r="BN1" s="10" t="s">
        <v>1124</v>
      </c>
      <c r="BO1" s="10" t="s">
        <v>1125</v>
      </c>
      <c r="BP1" s="10" t="s">
        <v>1126</v>
      </c>
      <c r="BQ1" s="10" t="s">
        <v>1127</v>
      </c>
      <c r="BR1" s="10" t="s">
        <v>1128</v>
      </c>
      <c r="BS1" s="10" t="s">
        <v>1129</v>
      </c>
      <c r="BT1" s="10" t="s">
        <v>1130</v>
      </c>
      <c r="BU1" s="10" t="s">
        <v>1131</v>
      </c>
      <c r="BV1" s="10" t="s">
        <v>1132</v>
      </c>
      <c r="BW1" s="10" t="s">
        <v>1133</v>
      </c>
      <c r="BX1" s="10" t="s">
        <v>1134</v>
      </c>
      <c r="BY1" s="10" t="s">
        <v>1135</v>
      </c>
      <c r="BZ1" s="10" t="s">
        <v>1136</v>
      </c>
      <c r="CA1" s="10" t="s">
        <v>1137</v>
      </c>
      <c r="CB1" s="10" t="s">
        <v>1138</v>
      </c>
      <c r="CC1" s="10" t="s">
        <v>1139</v>
      </c>
      <c r="CD1" s="10" t="s">
        <v>1140</v>
      </c>
      <c r="CE1" s="10" t="s">
        <v>1141</v>
      </c>
      <c r="CF1" s="10" t="s">
        <v>1142</v>
      </c>
    </row>
    <row r="2" spans="1:84" s="143" customFormat="1" ht="12.6" customHeight="1" x14ac:dyDescent="0.25">
      <c r="A2" s="12" t="str">
        <f>RIGHT(data!C101,3)</f>
        <v>153</v>
      </c>
      <c r="B2" s="163" t="str">
        <f>RIGHT(data!C100,4)</f>
        <v>2023</v>
      </c>
      <c r="C2" s="12" t="s">
        <v>1143</v>
      </c>
      <c r="D2" s="162">
        <f>ROUND(N(data!C185),0)</f>
        <v>1569713</v>
      </c>
      <c r="E2" s="162">
        <f>ROUND(N(data!C186),0)</f>
        <v>12164</v>
      </c>
      <c r="F2" s="162">
        <f>ROUND(N(data!C187),0)</f>
        <v>265632</v>
      </c>
      <c r="G2" s="162">
        <f>ROUND(N(data!C188),0)</f>
        <v>3007774</v>
      </c>
      <c r="H2" s="162">
        <f>ROUND(N(data!C189),0)</f>
        <v>38639</v>
      </c>
      <c r="I2" s="162">
        <f>ROUND(N(data!C190),0)</f>
        <v>942234</v>
      </c>
      <c r="J2" s="162">
        <f>ROUND(N(data!C191)+N(data!C192),0)</f>
        <v>121654</v>
      </c>
      <c r="K2" s="162">
        <f>ROUND(N(data!C195),0)</f>
        <v>0</v>
      </c>
      <c r="L2" s="162">
        <f>ROUND(N(data!C196),0)</f>
        <v>132908</v>
      </c>
      <c r="M2" s="162">
        <f>ROUND(N(data!C199),0)</f>
        <v>476012</v>
      </c>
      <c r="N2" s="162">
        <f>ROUND(N(data!C200),0)</f>
        <v>9868</v>
      </c>
      <c r="O2" s="162">
        <f>ROUND(N(data!C203),0)</f>
        <v>0</v>
      </c>
      <c r="P2" s="162">
        <f>ROUND(N(data!C204),0)</f>
        <v>376729</v>
      </c>
      <c r="Q2" s="162">
        <f>ROUND(N(data!C205),0)</f>
        <v>13719</v>
      </c>
      <c r="R2" s="162">
        <f>ROUND(N(data!C208),0)</f>
        <v>0</v>
      </c>
      <c r="S2" s="162">
        <f>ROUND(N(data!C209),0)</f>
        <v>237193</v>
      </c>
      <c r="T2" s="162">
        <f>ROUND(N(data!B215),0)</f>
        <v>397262</v>
      </c>
      <c r="U2" s="162">
        <f>ROUND(N(data!C215),0)</f>
        <v>0</v>
      </c>
      <c r="V2" s="162">
        <f>ROUND(N(data!D215),0)</f>
        <v>0</v>
      </c>
      <c r="W2" s="162">
        <f>ROUND(N(data!B216),0)</f>
        <v>492259</v>
      </c>
      <c r="X2" s="162">
        <f>ROUND(N(data!C216),0)</f>
        <v>0</v>
      </c>
      <c r="Y2" s="162">
        <f>ROUND(N(data!D216),0)</f>
        <v>0</v>
      </c>
      <c r="Z2" s="162">
        <f>ROUND(N(data!B217),0)</f>
        <v>38802500</v>
      </c>
      <c r="AA2" s="162">
        <f>ROUND(N(data!C217),0)</f>
        <v>0</v>
      </c>
      <c r="AB2" s="162">
        <f>ROUND(N(data!D217),0)</f>
        <v>0</v>
      </c>
      <c r="AC2" s="162">
        <f>ROUND(N(data!B218),0)</f>
        <v>5279202</v>
      </c>
      <c r="AD2" s="162">
        <f>ROUND(N(data!C218),0)</f>
        <v>80523</v>
      </c>
      <c r="AE2" s="162">
        <f>ROUND(N(data!D218),0)</f>
        <v>0</v>
      </c>
      <c r="AF2" s="162">
        <f>ROUND(N(data!B219),0)</f>
        <v>0</v>
      </c>
      <c r="AG2" s="162">
        <f>ROUND(N(data!C219),0)</f>
        <v>0</v>
      </c>
      <c r="AH2" s="162">
        <f>ROUND(N(data!D219),0)</f>
        <v>0</v>
      </c>
      <c r="AI2" s="162">
        <f>ROUND(N(data!B220),0)</f>
        <v>11988126</v>
      </c>
      <c r="AJ2" s="162">
        <f>ROUND(N(data!C220),0)</f>
        <v>862577</v>
      </c>
      <c r="AK2" s="162">
        <f>ROUND(N(data!D220),0)</f>
        <v>0</v>
      </c>
      <c r="AL2" s="162">
        <f>ROUND(N(data!B221),0)</f>
        <v>0</v>
      </c>
      <c r="AM2" s="162">
        <f>ROUND(N(data!C221),0)</f>
        <v>0</v>
      </c>
      <c r="AN2" s="162">
        <f>ROUND(N(data!D221),0)</f>
        <v>0</v>
      </c>
      <c r="AO2" s="162">
        <f>ROUND(N(data!B222),0)</f>
        <v>1537245</v>
      </c>
      <c r="AP2" s="162">
        <f>ROUND(N(data!C222),0)</f>
        <v>5603178</v>
      </c>
      <c r="AQ2" s="162">
        <f>ROUND(N(data!D222),0)</f>
        <v>0</v>
      </c>
      <c r="AR2" s="162">
        <f>ROUND(N(data!B223),0)</f>
        <v>132272</v>
      </c>
      <c r="AS2" s="162">
        <f>ROUND(N(data!C223),0)</f>
        <v>2260774</v>
      </c>
      <c r="AT2" s="162">
        <f>ROUND(N(data!D223),0)</f>
        <v>51774</v>
      </c>
      <c r="AU2" s="162">
        <v>0</v>
      </c>
      <c r="AV2" s="162">
        <v>0</v>
      </c>
      <c r="AW2" s="162">
        <v>0</v>
      </c>
      <c r="AX2" s="162">
        <f>ROUND(N(data!B229),0)</f>
        <v>453614</v>
      </c>
      <c r="AY2" s="162">
        <f>ROUND(N(data!C229),0)</f>
        <v>11635</v>
      </c>
      <c r="AZ2" s="162">
        <f>ROUND(N(data!D229),0)</f>
        <v>0</v>
      </c>
      <c r="BA2" s="162">
        <f>ROUND(N(data!B230),0)</f>
        <v>24325793</v>
      </c>
      <c r="BB2" s="162">
        <f>ROUND(N(data!C230),0)</f>
        <v>1613203</v>
      </c>
      <c r="BC2" s="162">
        <f>ROUND(N(data!D230),0)</f>
        <v>0</v>
      </c>
      <c r="BD2" s="162">
        <f>ROUND(N(data!B231),0)</f>
        <v>3747336</v>
      </c>
      <c r="BE2" s="162">
        <f>ROUND(N(data!C231),0)</f>
        <v>244698</v>
      </c>
      <c r="BF2" s="162">
        <f>ROUND(N(data!D231),0)</f>
        <v>0</v>
      </c>
      <c r="BG2" s="162">
        <f>ROUND(N(data!B232),0)</f>
        <v>0</v>
      </c>
      <c r="BH2" s="162">
        <f>ROUND(N(data!C232),0)</f>
        <v>0</v>
      </c>
      <c r="BI2" s="162">
        <f>ROUND(N(data!D232),0)</f>
        <v>0</v>
      </c>
      <c r="BJ2" s="162">
        <f>ROUND(N(data!B233),0)</f>
        <v>10003605</v>
      </c>
      <c r="BK2" s="162">
        <f>ROUND(N(data!C233),0)</f>
        <v>566964</v>
      </c>
      <c r="BL2" s="162">
        <f>ROUND(N(data!D233),0)</f>
        <v>0</v>
      </c>
      <c r="BM2" s="162">
        <f>ROUND(N(data!B234),0)</f>
        <v>0</v>
      </c>
      <c r="BN2" s="162">
        <f>ROUND(N(data!C234),0)</f>
        <v>0</v>
      </c>
      <c r="BO2" s="162">
        <f>ROUND(N(data!D234),0)</f>
        <v>0</v>
      </c>
      <c r="BP2" s="162">
        <f>ROUND(N(data!B235),0)</f>
        <v>271936</v>
      </c>
      <c r="BQ2" s="162">
        <f>ROUND(N(data!C235),0)</f>
        <v>587997</v>
      </c>
      <c r="BR2" s="162">
        <f>ROUND(N(data!D235),0)</f>
        <v>0</v>
      </c>
      <c r="BS2" s="162">
        <f>ROUND(N(data!B236),0)</f>
        <v>0</v>
      </c>
      <c r="BT2" s="162">
        <f>ROUND(N(data!C236),0)</f>
        <v>0</v>
      </c>
      <c r="BU2" s="162">
        <f>ROUND(N(data!D236),0)</f>
        <v>0</v>
      </c>
      <c r="BV2" s="162">
        <f>ROUND(N(data!C243),0)</f>
        <v>11336080</v>
      </c>
      <c r="BW2" s="162">
        <f>ROUND(N(data!C244),0)</f>
        <v>6360050</v>
      </c>
      <c r="BX2" s="162">
        <f>ROUND(N(data!C245),0)</f>
        <v>0</v>
      </c>
      <c r="BY2" s="162">
        <f>ROUND(N(data!C246),0)</f>
        <v>0</v>
      </c>
      <c r="BZ2" s="162">
        <f>ROUND(N(data!C247),0)</f>
        <v>6446102</v>
      </c>
      <c r="CA2" s="162">
        <f>ROUND(N(data!C248),0)</f>
        <v>235544</v>
      </c>
      <c r="CB2" s="162">
        <f>ROUND(N(data!C251),0)</f>
        <v>133</v>
      </c>
      <c r="CC2" s="162">
        <f>ROUND(N(data!C253),0)</f>
        <v>89988</v>
      </c>
      <c r="CD2" s="162">
        <f>ROUND(N(data!C254),0)</f>
        <v>446825</v>
      </c>
      <c r="CE2" s="162">
        <f>ROUND(N(data!C258)+N(data!C259),0)</f>
        <v>207166</v>
      </c>
      <c r="CF2" s="162">
        <f>ROUND(N(data!D241),0)</f>
        <v>783621</v>
      </c>
    </row>
  </sheetData>
  <sheetProtection algorithmName="SHA-512" hashValue="TB8O7iY4GYUW7dzGJyWMMJ88NXspZawizMdIsoBT3E71M8Y6NhpHf0l2dyDKnms46Et9TtMsysqBw4RsZsAkxQ==" saltValue="wvxX+J+hJpL6k9zqDFYx7Q==" spinCount="100000" sheet="1" objects="1" scenarios="1"/>
  <pageMargins left="0.7" right="0.7" top="0.75" bottom="0.75" header="0.3" footer="0.3"/>
  <pageSetup orientation="portrait" horizontalDpi="1200" verticalDpi="120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AAB9B7-CFA4-47AF-817B-C014316CEDA8}">
  <sheetPr codeName="Sheet15"/>
  <dimension ref="A1:CI2"/>
  <sheetViews>
    <sheetView workbookViewId="0">
      <selection activeCell="N34" sqref="N34"/>
    </sheetView>
  </sheetViews>
  <sheetFormatPr defaultColWidth="8.6640625" defaultRowHeight="15.75" x14ac:dyDescent="0.25"/>
  <cols>
    <col min="1" max="69" width="13.5546875" style="9" customWidth="1"/>
    <col min="70" max="70" width="32.77734375" style="9" bestFit="1" customWidth="1"/>
    <col min="71" max="71" width="33" style="9" bestFit="1" customWidth="1"/>
    <col min="72" max="75" width="8.6640625" style="9" customWidth="1"/>
    <col min="76" max="16384" width="8.6640625" style="9"/>
  </cols>
  <sheetData>
    <row r="1" spans="1:87" s="10" customFormat="1" ht="12.6" customHeight="1" x14ac:dyDescent="0.25">
      <c r="A1" s="10" t="s">
        <v>1144</v>
      </c>
      <c r="B1" s="12" t="s">
        <v>1145</v>
      </c>
      <c r="C1" s="12" t="s">
        <v>1146</v>
      </c>
      <c r="D1" s="10" t="s">
        <v>1147</v>
      </c>
      <c r="E1" s="10" t="s">
        <v>1148</v>
      </c>
      <c r="F1" s="10" t="s">
        <v>1149</v>
      </c>
      <c r="G1" s="10" t="s">
        <v>1150</v>
      </c>
      <c r="H1" s="10" t="s">
        <v>1151</v>
      </c>
      <c r="I1" s="10" t="s">
        <v>1152</v>
      </c>
      <c r="J1" s="10" t="s">
        <v>1153</v>
      </c>
      <c r="K1" s="10" t="s">
        <v>1154</v>
      </c>
      <c r="L1" s="10" t="s">
        <v>1155</v>
      </c>
      <c r="M1" s="10" t="s">
        <v>1156</v>
      </c>
      <c r="N1" s="10" t="s">
        <v>1157</v>
      </c>
      <c r="O1" s="10" t="s">
        <v>1158</v>
      </c>
      <c r="P1" s="10" t="s">
        <v>1159</v>
      </c>
      <c r="Q1" s="10" t="s">
        <v>1160</v>
      </c>
      <c r="R1" s="10" t="s">
        <v>1161</v>
      </c>
      <c r="S1" s="10" t="s">
        <v>1162</v>
      </c>
      <c r="T1" s="10" t="s">
        <v>1163</v>
      </c>
      <c r="U1" s="10" t="s">
        <v>1164</v>
      </c>
      <c r="V1" s="10" t="s">
        <v>1165</v>
      </c>
      <c r="W1" s="10" t="s">
        <v>1166</v>
      </c>
      <c r="X1" s="10" t="s">
        <v>1167</v>
      </c>
      <c r="Y1" s="10" t="s">
        <v>1168</v>
      </c>
      <c r="Z1" s="10" t="s">
        <v>1169</v>
      </c>
      <c r="AA1" s="10" t="s">
        <v>1170</v>
      </c>
      <c r="AB1" s="10" t="s">
        <v>1171</v>
      </c>
      <c r="AC1" s="10" t="s">
        <v>1172</v>
      </c>
      <c r="AD1" s="10" t="s">
        <v>1173</v>
      </c>
      <c r="AE1" s="10" t="s">
        <v>1174</v>
      </c>
      <c r="AF1" s="10" t="s">
        <v>1175</v>
      </c>
      <c r="AG1" s="10" t="s">
        <v>1176</v>
      </c>
      <c r="AH1" s="10" t="s">
        <v>1177</v>
      </c>
      <c r="AI1" s="10" t="s">
        <v>1178</v>
      </c>
      <c r="AJ1" s="10" t="s">
        <v>1179</v>
      </c>
      <c r="AK1" s="10" t="s">
        <v>1180</v>
      </c>
      <c r="AL1" s="10" t="s">
        <v>1181</v>
      </c>
      <c r="AM1" s="10" t="s">
        <v>1182</v>
      </c>
      <c r="AN1" s="10" t="s">
        <v>1183</v>
      </c>
      <c r="AO1" s="10" t="s">
        <v>1184</v>
      </c>
      <c r="AP1" s="10" t="s">
        <v>1185</v>
      </c>
      <c r="AQ1" s="10" t="s">
        <v>1186</v>
      </c>
      <c r="AR1" s="10" t="s">
        <v>1187</v>
      </c>
      <c r="AS1" s="10" t="s">
        <v>1188</v>
      </c>
      <c r="AT1" s="10" t="s">
        <v>1189</v>
      </c>
      <c r="AU1" s="10" t="s">
        <v>1190</v>
      </c>
      <c r="AV1" s="10" t="s">
        <v>1191</v>
      </c>
      <c r="AW1" s="10" t="s">
        <v>1192</v>
      </c>
      <c r="AX1" s="10" t="s">
        <v>1193</v>
      </c>
      <c r="AY1" s="10" t="s">
        <v>1194</v>
      </c>
      <c r="AZ1" s="10" t="s">
        <v>1195</v>
      </c>
      <c r="BA1" s="10" t="s">
        <v>1196</v>
      </c>
      <c r="BB1" s="10" t="s">
        <v>1197</v>
      </c>
      <c r="BC1" s="10" t="s">
        <v>1198</v>
      </c>
      <c r="BD1" s="10" t="s">
        <v>1199</v>
      </c>
      <c r="BE1" s="10" t="s">
        <v>1200</v>
      </c>
      <c r="BF1" s="10" t="s">
        <v>1201</v>
      </c>
      <c r="BG1" s="10" t="s">
        <v>1202</v>
      </c>
      <c r="BH1" s="10" t="s">
        <v>1203</v>
      </c>
      <c r="BI1" s="10" t="s">
        <v>1204</v>
      </c>
      <c r="BJ1" s="10" t="s">
        <v>1205</v>
      </c>
      <c r="BK1" s="10" t="s">
        <v>1206</v>
      </c>
      <c r="BL1" s="10" t="s">
        <v>1207</v>
      </c>
      <c r="BM1" s="10" t="s">
        <v>1208</v>
      </c>
      <c r="BN1" s="10" t="s">
        <v>1209</v>
      </c>
      <c r="BO1" s="10" t="s">
        <v>1210</v>
      </c>
      <c r="BP1" s="10" t="s">
        <v>1211</v>
      </c>
      <c r="BQ1" s="10" t="s">
        <v>1212</v>
      </c>
      <c r="BR1" s="10" t="s">
        <v>1213</v>
      </c>
      <c r="BS1" s="10" t="s">
        <v>1214</v>
      </c>
    </row>
    <row r="2" spans="1:87" s="143" customFormat="1" ht="12.6" customHeight="1" x14ac:dyDescent="0.25">
      <c r="A2" s="12" t="str">
        <f>RIGHT(data!C101,3)</f>
        <v>153</v>
      </c>
      <c r="B2" s="12" t="str">
        <f>RIGHT(data!C100,4)</f>
        <v>2023</v>
      </c>
      <c r="C2" s="12" t="s">
        <v>1143</v>
      </c>
      <c r="D2" s="161">
        <f>ROUND(N(data!C131),0)</f>
        <v>394</v>
      </c>
      <c r="E2" s="161">
        <f>ROUND(N(data!C132),0)</f>
        <v>76</v>
      </c>
      <c r="F2" s="161">
        <f>ROUND(N(data!C133),0)</f>
        <v>0</v>
      </c>
      <c r="G2" s="161">
        <f>ROUND(N(data!C134),0)</f>
        <v>43</v>
      </c>
      <c r="H2" s="161">
        <f>ROUND(N(data!D131),0)</f>
        <v>1301</v>
      </c>
      <c r="I2" s="161">
        <f>ROUND(N(data!D132),0)</f>
        <v>570</v>
      </c>
      <c r="J2" s="161">
        <f>ROUND(N(data!D133),0)</f>
        <v>0</v>
      </c>
      <c r="K2" s="161">
        <f>ROUND(N(data!D134),0)</f>
        <v>59</v>
      </c>
      <c r="L2" s="161">
        <f>ROUND(N(data!C136),0)</f>
        <v>0</v>
      </c>
      <c r="M2" s="161">
        <f>ROUND(N(data!C137),0)</f>
        <v>0</v>
      </c>
      <c r="N2" s="161">
        <f>ROUND(N(data!C138),0)</f>
        <v>20</v>
      </c>
      <c r="O2" s="161">
        <f>ROUND(N(data!C139),0)</f>
        <v>0</v>
      </c>
      <c r="P2" s="161">
        <f>ROUND(N(data!C140),0)</f>
        <v>0</v>
      </c>
      <c r="Q2" s="161">
        <f>ROUND(N(data!C141),0)</f>
        <v>0</v>
      </c>
      <c r="R2" s="161">
        <f>ROUND(N(data!C142),0)</f>
        <v>0</v>
      </c>
      <c r="S2" s="161">
        <f>ROUND(N(data!C143),0)</f>
        <v>0</v>
      </c>
      <c r="T2" s="161">
        <f>ROUND(N(data!C144),0)</f>
        <v>5</v>
      </c>
      <c r="U2" s="161">
        <f>ROUND(N(data!C145),0)</f>
        <v>0</v>
      </c>
      <c r="V2" s="161">
        <f>ROUND(N(data!C146),0)</f>
        <v>0</v>
      </c>
      <c r="W2" s="161">
        <f>ROUND(N(data!C148),0)</f>
        <v>25</v>
      </c>
      <c r="X2" s="161">
        <f>ROUND(N(data!C149),0)</f>
        <v>0</v>
      </c>
      <c r="Y2" s="161">
        <f>ROUND(N(data!B158),0)</f>
        <v>177</v>
      </c>
      <c r="Z2" s="161">
        <f>ROUND(N(data!B159),0)</f>
        <v>611</v>
      </c>
      <c r="AA2" s="161">
        <f>ROUND(N(data!B160),0)</f>
        <v>0</v>
      </c>
      <c r="AB2" s="161">
        <f>ROUND(N(data!B161),0)</f>
        <v>1798493</v>
      </c>
      <c r="AC2" s="161">
        <f>ROUND(N(data!B162),0)</f>
        <v>0</v>
      </c>
      <c r="AD2" s="161">
        <f>ROUND(N(data!C158),0)</f>
        <v>12</v>
      </c>
      <c r="AE2" s="161">
        <f>ROUND(N(data!C159),0)</f>
        <v>213</v>
      </c>
      <c r="AF2" s="161">
        <f>ROUND(N(data!C160),0)</f>
        <v>0</v>
      </c>
      <c r="AG2" s="161">
        <f>ROUND(N(data!C161),0)</f>
        <v>626971</v>
      </c>
      <c r="AH2" s="161">
        <f>ROUND(N(data!C162),0)</f>
        <v>0</v>
      </c>
      <c r="AI2" s="161">
        <f>ROUND(N(data!D158),0)</f>
        <v>216</v>
      </c>
      <c r="AJ2" s="161">
        <f>ROUND(N(data!D159),0)</f>
        <v>418</v>
      </c>
      <c r="AK2" s="161">
        <f>ROUND(N(data!D160),0)</f>
        <v>0</v>
      </c>
      <c r="AL2" s="161">
        <f>ROUND(N(data!D161),0)</f>
        <v>1230393</v>
      </c>
      <c r="AM2" s="161">
        <f>ROUND(N(data!D162),0)</f>
        <v>0</v>
      </c>
      <c r="AN2" s="161">
        <f>ROUND(N(data!B164),0)</f>
        <v>0</v>
      </c>
      <c r="AO2" s="161">
        <f>ROUND(N(data!B165),0)</f>
        <v>566</v>
      </c>
      <c r="AP2" s="161">
        <f>ROUND(N(data!B166),0)</f>
        <v>0</v>
      </c>
      <c r="AQ2" s="161">
        <f>ROUND(N(data!B167),0)</f>
        <v>574049</v>
      </c>
      <c r="AR2" s="161">
        <f>ROUND(N(data!B168),0)</f>
        <v>0</v>
      </c>
      <c r="AS2" s="161">
        <f>ROUND(N(data!C164),0)</f>
        <v>0</v>
      </c>
      <c r="AT2" s="161">
        <f>ROUND(N(data!C165),0)</f>
        <v>4</v>
      </c>
      <c r="AU2" s="161">
        <f>ROUND(N(data!C166),0)</f>
        <v>0</v>
      </c>
      <c r="AV2" s="161">
        <f>ROUND(N(data!C167),0)</f>
        <v>4057</v>
      </c>
      <c r="AW2" s="161">
        <f>ROUND(N(data!C168),0)</f>
        <v>0</v>
      </c>
      <c r="AX2" s="161">
        <f>ROUND(N(data!D164),0)</f>
        <v>0</v>
      </c>
      <c r="AY2" s="161">
        <f>ROUND(N(data!D165),0)</f>
        <v>0</v>
      </c>
      <c r="AZ2" s="161">
        <f>ROUND(N(data!D166),0)</f>
        <v>0</v>
      </c>
      <c r="BA2" s="161">
        <f>ROUND(N(data!D167),0)</f>
        <v>0</v>
      </c>
      <c r="BB2" s="161">
        <f>ROUND(N(data!D168),0)</f>
        <v>0</v>
      </c>
      <c r="BC2" s="161">
        <f>ROUND(N(data!B170),0)</f>
        <v>0</v>
      </c>
      <c r="BD2" s="161">
        <f>ROUND(N(data!B171),0)</f>
        <v>0</v>
      </c>
      <c r="BE2" s="161">
        <f>ROUND(N(data!B172),0)</f>
        <v>0</v>
      </c>
      <c r="BF2" s="161">
        <f>ROUND(N(data!B173),0)</f>
        <v>0</v>
      </c>
      <c r="BG2" s="161">
        <f>ROUND(N(data!B174),0)</f>
        <v>0</v>
      </c>
      <c r="BH2" s="161">
        <f>ROUND(N(data!C170),0)</f>
        <v>0</v>
      </c>
      <c r="BI2" s="161">
        <f>ROUND(N(data!C171),0)</f>
        <v>0</v>
      </c>
      <c r="BJ2" s="161">
        <f>ROUND(N(data!C172),0)</f>
        <v>0</v>
      </c>
      <c r="BK2" s="161">
        <f>ROUND(N(data!C173),0)</f>
        <v>0</v>
      </c>
      <c r="BL2" s="161">
        <f>ROUND(N(data!C174),0)</f>
        <v>0</v>
      </c>
      <c r="BM2" s="161">
        <f>ROUND(N(data!D170),0)</f>
        <v>0</v>
      </c>
      <c r="BN2" s="161">
        <f>ROUND(N(data!D171),0)</f>
        <v>0</v>
      </c>
      <c r="BO2" s="161">
        <f>ROUND(N(data!D172),0)</f>
        <v>0</v>
      </c>
      <c r="BP2" s="161">
        <f>ROUND(N(data!D173),0)</f>
        <v>0</v>
      </c>
      <c r="BQ2" s="161">
        <f>ROUND(N(data!D174),0)</f>
        <v>0</v>
      </c>
      <c r="BR2" s="161">
        <f>ROUND(N(data!B177),0)</f>
        <v>4969727</v>
      </c>
      <c r="BS2" s="161">
        <f>ROUND(N(data!C177),0)</f>
        <v>7314963</v>
      </c>
      <c r="BW2" s="62"/>
      <c r="BX2" s="62"/>
      <c r="BY2" s="62"/>
      <c r="BZ2" s="62"/>
      <c r="CA2" s="62"/>
      <c r="CB2" s="62"/>
      <c r="CC2" s="62"/>
      <c r="CD2" s="62"/>
      <c r="CE2" s="62"/>
      <c r="CF2" s="62"/>
      <c r="CG2" s="62"/>
      <c r="CH2" s="62"/>
      <c r="CI2" s="62"/>
    </row>
  </sheetData>
  <sheetProtection algorithmName="SHA-512" hashValue="adDxc50ISvKzuLFjp38ibk20OhlX2ZRRIyFloqeQN5QXUJohWCfHKAKxrIW1fmtQiimWWbjN0lTSNUStZVJUEA==" saltValue="wcIC+7nCgGgXCAWreZThEA==" spinCount="100000" sheet="1" objects="1" scenarios="1"/>
  <pageMargins left="0.7" right="0.7" top="0.75" bottom="0.75" header="0.3" footer="0.3"/>
  <pageSetup orientation="portrait" horizontalDpi="1200" verticalDpi="120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88DBA0-310A-4D38-998B-50BCAEB89E7D}">
  <sheetPr codeName="Sheet16"/>
  <dimension ref="A1:DH2"/>
  <sheetViews>
    <sheetView topLeftCell="CF1" workbookViewId="0">
      <selection activeCell="N34" sqref="N34"/>
    </sheetView>
  </sheetViews>
  <sheetFormatPr defaultColWidth="8.6640625" defaultRowHeight="15.75" x14ac:dyDescent="0.25"/>
  <cols>
    <col min="1" max="1" width="13.44140625" style="9" bestFit="1" customWidth="1"/>
    <col min="2" max="2" width="5.21875" style="9" bestFit="1" customWidth="1"/>
    <col min="3" max="4" width="10.5546875" style="9" bestFit="1" customWidth="1"/>
    <col min="5" max="5" width="6.5546875" style="9" bestFit="1" customWidth="1"/>
    <col min="6" max="7" width="10.5546875" style="9" bestFit="1" customWidth="1"/>
    <col min="8" max="8" width="8.88671875" style="9" bestFit="1" customWidth="1"/>
    <col min="9" max="9" width="9.77734375" style="9" bestFit="1" customWidth="1"/>
    <col min="10" max="10" width="7.5546875" style="9" bestFit="1" customWidth="1"/>
    <col min="11" max="13" width="9.5546875" style="9" bestFit="1" customWidth="1"/>
    <col min="14" max="14" width="10.5546875" style="9" bestFit="1" customWidth="1"/>
    <col min="15" max="15" width="8.77734375" style="9" bestFit="1" customWidth="1"/>
    <col min="16" max="16" width="8.88671875" style="9" bestFit="1" customWidth="1"/>
    <col min="17" max="17" width="9.77734375" style="9" bestFit="1" customWidth="1"/>
    <col min="18" max="18" width="9.5546875" style="9" bestFit="1" customWidth="1"/>
    <col min="19" max="20" width="10.5546875" style="9" bestFit="1" customWidth="1"/>
    <col min="21" max="21" width="9.88671875" style="9" bestFit="1" customWidth="1"/>
    <col min="22" max="22" width="10.5546875" style="9" bestFit="1" customWidth="1"/>
    <col min="23" max="23" width="9.5546875" style="9" bestFit="1" customWidth="1"/>
    <col min="24" max="25" width="9.88671875" style="9" bestFit="1" customWidth="1"/>
    <col min="26" max="26" width="11.88671875" style="9" bestFit="1" customWidth="1"/>
    <col min="27" max="27" width="9.5546875" style="9" bestFit="1" customWidth="1"/>
    <col min="28" max="28" width="8.88671875" style="9" bestFit="1" customWidth="1"/>
    <col min="29" max="30" width="10.5546875" style="9" bestFit="1" customWidth="1"/>
    <col min="31" max="31" width="8.21875" style="9" bestFit="1" customWidth="1"/>
    <col min="32" max="32" width="8.77734375" style="9" bestFit="1" customWidth="1"/>
    <col min="33" max="33" width="10.5546875" style="9" bestFit="1" customWidth="1"/>
    <col min="34" max="34" width="8.21875" style="9" bestFit="1" customWidth="1"/>
    <col min="35" max="35" width="7.21875" style="9" bestFit="1" customWidth="1"/>
    <col min="36" max="37" width="9.5546875" style="9" bestFit="1" customWidth="1"/>
    <col min="38" max="38" width="8.6640625" style="9" bestFit="1" customWidth="1"/>
    <col min="39" max="39" width="10.5546875" style="9" bestFit="1" customWidth="1"/>
    <col min="40" max="40" width="9.5546875" style="9" bestFit="1" customWidth="1"/>
    <col min="41" max="41" width="7.5546875" style="9" bestFit="1" customWidth="1"/>
    <col min="42" max="42" width="6.5546875" style="9" bestFit="1" customWidth="1"/>
    <col min="43" max="44" width="9.5546875" style="9" bestFit="1" customWidth="1"/>
    <col min="45" max="45" width="6.77734375" style="9" bestFit="1" customWidth="1"/>
    <col min="46" max="46" width="7.77734375" style="9" bestFit="1" customWidth="1"/>
    <col min="47" max="47" width="10.5546875" style="9" bestFit="1" customWidth="1"/>
    <col min="48" max="48" width="8.44140625" style="9" bestFit="1" customWidth="1"/>
    <col min="49" max="49" width="8.5546875" style="9" bestFit="1" customWidth="1"/>
    <col min="50" max="50" width="8.21875" style="9" bestFit="1" customWidth="1"/>
    <col min="51" max="52" width="9.5546875" style="9" bestFit="1" customWidth="1"/>
    <col min="53" max="53" width="10.5546875" style="9" bestFit="1" customWidth="1"/>
    <col min="54" max="54" width="8.21875" style="9" bestFit="1" customWidth="1"/>
    <col min="55" max="57" width="10.5546875" style="9" bestFit="1" customWidth="1"/>
    <col min="58" max="59" width="7.5546875" style="9" bestFit="1" customWidth="1"/>
    <col min="60" max="60" width="8.5546875" style="9" bestFit="1" customWidth="1"/>
    <col min="61" max="61" width="7.5546875" style="9" bestFit="1" customWidth="1"/>
    <col min="62" max="62" width="7.44140625" style="9" bestFit="1" customWidth="1"/>
    <col min="63" max="63" width="11.88671875" style="9" customWidth="1"/>
    <col min="64" max="66" width="11.88671875" style="9" bestFit="1" customWidth="1"/>
    <col min="67" max="67" width="9.5546875" style="9" bestFit="1" customWidth="1"/>
    <col min="68" max="68" width="7.5546875" style="9" bestFit="1" customWidth="1"/>
    <col min="69" max="70" width="10.5546875" style="9" bestFit="1" customWidth="1"/>
    <col min="71" max="71" width="9.44140625" style="9" bestFit="1" customWidth="1"/>
    <col min="72" max="73" width="9.88671875" style="9" bestFit="1" customWidth="1"/>
    <col min="74" max="74" width="10.5546875" style="9" bestFit="1" customWidth="1"/>
    <col min="75" max="75" width="9.21875" style="9" bestFit="1" customWidth="1"/>
    <col min="76" max="76" width="9.88671875" style="9" bestFit="1" customWidth="1"/>
    <col min="77" max="77" width="10.21875" style="9" bestFit="1" customWidth="1"/>
    <col min="78" max="78" width="9.77734375" style="9" bestFit="1" customWidth="1"/>
    <col min="79" max="80" width="10.5546875" style="9" bestFit="1" customWidth="1"/>
    <col min="81" max="81" width="8.6640625" style="9" bestFit="1" customWidth="1"/>
    <col min="82" max="85" width="10.5546875" style="9" bestFit="1" customWidth="1"/>
    <col min="86" max="86" width="9" style="9" bestFit="1" customWidth="1"/>
    <col min="87" max="87" width="10.5546875" style="9" bestFit="1" customWidth="1"/>
    <col min="88" max="89" width="9.5546875" style="9" bestFit="1" customWidth="1"/>
    <col min="90" max="90" width="8.6640625" style="9" bestFit="1" customWidth="1"/>
    <col min="91" max="91" width="9" style="9" bestFit="1" customWidth="1"/>
    <col min="92" max="92" width="9.5546875" style="9" bestFit="1" customWidth="1"/>
    <col min="93" max="93" width="9" style="9" bestFit="1" customWidth="1"/>
    <col min="94" max="95" width="8.6640625" style="9" bestFit="1" customWidth="1"/>
    <col min="96" max="96" width="6.6640625" style="9" bestFit="1" customWidth="1"/>
    <col min="97" max="97" width="5.88671875" style="9" bestFit="1" customWidth="1"/>
    <col min="98" max="98" width="6.5546875" style="9" bestFit="1" customWidth="1"/>
    <col min="99" max="100" width="7.44140625" style="9" bestFit="1" customWidth="1"/>
    <col min="101" max="101" width="6.88671875" style="9" bestFit="1" customWidth="1"/>
    <col min="102" max="106" width="7.44140625" style="9" bestFit="1" customWidth="1"/>
    <col min="107" max="108" width="7.5546875" style="9" bestFit="1" customWidth="1"/>
    <col min="109" max="109" width="10.5546875" style="11" bestFit="1" customWidth="1"/>
    <col min="110" max="110" width="11.44140625" style="9" bestFit="1" customWidth="1"/>
    <col min="111" max="111" width="7.44140625" style="9" bestFit="1" customWidth="1"/>
    <col min="112" max="112" width="6.44140625" style="9" customWidth="1"/>
    <col min="113" max="116" width="8.6640625" style="9" customWidth="1"/>
    <col min="117" max="16384" width="8.6640625" style="9"/>
  </cols>
  <sheetData>
    <row r="1" spans="1:112" s="10" customFormat="1" ht="12.75" customHeight="1" x14ac:dyDescent="0.25">
      <c r="A1" s="10" t="s">
        <v>1215</v>
      </c>
      <c r="B1" s="12" t="s">
        <v>1216</v>
      </c>
      <c r="C1" s="12" t="s">
        <v>1217</v>
      </c>
      <c r="D1" s="10" t="s">
        <v>1218</v>
      </c>
      <c r="E1" s="10" t="s">
        <v>1219</v>
      </c>
      <c r="F1" s="10" t="s">
        <v>1220</v>
      </c>
      <c r="G1" s="10" t="s">
        <v>1221</v>
      </c>
      <c r="H1" s="10" t="s">
        <v>1222</v>
      </c>
      <c r="I1" s="10" t="s">
        <v>1223</v>
      </c>
      <c r="J1" s="10" t="s">
        <v>1224</v>
      </c>
      <c r="K1" s="10" t="s">
        <v>1225</v>
      </c>
      <c r="L1" s="10" t="s">
        <v>1226</v>
      </c>
      <c r="M1" s="10" t="s">
        <v>1227</v>
      </c>
      <c r="N1" s="10" t="s">
        <v>1228</v>
      </c>
      <c r="O1" s="10" t="s">
        <v>1229</v>
      </c>
      <c r="P1" s="10" t="s">
        <v>1230</v>
      </c>
      <c r="Q1" s="10" t="s">
        <v>1231</v>
      </c>
      <c r="R1" s="10" t="s">
        <v>1232</v>
      </c>
      <c r="S1" s="10" t="s">
        <v>1233</v>
      </c>
      <c r="T1" s="10" t="s">
        <v>1234</v>
      </c>
      <c r="U1" s="10" t="s">
        <v>1235</v>
      </c>
      <c r="V1" s="10" t="s">
        <v>1236</v>
      </c>
      <c r="W1" s="10" t="s">
        <v>1237</v>
      </c>
      <c r="X1" s="10" t="s">
        <v>1238</v>
      </c>
      <c r="Y1" s="10" t="s">
        <v>1239</v>
      </c>
      <c r="Z1" s="10" t="s">
        <v>1240</v>
      </c>
      <c r="AA1" s="10" t="s">
        <v>1241</v>
      </c>
      <c r="AB1" s="10" t="s">
        <v>1242</v>
      </c>
      <c r="AC1" s="10" t="s">
        <v>1243</v>
      </c>
      <c r="AD1" s="10" t="s">
        <v>1244</v>
      </c>
      <c r="AE1" s="10" t="s">
        <v>1245</v>
      </c>
      <c r="AF1" s="10" t="s">
        <v>1246</v>
      </c>
      <c r="AG1" s="10" t="s">
        <v>1247</v>
      </c>
      <c r="AH1" s="10" t="s">
        <v>1248</v>
      </c>
      <c r="AI1" s="10" t="s">
        <v>1249</v>
      </c>
      <c r="AJ1" s="10" t="s">
        <v>1250</v>
      </c>
      <c r="AK1" s="10" t="s">
        <v>1251</v>
      </c>
      <c r="AL1" s="10" t="s">
        <v>1252</v>
      </c>
      <c r="AM1" s="10" t="s">
        <v>1253</v>
      </c>
      <c r="AN1" s="10" t="s">
        <v>1254</v>
      </c>
      <c r="AO1" s="10" t="s">
        <v>1255</v>
      </c>
      <c r="AP1" s="10" t="s">
        <v>1256</v>
      </c>
      <c r="AQ1" s="10" t="s">
        <v>1257</v>
      </c>
      <c r="AR1" s="10" t="s">
        <v>1258</v>
      </c>
      <c r="AS1" s="10" t="s">
        <v>1259</v>
      </c>
      <c r="AT1" s="10" t="s">
        <v>1260</v>
      </c>
      <c r="AU1" s="10" t="s">
        <v>1261</v>
      </c>
      <c r="AV1" s="10" t="s">
        <v>1262</v>
      </c>
      <c r="AW1" s="10" t="s">
        <v>1263</v>
      </c>
      <c r="AX1" s="10" t="s">
        <v>1264</v>
      </c>
      <c r="AY1" s="10" t="s">
        <v>1265</v>
      </c>
      <c r="AZ1" s="10" t="s">
        <v>1266</v>
      </c>
      <c r="BA1" s="10" t="s">
        <v>1267</v>
      </c>
      <c r="BB1" s="10" t="s">
        <v>1268</v>
      </c>
      <c r="BC1" s="10" t="s">
        <v>1269</v>
      </c>
      <c r="BD1" s="10" t="s">
        <v>1270</v>
      </c>
      <c r="BE1" s="10" t="s">
        <v>1271</v>
      </c>
      <c r="BF1" s="10" t="s">
        <v>1272</v>
      </c>
      <c r="BG1" s="10" t="s">
        <v>1273</v>
      </c>
      <c r="BH1" s="10" t="s">
        <v>1274</v>
      </c>
      <c r="BI1" s="10" t="s">
        <v>1275</v>
      </c>
      <c r="BJ1" s="10" t="s">
        <v>1276</v>
      </c>
      <c r="BK1" s="10" t="s">
        <v>1277</v>
      </c>
      <c r="BL1" s="10" t="s">
        <v>1278</v>
      </c>
      <c r="BM1" s="10" t="s">
        <v>1279</v>
      </c>
      <c r="BN1" s="10" t="s">
        <v>1280</v>
      </c>
      <c r="BO1" s="10" t="s">
        <v>1281</v>
      </c>
      <c r="BP1" s="10" t="s">
        <v>1282</v>
      </c>
      <c r="BQ1" s="10" t="s">
        <v>1283</v>
      </c>
      <c r="BR1" s="10" t="s">
        <v>1284</v>
      </c>
      <c r="BS1" s="10" t="s">
        <v>1285</v>
      </c>
      <c r="BT1" s="10" t="s">
        <v>1286</v>
      </c>
      <c r="BU1" s="10" t="s">
        <v>1287</v>
      </c>
      <c r="BV1" s="10" t="s">
        <v>1288</v>
      </c>
      <c r="BW1" s="10" t="s">
        <v>1289</v>
      </c>
      <c r="BX1" s="10" t="s">
        <v>1290</v>
      </c>
      <c r="BY1" s="10" t="s">
        <v>1291</v>
      </c>
      <c r="BZ1" s="10" t="s">
        <v>1292</v>
      </c>
      <c r="CA1" s="10" t="s">
        <v>1293</v>
      </c>
      <c r="CB1" s="10" t="s">
        <v>1294</v>
      </c>
      <c r="CC1" s="10" t="s">
        <v>1295</v>
      </c>
      <c r="CD1" s="10" t="s">
        <v>1296</v>
      </c>
      <c r="CE1" s="10" t="s">
        <v>1297</v>
      </c>
      <c r="CF1" s="10" t="s">
        <v>1298</v>
      </c>
      <c r="CG1" s="10" t="s">
        <v>1299</v>
      </c>
      <c r="CH1" s="10" t="s">
        <v>1300</v>
      </c>
      <c r="CI1" s="10" t="s">
        <v>1301</v>
      </c>
      <c r="CJ1" s="10" t="s">
        <v>1302</v>
      </c>
      <c r="CK1" s="10" t="s">
        <v>1303</v>
      </c>
      <c r="CL1" s="10" t="s">
        <v>1304</v>
      </c>
      <c r="CM1" s="10" t="s">
        <v>1305</v>
      </c>
      <c r="CN1" s="10" t="s">
        <v>1306</v>
      </c>
      <c r="CO1" s="10" t="s">
        <v>1307</v>
      </c>
      <c r="CP1" s="10" t="s">
        <v>1308</v>
      </c>
      <c r="CQ1" s="159" t="s">
        <v>1309</v>
      </c>
      <c r="CR1" s="159" t="s">
        <v>1310</v>
      </c>
      <c r="CS1" s="159" t="s">
        <v>1311</v>
      </c>
      <c r="CT1" s="159" t="s">
        <v>1312</v>
      </c>
      <c r="CU1" s="159" t="s">
        <v>1313</v>
      </c>
      <c r="CV1" s="159" t="s">
        <v>1314</v>
      </c>
      <c r="CW1" s="159" t="s">
        <v>1315</v>
      </c>
      <c r="CX1" s="159" t="s">
        <v>1316</v>
      </c>
      <c r="CY1" s="159" t="s">
        <v>1317</v>
      </c>
      <c r="CZ1" s="159" t="s">
        <v>1318</v>
      </c>
      <c r="DA1" s="159" t="s">
        <v>1319</v>
      </c>
      <c r="DB1" s="159" t="s">
        <v>1320</v>
      </c>
      <c r="DC1" s="159" t="s">
        <v>1321</v>
      </c>
      <c r="DD1" s="159" t="s">
        <v>1322</v>
      </c>
      <c r="DE1" s="10" t="s">
        <v>1323</v>
      </c>
      <c r="DF1" s="10" t="s">
        <v>1324</v>
      </c>
      <c r="DG1" s="10" t="s">
        <v>1325</v>
      </c>
      <c r="DH1" s="10" t="s">
        <v>1326</v>
      </c>
    </row>
    <row r="2" spans="1:112" s="143" customFormat="1" ht="12.6" customHeight="1" x14ac:dyDescent="0.25">
      <c r="A2" s="162" t="str">
        <f>RIGHT(data!C101,3)</f>
        <v>153</v>
      </c>
      <c r="B2" s="163" t="str">
        <f>RIGHT(data!C100,4)</f>
        <v>2023</v>
      </c>
      <c r="C2" s="12" t="s">
        <v>1143</v>
      </c>
      <c r="D2" s="161">
        <f>ROUND(N(data!C185),0)</f>
        <v>1569713</v>
      </c>
      <c r="E2" s="161">
        <f>ROUND(N(data!C271),0)</f>
        <v>0</v>
      </c>
      <c r="F2" s="161">
        <f>ROUND(N(data!C272),0)</f>
        <v>15701097</v>
      </c>
      <c r="G2" s="161">
        <f>ROUND(N(data!C273),0)</f>
        <v>6571701</v>
      </c>
      <c r="H2" s="161">
        <f>ROUND(N(data!C274),0)</f>
        <v>2710975</v>
      </c>
      <c r="I2" s="161">
        <f>ROUND(N(data!C275),0)</f>
        <v>161853</v>
      </c>
      <c r="J2" s="161">
        <f>ROUND(N(data!C276),0)</f>
        <v>0</v>
      </c>
      <c r="K2" s="161">
        <f>ROUND(N(data!C277),0)</f>
        <v>1146695</v>
      </c>
      <c r="L2" s="161">
        <f>ROUND(N(data!C278),0)</f>
        <v>913219</v>
      </c>
      <c r="M2" s="161">
        <f>ROUND(N(data!C279),0)</f>
        <v>0</v>
      </c>
      <c r="N2" s="161">
        <f>ROUND(N(data!C282),0)</f>
        <v>0</v>
      </c>
      <c r="O2" s="161">
        <f>ROUND(N(data!C283),0)</f>
        <v>0</v>
      </c>
      <c r="P2" s="161">
        <f>ROUND(N(data!C284),0)</f>
        <v>0</v>
      </c>
      <c r="Q2" s="161">
        <f>ROUND(N(data!C287),0)</f>
        <v>397262</v>
      </c>
      <c r="R2" s="161">
        <f>ROUND(N(data!C288),0)</f>
        <v>492259</v>
      </c>
      <c r="S2" s="161">
        <f>ROUND(N(data!C289),0)</f>
        <v>38802500</v>
      </c>
      <c r="T2" s="161">
        <f>ROUND(N(data!C290),0)</f>
        <v>5359725</v>
      </c>
      <c r="U2" s="161">
        <f>ROUND(N(data!C291),0)</f>
        <v>0</v>
      </c>
      <c r="V2" s="161">
        <f>ROUND(N(data!C292),0)</f>
        <v>12850703</v>
      </c>
      <c r="W2" s="161">
        <f>ROUND(N(data!C293),0)</f>
        <v>7140423</v>
      </c>
      <c r="X2" s="161">
        <f>ROUND(N(data!C294),0)</f>
        <v>2341272</v>
      </c>
      <c r="Y2" s="161">
        <f>ROUND(N(data!C295),0)</f>
        <v>0</v>
      </c>
      <c r="Z2" s="161">
        <f>ROUND(N(data!C296),0)</f>
        <v>41826781</v>
      </c>
      <c r="AA2" s="161">
        <f>ROUND(N(data!C299),0)</f>
        <v>0</v>
      </c>
      <c r="AB2" s="161">
        <f>ROUND(N(data!C300),0)</f>
        <v>0</v>
      </c>
      <c r="AC2" s="161">
        <f>ROUND(N(data!C301),0)</f>
        <v>0</v>
      </c>
      <c r="AD2" s="161">
        <f>ROUND(N(data!C302),0)</f>
        <v>1211377</v>
      </c>
      <c r="AE2" s="161">
        <f>ROUND(N(data!C306),0)</f>
        <v>0</v>
      </c>
      <c r="AF2" s="161">
        <f>ROUND(N(data!C307),0)</f>
        <v>0</v>
      </c>
      <c r="AG2" s="161">
        <f>ROUND(N(data!C308),0)</f>
        <v>0</v>
      </c>
      <c r="AH2" s="161">
        <f>ROUND(N(data!C309),0)</f>
        <v>0</v>
      </c>
      <c r="AI2" s="161">
        <f>ROUND(N(data!C318),0)</f>
        <v>0</v>
      </c>
      <c r="AJ2" s="161">
        <f>ROUND(N(data!C319),0)</f>
        <v>2168452</v>
      </c>
      <c r="AK2" s="161">
        <f>ROUND(N(data!C320),0)</f>
        <v>2255080</v>
      </c>
      <c r="AL2" s="161">
        <f>ROUND(N(data!C321),0)</f>
        <v>1193752</v>
      </c>
      <c r="AM2" s="161">
        <f>ROUND(N(data!C322),0)</f>
        <v>0</v>
      </c>
      <c r="AN2" s="161">
        <f>ROUND(N(data!C323),0)</f>
        <v>0</v>
      </c>
      <c r="AO2" s="161">
        <f>ROUND(N(data!C324),0)</f>
        <v>0</v>
      </c>
      <c r="AP2" s="161">
        <f>ROUND(N(data!C325),0)</f>
        <v>0</v>
      </c>
      <c r="AQ2" s="161">
        <f>ROUND(N(data!C326),0)</f>
        <v>9745</v>
      </c>
      <c r="AR2" s="161">
        <f>ROUND(N(data!C327),0)</f>
        <v>1612656</v>
      </c>
      <c r="AS2" s="161">
        <f>ROUND(N(data!C330),0)</f>
        <v>0</v>
      </c>
      <c r="AT2" s="161">
        <f>ROUND(N(data!C331),0)</f>
        <v>0</v>
      </c>
      <c r="AU2" s="161">
        <f>ROUND(N(data!C332),0)</f>
        <v>262385</v>
      </c>
      <c r="AV2" s="161">
        <f>ROUND(N(data!C335),0)</f>
        <v>0</v>
      </c>
      <c r="AW2" s="161">
        <f>ROUND(N(data!C336),0)</f>
        <v>0</v>
      </c>
      <c r="AX2" s="161">
        <f>ROUND(N(data!C337),0)</f>
        <v>6062704</v>
      </c>
      <c r="AY2" s="161">
        <f>ROUND(N(data!C338),0)</f>
        <v>0</v>
      </c>
      <c r="AZ2" s="161">
        <f>ROUND(N(data!C339),0)</f>
        <v>0</v>
      </c>
      <c r="BA2" s="161">
        <f>ROUND(N(data!C340),0)</f>
        <v>0</v>
      </c>
      <c r="BB2" s="161">
        <f>ROUND(N(data!C341),0)</f>
        <v>0</v>
      </c>
      <c r="BC2" s="161">
        <f>ROUND(N(data!C342),0)</f>
        <v>0</v>
      </c>
      <c r="BD2" s="161">
        <f>ROUND(N(data!C343),0)</f>
        <v>0</v>
      </c>
      <c r="BE2" s="161">
        <f>ROUND(N(data!C347),0)</f>
        <v>53185722</v>
      </c>
      <c r="BF2" s="161">
        <f>ROUND(N(data!C349),0)</f>
        <v>0</v>
      </c>
      <c r="BG2" s="161">
        <f>ROUND(N(data!C350),0)</f>
        <v>0</v>
      </c>
      <c r="BH2" s="161">
        <f>ROUND(N(data!C351),0)</f>
        <v>0</v>
      </c>
      <c r="BI2" s="161">
        <f>ROUND(N(data!C352),0)</f>
        <v>0</v>
      </c>
      <c r="BJ2" s="161">
        <f>ROUND(N(data!C353),0)</f>
        <v>0</v>
      </c>
      <c r="BK2" s="161">
        <f>ROUND(N(data!CE64),2)</f>
        <v>311.5</v>
      </c>
      <c r="BL2" s="161">
        <f>ROUND(N(data!C362),0)</f>
        <v>13099377</v>
      </c>
      <c r="BM2" s="161">
        <f>ROUND(N(data!C363),0)</f>
        <v>65043362</v>
      </c>
      <c r="BN2" s="161">
        <f>ROUND(N(data!C367),0)</f>
        <v>24472005</v>
      </c>
      <c r="BO2" s="161">
        <f>ROUND(N(data!C368),0)</f>
        <v>536813</v>
      </c>
      <c r="BP2" s="161">
        <f>ROUND(N(data!C369),0)</f>
        <v>112937</v>
      </c>
      <c r="BQ2" s="161">
        <f>ROUND(N(data!D385),0)</f>
        <v>4251836</v>
      </c>
      <c r="BR2" s="161">
        <f>ROUND(N(data!C374),0)</f>
        <v>0</v>
      </c>
      <c r="BS2" s="161">
        <f>ROUND(N(data!C375),0)</f>
        <v>92227</v>
      </c>
      <c r="BT2" s="161">
        <f>ROUND(N(data!C376),0)</f>
        <v>0</v>
      </c>
      <c r="BU2" s="161">
        <f>ROUND(N(data!C377),0)</f>
        <v>0</v>
      </c>
      <c r="BV2" s="161">
        <f>ROUND(N(data!C378),0)</f>
        <v>3715562</v>
      </c>
      <c r="BW2" s="161">
        <f>ROUND(N(data!C379),0)</f>
        <v>0</v>
      </c>
      <c r="BX2" s="161">
        <f>ROUND(N(data!C380),0)</f>
        <v>0</v>
      </c>
      <c r="BY2" s="161">
        <f>ROUND(N(data!C381),0)</f>
        <v>0</v>
      </c>
      <c r="BZ2" s="161">
        <f>ROUND(N(data!C382),0)</f>
        <v>0</v>
      </c>
      <c r="CA2" s="161">
        <f>ROUND(N(data!C383),0)</f>
        <v>0</v>
      </c>
      <c r="CB2" s="161">
        <f>ROUND(N(data!C384),0)</f>
        <v>444047</v>
      </c>
      <c r="CC2" s="161">
        <f>ROUND(N(data!C386),0)</f>
        <v>0</v>
      </c>
      <c r="CD2" s="161">
        <f>ROUND(N(data!C393),0)</f>
        <v>22677818</v>
      </c>
      <c r="CE2" s="161">
        <f>ROUND(N(data!C394),0)</f>
        <v>5957811</v>
      </c>
      <c r="CF2" s="161">
        <f>ROUND(N(data!C395),0)</f>
        <v>5110269</v>
      </c>
      <c r="CG2" s="161">
        <f>ROUND(N(data!C396),0)</f>
        <v>6313694</v>
      </c>
      <c r="CH2" s="161">
        <f>ROUND(N(data!C397),0)</f>
        <v>785189</v>
      </c>
      <c r="CI2" s="161">
        <f>ROUND(N(data!C398),0)</f>
        <v>2988328</v>
      </c>
      <c r="CJ2" s="161">
        <f>ROUND(N(data!C399),0)</f>
        <v>3024497</v>
      </c>
      <c r="CK2" s="161">
        <f>ROUND(N(data!C400),0)</f>
        <v>132908</v>
      </c>
      <c r="CL2" s="161">
        <f>ROUND(N(data!C401),0)</f>
        <v>0</v>
      </c>
      <c r="CM2" s="161">
        <f>ROUND(N(data!C402),0)</f>
        <v>0</v>
      </c>
      <c r="CN2" s="161">
        <f>ROUND(N(data!C403),0)</f>
        <v>0</v>
      </c>
      <c r="CO2" s="161">
        <f>ROUND(N(data!C366),0)</f>
        <v>783621</v>
      </c>
      <c r="CP2" s="161">
        <f>ROUND(N(data!D419),0)</f>
        <v>7706014</v>
      </c>
      <c r="CQ2" s="61">
        <f>ROUND(N(data!C405),0)</f>
        <v>77251</v>
      </c>
      <c r="CR2" s="61">
        <f>ROUND(N(data!C406),0)</f>
        <v>2465088</v>
      </c>
      <c r="CS2" s="61">
        <f>ROUND(N(data!C407),0)</f>
        <v>2216409</v>
      </c>
      <c r="CT2" s="61">
        <f>ROUND(N(data!C408),0)</f>
        <v>485880</v>
      </c>
      <c r="CU2" s="61">
        <f>ROUND(N(data!C409),0)</f>
        <v>136230</v>
      </c>
      <c r="CV2" s="61">
        <f>ROUND(N(data!C410),0)</f>
        <v>116006</v>
      </c>
      <c r="CW2" s="61">
        <f>ROUND(N(data!C411),0)</f>
        <v>447462</v>
      </c>
      <c r="CX2" s="61">
        <f>ROUND(N(data!C412),0)</f>
        <v>1148716</v>
      </c>
      <c r="CY2" s="61">
        <f>ROUND(N(data!C413),0)</f>
        <v>0</v>
      </c>
      <c r="CZ2" s="61">
        <f>ROUND(N(data!C414),0)</f>
        <v>35000</v>
      </c>
      <c r="DA2" s="61">
        <f>ROUND(N(data!C415),0)</f>
        <v>187525</v>
      </c>
      <c r="DB2" s="61">
        <f>ROUND(N(data!C416),0)</f>
        <v>390447</v>
      </c>
      <c r="DC2" s="61">
        <f>ROUND(N(data!C417),0)</f>
        <v>0</v>
      </c>
      <c r="DD2" s="61">
        <f>ROUND(N(data!C418),0)</f>
        <v>0</v>
      </c>
      <c r="DE2" s="61">
        <f>ROUND(N(data!C423),0)</f>
        <v>0</v>
      </c>
      <c r="DF2" s="161">
        <f>ROUND(N(data!D424),0)</f>
        <v>1052225</v>
      </c>
      <c r="DG2" s="161">
        <f>ROUND(N(data!C426),0)</f>
        <v>0</v>
      </c>
      <c r="DH2" s="161">
        <f>ROUND(N(data!C427),0)</f>
        <v>0</v>
      </c>
    </row>
  </sheetData>
  <sheetProtection algorithmName="SHA-512" hashValue="C3wNTkp9XBSvRanqh0zz96nK7VCyr+s0vVv8MYvC397mS2JBrRREtBL0coTDBqe6lbp+3vhSobO+Ew171lqmXw==" saltValue="Dt4hBLHrPS7h4tLtq3VkIg==" spinCount="100000" sheet="1" objects="1" scenarios="1"/>
  <pageMargins left="0.7" right="0.7" top="0.75" bottom="0.75" header="0.3" footer="0.3"/>
  <pageSetup orientation="portrai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381697-4A54-420B-B14A-CDB874C21475}">
  <sheetPr codeName="Sheet17"/>
  <dimension ref="A1:CK80"/>
  <sheetViews>
    <sheetView workbookViewId="0">
      <selection activeCell="N34" sqref="N34"/>
    </sheetView>
  </sheetViews>
  <sheetFormatPr defaultColWidth="8.6640625" defaultRowHeight="15.75" x14ac:dyDescent="0.25"/>
  <cols>
    <col min="1" max="1" width="12.6640625" style="9" bestFit="1" customWidth="1"/>
    <col min="2" max="2" width="5.21875" style="9" bestFit="1" customWidth="1"/>
    <col min="3" max="3" width="13.88671875" style="9" bestFit="1" customWidth="1"/>
    <col min="4" max="4" width="10.5546875" style="9" bestFit="1" customWidth="1"/>
    <col min="5" max="37" width="12.5546875" style="9" customWidth="1"/>
    <col min="38" max="41" width="8.6640625" style="9" customWidth="1"/>
    <col min="42" max="16384" width="8.6640625" style="9"/>
  </cols>
  <sheetData>
    <row r="1" spans="1:89" s="10" customFormat="1" ht="12.6" customHeight="1" x14ac:dyDescent="0.25">
      <c r="A1" s="10" t="s">
        <v>1327</v>
      </c>
      <c r="B1" s="12" t="s">
        <v>1328</v>
      </c>
      <c r="C1" s="10" t="s">
        <v>1329</v>
      </c>
      <c r="D1" s="12" t="s">
        <v>1330</v>
      </c>
      <c r="E1" s="10" t="s">
        <v>1331</v>
      </c>
      <c r="F1" s="10" t="s">
        <v>1332</v>
      </c>
      <c r="G1" s="10" t="s">
        <v>1333</v>
      </c>
      <c r="H1" s="10" t="s">
        <v>1334</v>
      </c>
      <c r="I1" s="10" t="s">
        <v>1335</v>
      </c>
      <c r="J1" s="10" t="s">
        <v>1336</v>
      </c>
      <c r="K1" s="10" t="s">
        <v>1337</v>
      </c>
      <c r="L1" s="10" t="s">
        <v>1338</v>
      </c>
      <c r="M1" s="10" t="s">
        <v>1339</v>
      </c>
      <c r="N1" s="10" t="s">
        <v>1340</v>
      </c>
      <c r="O1" s="10" t="s">
        <v>1341</v>
      </c>
      <c r="P1" s="10" t="s">
        <v>1309</v>
      </c>
      <c r="Q1" s="10" t="s">
        <v>1310</v>
      </c>
      <c r="R1" s="10" t="s">
        <v>1311</v>
      </c>
      <c r="S1" s="10" t="s">
        <v>1312</v>
      </c>
      <c r="T1" s="10" t="s">
        <v>1313</v>
      </c>
      <c r="U1" s="10" t="s">
        <v>1314</v>
      </c>
      <c r="V1" s="10" t="s">
        <v>1315</v>
      </c>
      <c r="W1" s="10" t="s">
        <v>1316</v>
      </c>
      <c r="X1" s="10" t="s">
        <v>1317</v>
      </c>
      <c r="Y1" s="10" t="s">
        <v>1318</v>
      </c>
      <c r="Z1" s="10" t="s">
        <v>1319</v>
      </c>
      <c r="AA1" s="10" t="s">
        <v>1320</v>
      </c>
      <c r="AB1" s="10" t="s">
        <v>1321</v>
      </c>
      <c r="AC1" s="10" t="s">
        <v>1322</v>
      </c>
      <c r="AD1" s="10" t="s">
        <v>1342</v>
      </c>
      <c r="AE1" s="10" t="s">
        <v>1343</v>
      </c>
      <c r="AF1" s="10" t="s">
        <v>1344</v>
      </c>
      <c r="AG1" s="10" t="s">
        <v>1345</v>
      </c>
      <c r="AH1" s="10" t="s">
        <v>1346</v>
      </c>
      <c r="AI1" s="10" t="s">
        <v>1347</v>
      </c>
      <c r="AJ1" s="10" t="s">
        <v>1348</v>
      </c>
      <c r="AK1" s="10" t="s">
        <v>1349</v>
      </c>
      <c r="AM1" s="14"/>
      <c r="AN1" s="14"/>
      <c r="AO1" s="14"/>
      <c r="AP1" s="14"/>
    </row>
    <row r="2" spans="1:89" s="143" customFormat="1" ht="12.6" customHeight="1" x14ac:dyDescent="0.25">
      <c r="A2" s="12" t="str">
        <f>RIGHT(data!$C$101,3)</f>
        <v>153</v>
      </c>
      <c r="B2" s="163" t="str">
        <f>RIGHT(data!$C$100,4)</f>
        <v>2023</v>
      </c>
      <c r="C2" s="12" t="str">
        <f>data!C$59</f>
        <v>6010</v>
      </c>
      <c r="D2" s="12" t="s">
        <v>1143</v>
      </c>
      <c r="E2" s="161">
        <f>ROUND(N(data!C63), 0)</f>
        <v>0</v>
      </c>
      <c r="F2" s="250">
        <f>ROUND(N(data!C64), 2)</f>
        <v>0</v>
      </c>
      <c r="G2" s="161">
        <f>ROUND(N(data!C65), 0)</f>
        <v>0</v>
      </c>
      <c r="H2" s="161">
        <f>ROUND(N(data!C66), 0)</f>
        <v>0</v>
      </c>
      <c r="I2" s="161">
        <f>ROUND(N(data!C67), 0)</f>
        <v>0</v>
      </c>
      <c r="J2" s="161">
        <f>ROUND(N(data!C68), 0)</f>
        <v>0</v>
      </c>
      <c r="K2" s="161">
        <f>ROUND(N(data!C69), 0)</f>
        <v>0</v>
      </c>
      <c r="L2" s="161">
        <f>ROUND(N(data!C70), 0)</f>
        <v>0</v>
      </c>
      <c r="M2" s="161">
        <f>ROUND(N(data!C71), 0)</f>
        <v>0</v>
      </c>
      <c r="N2" s="161">
        <f>ROUND(N(data!C72), 0)</f>
        <v>0</v>
      </c>
      <c r="O2" s="161">
        <f>ROUND(N(data!C73), 0)</f>
        <v>0</v>
      </c>
      <c r="P2" s="161">
        <f>ROUND(N(data!C74), 0)</f>
        <v>0</v>
      </c>
      <c r="Q2" s="161">
        <f>ROUND(N(data!C75), 0)</f>
        <v>0</v>
      </c>
      <c r="R2" s="161">
        <f>ROUND(N(data!C76), 0)</f>
        <v>0</v>
      </c>
      <c r="S2" s="161">
        <f>ROUND(N(data!C77), 0)</f>
        <v>0</v>
      </c>
      <c r="T2" s="161">
        <f>ROUND(N(data!C78), 0)</f>
        <v>0</v>
      </c>
      <c r="U2" s="161">
        <f>ROUND(N(data!C79), 0)</f>
        <v>0</v>
      </c>
      <c r="V2" s="161">
        <f>ROUND(N(data!C80), 0)</f>
        <v>0</v>
      </c>
      <c r="W2" s="161">
        <f>ROUND(N(data!C81), 0)</f>
        <v>0</v>
      </c>
      <c r="X2" s="161">
        <f>ROUND(N(data!C82), 0)</f>
        <v>0</v>
      </c>
      <c r="Y2" s="161">
        <f>ROUND(N(data!C83), 0)</f>
        <v>0</v>
      </c>
      <c r="Z2" s="161">
        <f>ROUND(N(data!C84), 0)</f>
        <v>0</v>
      </c>
      <c r="AA2" s="161">
        <f>ROUND(N(data!C85), 0)</f>
        <v>0</v>
      </c>
      <c r="AB2" s="161">
        <f>ROUND(N(data!C86), 0)</f>
        <v>0</v>
      </c>
      <c r="AC2" s="161">
        <f>ROUND(N(data!C87), 0)</f>
        <v>0</v>
      </c>
      <c r="AD2" s="161">
        <f>ROUND(N(data!C88), 0)</f>
        <v>0</v>
      </c>
      <c r="AE2" s="161">
        <f>ROUND(N(data!C93), 0)</f>
        <v>0</v>
      </c>
      <c r="AF2" s="161">
        <f>ROUND(N(data!C91), 0)</f>
        <v>0</v>
      </c>
      <c r="AG2" s="161">
        <f>ROUND(N(data!C94), 0)</f>
        <v>0</v>
      </c>
      <c r="AH2" s="161">
        <f>ROUND(N(data!C95), 0)</f>
        <v>0</v>
      </c>
      <c r="AI2" s="161">
        <f>ROUND(N(data!C96), 0)</f>
        <v>0</v>
      </c>
      <c r="AJ2" s="161">
        <f>ROUND(N(data!C97), 0)</f>
        <v>0</v>
      </c>
      <c r="AK2" s="250">
        <f>ROUND(N(data!C98), 2)</f>
        <v>0</v>
      </c>
      <c r="AL2" s="62"/>
      <c r="AM2" s="62"/>
      <c r="AN2" s="62"/>
      <c r="AO2" s="62"/>
      <c r="AP2" s="62"/>
      <c r="AQ2" s="62"/>
      <c r="AR2" s="62"/>
      <c r="AS2" s="62"/>
      <c r="AT2" s="62"/>
      <c r="AU2" s="62"/>
      <c r="AV2" s="62"/>
      <c r="AW2" s="62"/>
      <c r="AX2" s="62"/>
      <c r="AY2" s="62"/>
      <c r="AZ2" s="62"/>
      <c r="BA2" s="62"/>
      <c r="BB2" s="62"/>
      <c r="BC2" s="62"/>
      <c r="BD2" s="62"/>
      <c r="BE2" s="62"/>
      <c r="BF2" s="62"/>
      <c r="BG2" s="62"/>
      <c r="BH2" s="62"/>
      <c r="BI2" s="62"/>
      <c r="BJ2" s="62"/>
      <c r="BK2" s="62"/>
      <c r="BL2" s="62"/>
      <c r="BM2" s="62"/>
      <c r="BN2" s="62"/>
      <c r="BO2" s="62"/>
      <c r="BP2" s="62"/>
      <c r="BQ2" s="62"/>
      <c r="BR2" s="62"/>
      <c r="BS2" s="62"/>
      <c r="BT2" s="62"/>
      <c r="BU2" s="62"/>
      <c r="BV2" s="62"/>
      <c r="BW2" s="62"/>
      <c r="BX2" s="62"/>
      <c r="BY2" s="62"/>
      <c r="BZ2" s="62"/>
      <c r="CA2" s="62"/>
      <c r="CB2" s="62"/>
      <c r="CC2" s="62"/>
      <c r="CD2" s="62"/>
      <c r="CE2" s="62"/>
      <c r="CF2" s="62"/>
      <c r="CG2" s="62"/>
      <c r="CH2" s="62"/>
      <c r="CI2" s="62"/>
      <c r="CJ2" s="62"/>
      <c r="CK2" s="62"/>
    </row>
    <row r="3" spans="1:89" s="11" customFormat="1" ht="12.6" customHeight="1" x14ac:dyDescent="0.25">
      <c r="A3" s="12" t="str">
        <f>RIGHT(data!$C$101,3)</f>
        <v>153</v>
      </c>
      <c r="B3" s="163" t="str">
        <f>RIGHT(data!$C$100,4)</f>
        <v>2023</v>
      </c>
      <c r="C3" s="12" t="str">
        <f>data!D$59</f>
        <v>6030</v>
      </c>
      <c r="D3" s="12" t="s">
        <v>1143</v>
      </c>
      <c r="E3" s="161">
        <f>ROUND(N(data!D63), 0)</f>
        <v>0</v>
      </c>
      <c r="F3" s="250">
        <f>ROUND(N(data!D64), 2)</f>
        <v>0</v>
      </c>
      <c r="G3" s="161">
        <f>ROUND(N(data!D65), 0)</f>
        <v>0</v>
      </c>
      <c r="H3" s="161">
        <f>ROUND(N(data!D66), 0)</f>
        <v>0</v>
      </c>
      <c r="I3" s="161">
        <f>ROUND(N(data!D67), 0)</f>
        <v>0</v>
      </c>
      <c r="J3" s="161">
        <f>ROUND(N(data!D68), 0)</f>
        <v>0</v>
      </c>
      <c r="K3" s="161">
        <f>ROUND(N(data!D69), 0)</f>
        <v>0</v>
      </c>
      <c r="L3" s="161">
        <f>ROUND(N(data!D70), 0)</f>
        <v>0</v>
      </c>
      <c r="M3" s="161">
        <f>ROUND(N(data!D71), 0)</f>
        <v>2150</v>
      </c>
      <c r="N3" s="161">
        <f>ROUND(N(data!D72), 0)</f>
        <v>0</v>
      </c>
      <c r="O3" s="161">
        <f>ROUND(N(data!D73), 0)</f>
        <v>0</v>
      </c>
      <c r="P3" s="161">
        <f>ROUND(N(data!D74), 0)</f>
        <v>0</v>
      </c>
      <c r="Q3" s="161">
        <f>ROUND(N(data!D75), 0)</f>
        <v>0</v>
      </c>
      <c r="R3" s="161">
        <f>ROUND(N(data!D76), 0)</f>
        <v>0</v>
      </c>
      <c r="S3" s="161">
        <f>ROUND(N(data!D77), 0)</f>
        <v>0</v>
      </c>
      <c r="T3" s="161">
        <f>ROUND(N(data!D78), 0)</f>
        <v>0</v>
      </c>
      <c r="U3" s="161">
        <f>ROUND(N(data!D79), 0)</f>
        <v>0</v>
      </c>
      <c r="V3" s="161">
        <f>ROUND(N(data!D80), 0)</f>
        <v>0</v>
      </c>
      <c r="W3" s="161">
        <f>ROUND(N(data!D81), 0)</f>
        <v>0</v>
      </c>
      <c r="X3" s="161">
        <f>ROUND(N(data!D82), 0)</f>
        <v>0</v>
      </c>
      <c r="Y3" s="161">
        <f>ROUND(N(data!D83), 0)</f>
        <v>0</v>
      </c>
      <c r="Z3" s="161">
        <f>ROUND(N(data!D84), 0)</f>
        <v>0</v>
      </c>
      <c r="AA3" s="161">
        <f>ROUND(N(data!D85), 0)</f>
        <v>0</v>
      </c>
      <c r="AB3" s="161">
        <f>ROUND(N(data!D86), 0)</f>
        <v>0</v>
      </c>
      <c r="AC3" s="161">
        <f>ROUND(N(data!D87), 0)</f>
        <v>0</v>
      </c>
      <c r="AD3" s="161">
        <f>ROUND(N(data!D88), 0)</f>
        <v>0</v>
      </c>
      <c r="AE3" s="161">
        <f>ROUND(N(data!D93), 0)</f>
        <v>0</v>
      </c>
      <c r="AF3" s="161">
        <f>ROUND(N(data!D91), 0)</f>
        <v>0</v>
      </c>
      <c r="AG3" s="161">
        <f>ROUND(N(data!D94), 0)</f>
        <v>95</v>
      </c>
      <c r="AH3" s="161">
        <f>ROUND(N(data!D95), 0)</f>
        <v>0</v>
      </c>
      <c r="AI3" s="161">
        <f>ROUND(N(data!D96), 0)</f>
        <v>19</v>
      </c>
      <c r="AJ3" s="161">
        <f>ROUND(N(data!D97), 0)</f>
        <v>0</v>
      </c>
      <c r="AK3" s="250">
        <f>ROUND(N(data!D98), 2)</f>
        <v>0</v>
      </c>
      <c r="AL3" s="62"/>
      <c r="AM3" s="62"/>
      <c r="AN3" s="62"/>
      <c r="AO3" s="62"/>
      <c r="AP3" s="62"/>
      <c r="AQ3" s="62"/>
      <c r="AR3" s="62"/>
      <c r="AS3" s="62"/>
      <c r="AT3" s="62"/>
      <c r="AU3" s="62"/>
      <c r="AV3" s="62"/>
      <c r="AW3" s="62"/>
      <c r="AX3" s="62"/>
      <c r="AY3" s="62"/>
      <c r="AZ3" s="62"/>
      <c r="BA3" s="62"/>
      <c r="BB3" s="62"/>
      <c r="BC3" s="62"/>
      <c r="BD3" s="62"/>
      <c r="BE3" s="62"/>
      <c r="BF3" s="62"/>
      <c r="BG3" s="62"/>
      <c r="BH3" s="62"/>
      <c r="BI3" s="62"/>
      <c r="BJ3" s="62"/>
      <c r="BK3" s="62"/>
      <c r="BL3" s="62"/>
      <c r="BM3" s="62"/>
      <c r="BN3" s="62"/>
      <c r="BO3" s="62"/>
      <c r="BP3" s="62"/>
      <c r="BQ3" s="62"/>
      <c r="BR3" s="62"/>
      <c r="BS3" s="62"/>
      <c r="BT3" s="62"/>
      <c r="BU3" s="62"/>
      <c r="BV3" s="62"/>
      <c r="BW3" s="62"/>
      <c r="BX3" s="62"/>
      <c r="BY3" s="62"/>
      <c r="BZ3" s="62"/>
      <c r="CA3" s="62"/>
      <c r="CB3" s="62"/>
      <c r="CC3" s="62"/>
      <c r="CD3" s="62"/>
      <c r="CE3" s="62"/>
      <c r="CF3" s="62"/>
      <c r="CG3" s="62"/>
      <c r="CH3" s="62"/>
      <c r="CI3" s="62"/>
      <c r="CJ3" s="62"/>
      <c r="CK3" s="62"/>
    </row>
    <row r="4" spans="1:89" s="11" customFormat="1" ht="12.6" customHeight="1" x14ac:dyDescent="0.25">
      <c r="A4" s="12" t="str">
        <f>RIGHT(data!$C$101,3)</f>
        <v>153</v>
      </c>
      <c r="B4" s="163" t="str">
        <f>RIGHT(data!$C$100,4)</f>
        <v>2023</v>
      </c>
      <c r="C4" s="12" t="str">
        <f>data!E$59</f>
        <v>6070</v>
      </c>
      <c r="D4" s="12" t="s">
        <v>1143</v>
      </c>
      <c r="E4" s="161">
        <f>ROUND(N(data!E63), 0)</f>
        <v>1242</v>
      </c>
      <c r="F4" s="250">
        <f>ROUND(N(data!E64), 2)</f>
        <v>37.1</v>
      </c>
      <c r="G4" s="161">
        <f>ROUND(N(data!E65), 0)</f>
        <v>2149182</v>
      </c>
      <c r="H4" s="161">
        <f>ROUND(N(data!E66), 0)</f>
        <v>564623</v>
      </c>
      <c r="I4" s="161">
        <f>ROUND(N(data!E67), 0)</f>
        <v>323136</v>
      </c>
      <c r="J4" s="161">
        <f>ROUND(N(data!E68), 0)</f>
        <v>197060</v>
      </c>
      <c r="K4" s="161">
        <f>ROUND(N(data!E69), 0)</f>
        <v>0</v>
      </c>
      <c r="L4" s="161">
        <f>ROUND(N(data!E70), 0)</f>
        <v>52689</v>
      </c>
      <c r="M4" s="161">
        <f>ROUND(N(data!E71), 0)</f>
        <v>147388</v>
      </c>
      <c r="N4" s="161">
        <f>ROUND(N(data!E72), 0)</f>
        <v>8918</v>
      </c>
      <c r="O4" s="161">
        <f>ROUND(N(data!E73), 0)</f>
        <v>830823</v>
      </c>
      <c r="P4" s="161">
        <f>ROUND(N(data!E74), 0)</f>
        <v>0</v>
      </c>
      <c r="Q4" s="161">
        <f>ROUND(N(data!E75), 0)</f>
        <v>813564</v>
      </c>
      <c r="R4" s="161">
        <f>ROUND(N(data!E76), 0)</f>
        <v>0</v>
      </c>
      <c r="S4" s="161">
        <f>ROUND(N(data!E77), 0)</f>
        <v>0</v>
      </c>
      <c r="T4" s="161">
        <f>ROUND(N(data!E78), 0)</f>
        <v>0</v>
      </c>
      <c r="U4" s="161">
        <f>ROUND(N(data!E79), 0)</f>
        <v>0</v>
      </c>
      <c r="V4" s="161">
        <f>ROUND(N(data!E80), 0)</f>
        <v>0</v>
      </c>
      <c r="W4" s="161">
        <f>ROUND(N(data!E81), 0)</f>
        <v>6890</v>
      </c>
      <c r="X4" s="161">
        <f>ROUND(N(data!E82), 0)</f>
        <v>0</v>
      </c>
      <c r="Y4" s="161">
        <f>ROUND(N(data!E83), 0)</f>
        <v>0</v>
      </c>
      <c r="Z4" s="161">
        <f>ROUND(N(data!E84), 0)</f>
        <v>0</v>
      </c>
      <c r="AA4" s="161">
        <f>ROUND(N(data!E85), 0)</f>
        <v>0</v>
      </c>
      <c r="AB4" s="161">
        <f>ROUND(N(data!E86), 0)</f>
        <v>0</v>
      </c>
      <c r="AC4" s="161">
        <f>ROUND(N(data!E87), 0)</f>
        <v>10369</v>
      </c>
      <c r="AD4" s="161">
        <f>ROUND(N(data!E88), 0)</f>
        <v>0</v>
      </c>
      <c r="AE4" s="161">
        <f>ROUND(N(data!E93), 0)</f>
        <v>6656521</v>
      </c>
      <c r="AF4" s="161">
        <f>ROUND(N(data!E91), 0)</f>
        <v>3634767</v>
      </c>
      <c r="AG4" s="161">
        <f>ROUND(N(data!E94), 0)</f>
        <v>6512</v>
      </c>
      <c r="AH4" s="161">
        <f>ROUND(N(data!E95), 0)</f>
        <v>100</v>
      </c>
      <c r="AI4" s="161">
        <f>ROUND(N(data!E96), 0)</f>
        <v>1285</v>
      </c>
      <c r="AJ4" s="161">
        <f>ROUND(N(data!E97), 0)</f>
        <v>100</v>
      </c>
      <c r="AK4" s="250">
        <f>ROUND(N(data!E98), 2)</f>
        <v>35.9</v>
      </c>
      <c r="AL4" s="62"/>
      <c r="AM4" s="62"/>
      <c r="AN4" s="62"/>
      <c r="AO4" s="62"/>
      <c r="AP4" s="62"/>
      <c r="AQ4" s="62"/>
      <c r="AR4" s="62"/>
      <c r="AS4" s="62"/>
      <c r="AT4" s="62"/>
      <c r="AU4" s="62"/>
      <c r="AV4" s="62"/>
      <c r="AW4" s="62"/>
      <c r="AX4" s="62"/>
      <c r="AY4" s="62"/>
      <c r="AZ4" s="62"/>
      <c r="BA4" s="62"/>
      <c r="BB4" s="62"/>
      <c r="BC4" s="62"/>
      <c r="BD4" s="62"/>
      <c r="BE4" s="62"/>
      <c r="BF4" s="62"/>
      <c r="BG4" s="62"/>
      <c r="BH4" s="62"/>
      <c r="BI4" s="62"/>
      <c r="BJ4" s="62"/>
      <c r="BK4" s="62"/>
      <c r="BL4" s="62"/>
      <c r="BM4" s="62"/>
      <c r="BN4" s="62"/>
      <c r="BO4" s="62"/>
      <c r="BP4" s="62"/>
      <c r="BQ4" s="62"/>
      <c r="BR4" s="62"/>
      <c r="BS4" s="62"/>
      <c r="BT4" s="62"/>
      <c r="BU4" s="62"/>
      <c r="BV4" s="62"/>
      <c r="BW4" s="62"/>
      <c r="BX4" s="62"/>
      <c r="BY4" s="62"/>
      <c r="BZ4" s="62"/>
      <c r="CA4" s="62"/>
      <c r="CB4" s="62"/>
      <c r="CC4" s="62"/>
      <c r="CD4" s="62"/>
      <c r="CE4" s="62"/>
      <c r="CF4" s="62"/>
      <c r="CG4" s="62"/>
      <c r="CH4" s="62"/>
      <c r="CI4" s="62"/>
      <c r="CJ4" s="62"/>
      <c r="CK4" s="62"/>
    </row>
    <row r="5" spans="1:89" s="11" customFormat="1" ht="12.6" customHeight="1" x14ac:dyDescent="0.25">
      <c r="A5" s="12" t="str">
        <f>RIGHT(data!$C$101,3)</f>
        <v>153</v>
      </c>
      <c r="B5" s="163" t="str">
        <f>RIGHT(data!$C$100,4)</f>
        <v>2023</v>
      </c>
      <c r="C5" s="12" t="str">
        <f>data!F$59</f>
        <v>6100</v>
      </c>
      <c r="D5" s="12" t="s">
        <v>1143</v>
      </c>
      <c r="E5" s="161">
        <f>ROUND(N(data!F63), 0)</f>
        <v>0</v>
      </c>
      <c r="F5" s="250">
        <f>ROUND(N(data!F64), 2)</f>
        <v>0</v>
      </c>
      <c r="G5" s="161">
        <f>ROUND(N(data!F65), 0)</f>
        <v>0</v>
      </c>
      <c r="H5" s="161">
        <f>ROUND(N(data!F66), 0)</f>
        <v>0</v>
      </c>
      <c r="I5" s="161">
        <f>ROUND(N(data!F67), 0)</f>
        <v>0</v>
      </c>
      <c r="J5" s="161">
        <f>ROUND(N(data!F68), 0)</f>
        <v>0</v>
      </c>
      <c r="K5" s="161">
        <f>ROUND(N(data!F69), 0)</f>
        <v>0</v>
      </c>
      <c r="L5" s="161">
        <f>ROUND(N(data!F70), 0)</f>
        <v>0</v>
      </c>
      <c r="M5" s="161">
        <f>ROUND(N(data!F71), 0)</f>
        <v>0</v>
      </c>
      <c r="N5" s="161">
        <f>ROUND(N(data!F72), 0)</f>
        <v>0</v>
      </c>
      <c r="O5" s="161">
        <f>ROUND(N(data!F73), 0)</f>
        <v>0</v>
      </c>
      <c r="P5" s="161">
        <f>ROUND(N(data!F74), 0)</f>
        <v>0</v>
      </c>
      <c r="Q5" s="161">
        <f>ROUND(N(data!F75), 0)</f>
        <v>0</v>
      </c>
      <c r="R5" s="161">
        <f>ROUND(N(data!F76), 0)</f>
        <v>0</v>
      </c>
      <c r="S5" s="161">
        <f>ROUND(N(data!F77), 0)</f>
        <v>0</v>
      </c>
      <c r="T5" s="161">
        <f>ROUND(N(data!F78), 0)</f>
        <v>0</v>
      </c>
      <c r="U5" s="161">
        <f>ROUND(N(data!F79), 0)</f>
        <v>0</v>
      </c>
      <c r="V5" s="161">
        <f>ROUND(N(data!F80), 0)</f>
        <v>0</v>
      </c>
      <c r="W5" s="161">
        <f>ROUND(N(data!F81), 0)</f>
        <v>0</v>
      </c>
      <c r="X5" s="161">
        <f>ROUND(N(data!F82), 0)</f>
        <v>0</v>
      </c>
      <c r="Y5" s="161">
        <f>ROUND(N(data!F83), 0)</f>
        <v>0</v>
      </c>
      <c r="Z5" s="161">
        <f>ROUND(N(data!F84), 0)</f>
        <v>0</v>
      </c>
      <c r="AA5" s="161">
        <f>ROUND(N(data!F85), 0)</f>
        <v>0</v>
      </c>
      <c r="AB5" s="161">
        <f>ROUND(N(data!F86), 0)</f>
        <v>0</v>
      </c>
      <c r="AC5" s="161">
        <f>ROUND(N(data!F87), 0)</f>
        <v>0</v>
      </c>
      <c r="AD5" s="161">
        <f>ROUND(N(data!F88), 0)</f>
        <v>0</v>
      </c>
      <c r="AE5" s="161">
        <f>ROUND(N(data!F93), 0)</f>
        <v>0</v>
      </c>
      <c r="AF5" s="161">
        <f>ROUND(N(data!F91), 0)</f>
        <v>0</v>
      </c>
      <c r="AG5" s="161">
        <f>ROUND(N(data!F94), 0)</f>
        <v>0</v>
      </c>
      <c r="AH5" s="161">
        <f>ROUND(N(data!F95), 0)</f>
        <v>0</v>
      </c>
      <c r="AI5" s="161">
        <f>ROUND(N(data!F96), 0)</f>
        <v>0</v>
      </c>
      <c r="AJ5" s="161">
        <f>ROUND(N(data!F97), 0)</f>
        <v>0</v>
      </c>
      <c r="AK5" s="250">
        <f>ROUND(N(data!F98), 2)</f>
        <v>0</v>
      </c>
      <c r="AL5" s="62"/>
      <c r="AM5" s="62"/>
      <c r="AN5" s="62"/>
      <c r="AO5" s="62"/>
      <c r="AP5" s="62"/>
      <c r="AQ5" s="62"/>
      <c r="AR5" s="62"/>
      <c r="AS5" s="62"/>
      <c r="AT5" s="62"/>
      <c r="AU5" s="62"/>
      <c r="AV5" s="62"/>
      <c r="AW5" s="62"/>
      <c r="AX5" s="62"/>
      <c r="AY5" s="62"/>
      <c r="AZ5" s="62"/>
      <c r="BA5" s="62"/>
      <c r="BB5" s="62"/>
      <c r="BC5" s="62"/>
      <c r="BD5" s="62"/>
      <c r="BE5" s="62"/>
      <c r="BF5" s="62"/>
      <c r="BG5" s="62"/>
      <c r="BH5" s="62"/>
      <c r="BI5" s="62"/>
      <c r="BJ5" s="62"/>
      <c r="BK5" s="62"/>
      <c r="BL5" s="62"/>
      <c r="BM5" s="62"/>
      <c r="BN5" s="62"/>
      <c r="BO5" s="62"/>
      <c r="BP5" s="62"/>
      <c r="BQ5" s="62"/>
      <c r="BR5" s="62"/>
      <c r="BS5" s="62"/>
      <c r="BT5" s="62"/>
      <c r="BU5" s="62"/>
      <c r="BV5" s="62"/>
      <c r="BW5" s="62"/>
      <c r="BX5" s="62"/>
      <c r="BY5" s="62"/>
      <c r="BZ5" s="62"/>
      <c r="CA5" s="62"/>
      <c r="CB5" s="62"/>
      <c r="CC5" s="62"/>
      <c r="CD5" s="62"/>
      <c r="CE5" s="62"/>
      <c r="CF5" s="62"/>
      <c r="CG5" s="62"/>
      <c r="CH5" s="62"/>
      <c r="CI5" s="62"/>
      <c r="CJ5" s="62"/>
      <c r="CK5" s="62"/>
    </row>
    <row r="6" spans="1:89" s="11" customFormat="1" ht="12.6" customHeight="1" x14ac:dyDescent="0.25">
      <c r="A6" s="12" t="str">
        <f>RIGHT(data!$C$101,3)</f>
        <v>153</v>
      </c>
      <c r="B6" s="163" t="str">
        <f>RIGHT(data!$C$100,4)</f>
        <v>2023</v>
      </c>
      <c r="C6" s="12" t="str">
        <f>data!G$59</f>
        <v>6120</v>
      </c>
      <c r="D6" s="12" t="s">
        <v>1143</v>
      </c>
      <c r="E6" s="161">
        <f>ROUND(N(data!G63), 0)</f>
        <v>0</v>
      </c>
      <c r="F6" s="250">
        <f>ROUND(N(data!G64), 2)</f>
        <v>0</v>
      </c>
      <c r="G6" s="161">
        <f>ROUND(N(data!G65), 0)</f>
        <v>0</v>
      </c>
      <c r="H6" s="161">
        <f>ROUND(N(data!G66), 0)</f>
        <v>0</v>
      </c>
      <c r="I6" s="161">
        <f>ROUND(N(data!G67), 0)</f>
        <v>0</v>
      </c>
      <c r="J6" s="161">
        <f>ROUND(N(data!G68), 0)</f>
        <v>0</v>
      </c>
      <c r="K6" s="161">
        <f>ROUND(N(data!G69), 0)</f>
        <v>0</v>
      </c>
      <c r="L6" s="161">
        <f>ROUND(N(data!G70), 0)</f>
        <v>0</v>
      </c>
      <c r="M6" s="161">
        <f>ROUND(N(data!G71), 0)</f>
        <v>0</v>
      </c>
      <c r="N6" s="161">
        <f>ROUND(N(data!G72), 0)</f>
        <v>0</v>
      </c>
      <c r="O6" s="161">
        <f>ROUND(N(data!G73), 0)</f>
        <v>0</v>
      </c>
      <c r="P6" s="161">
        <f>ROUND(N(data!G74), 0)</f>
        <v>0</v>
      </c>
      <c r="Q6" s="161">
        <f>ROUND(N(data!G75), 0)</f>
        <v>0</v>
      </c>
      <c r="R6" s="161">
        <f>ROUND(N(data!G76), 0)</f>
        <v>0</v>
      </c>
      <c r="S6" s="161">
        <f>ROUND(N(data!G77), 0)</f>
        <v>0</v>
      </c>
      <c r="T6" s="161">
        <f>ROUND(N(data!G78), 0)</f>
        <v>0</v>
      </c>
      <c r="U6" s="161">
        <f>ROUND(N(data!G79), 0)</f>
        <v>0</v>
      </c>
      <c r="V6" s="161">
        <f>ROUND(N(data!G80), 0)</f>
        <v>0</v>
      </c>
      <c r="W6" s="161">
        <f>ROUND(N(data!G81), 0)</f>
        <v>0</v>
      </c>
      <c r="X6" s="161">
        <f>ROUND(N(data!G82), 0)</f>
        <v>0</v>
      </c>
      <c r="Y6" s="161">
        <f>ROUND(N(data!G83), 0)</f>
        <v>0</v>
      </c>
      <c r="Z6" s="161">
        <f>ROUND(N(data!G84), 0)</f>
        <v>0</v>
      </c>
      <c r="AA6" s="161">
        <f>ROUND(N(data!G85), 0)</f>
        <v>0</v>
      </c>
      <c r="AB6" s="161">
        <f>ROUND(N(data!G86), 0)</f>
        <v>0</v>
      </c>
      <c r="AC6" s="161">
        <f>ROUND(N(data!G87), 0)</f>
        <v>0</v>
      </c>
      <c r="AD6" s="161">
        <f>ROUND(N(data!G88), 0)</f>
        <v>0</v>
      </c>
      <c r="AE6" s="161">
        <f>ROUND(N(data!G93), 0)</f>
        <v>0</v>
      </c>
      <c r="AF6" s="161">
        <f>ROUND(N(data!G91), 0)</f>
        <v>0</v>
      </c>
      <c r="AG6" s="161">
        <f>ROUND(N(data!G94), 0)</f>
        <v>0</v>
      </c>
      <c r="AH6" s="161">
        <f>ROUND(N(data!G95), 0)</f>
        <v>0</v>
      </c>
      <c r="AI6" s="161">
        <f>ROUND(N(data!G96), 0)</f>
        <v>0</v>
      </c>
      <c r="AJ6" s="161">
        <f>ROUND(N(data!G97), 0)</f>
        <v>0</v>
      </c>
      <c r="AK6" s="250">
        <f>ROUND(N(data!G98), 2)</f>
        <v>0</v>
      </c>
      <c r="AL6" s="62"/>
      <c r="AM6" s="62"/>
      <c r="AN6" s="62"/>
      <c r="AO6" s="62"/>
      <c r="AP6" s="62"/>
      <c r="AQ6" s="62"/>
      <c r="AR6" s="62"/>
      <c r="AS6" s="62"/>
      <c r="AT6" s="62"/>
      <c r="AU6" s="62"/>
      <c r="AV6" s="62"/>
      <c r="AW6" s="62"/>
      <c r="AX6" s="62"/>
      <c r="AY6" s="62"/>
      <c r="AZ6" s="62"/>
      <c r="BA6" s="62"/>
      <c r="BB6" s="62"/>
      <c r="BC6" s="62"/>
      <c r="BD6" s="62"/>
      <c r="BE6" s="62"/>
      <c r="BF6" s="62"/>
      <c r="BG6" s="62"/>
      <c r="BH6" s="62"/>
      <c r="BI6" s="62"/>
      <c r="BJ6" s="62"/>
      <c r="BK6" s="62"/>
      <c r="BL6" s="62"/>
      <c r="BM6" s="62"/>
      <c r="BN6" s="62"/>
      <c r="BO6" s="62"/>
      <c r="BP6" s="62"/>
      <c r="BQ6" s="62"/>
      <c r="BR6" s="62"/>
      <c r="BS6" s="62"/>
      <c r="BT6" s="62"/>
      <c r="BU6" s="62"/>
      <c r="BV6" s="62"/>
      <c r="BW6" s="62"/>
      <c r="BX6" s="62"/>
      <c r="BY6" s="62"/>
      <c r="BZ6" s="62"/>
      <c r="CA6" s="62"/>
      <c r="CB6" s="62"/>
      <c r="CC6" s="62"/>
      <c r="CD6" s="62"/>
      <c r="CE6" s="62"/>
      <c r="CF6" s="62"/>
      <c r="CG6" s="62"/>
      <c r="CH6" s="62"/>
      <c r="CI6" s="62"/>
      <c r="CJ6" s="62"/>
      <c r="CK6" s="62"/>
    </row>
    <row r="7" spans="1:89" s="11" customFormat="1" ht="12.6" customHeight="1" x14ac:dyDescent="0.25">
      <c r="A7" s="12" t="str">
        <f>RIGHT(data!$C$101,3)</f>
        <v>153</v>
      </c>
      <c r="B7" s="163" t="str">
        <f>RIGHT(data!$C$100,4)</f>
        <v>2023</v>
      </c>
      <c r="C7" s="12" t="str">
        <f>data!H$59</f>
        <v>6140</v>
      </c>
      <c r="D7" s="12" t="s">
        <v>1143</v>
      </c>
      <c r="E7" s="161">
        <f>ROUND(N(data!H63), 0)</f>
        <v>0</v>
      </c>
      <c r="F7" s="250">
        <f>ROUND(N(data!H64), 2)</f>
        <v>0</v>
      </c>
      <c r="G7" s="161">
        <f>ROUND(N(data!H65), 0)</f>
        <v>0</v>
      </c>
      <c r="H7" s="161">
        <f>ROUND(N(data!H66), 0)</f>
        <v>0</v>
      </c>
      <c r="I7" s="161">
        <f>ROUND(N(data!H67), 0)</f>
        <v>0</v>
      </c>
      <c r="J7" s="161">
        <f>ROUND(N(data!H68), 0)</f>
        <v>0</v>
      </c>
      <c r="K7" s="161">
        <f>ROUND(N(data!H69), 0)</f>
        <v>0</v>
      </c>
      <c r="L7" s="161">
        <f>ROUND(N(data!H70), 0)</f>
        <v>0</v>
      </c>
      <c r="M7" s="161">
        <f>ROUND(N(data!H71), 0)</f>
        <v>0</v>
      </c>
      <c r="N7" s="161">
        <f>ROUND(N(data!H72), 0)</f>
        <v>0</v>
      </c>
      <c r="O7" s="161">
        <f>ROUND(N(data!H73), 0)</f>
        <v>0</v>
      </c>
      <c r="P7" s="161">
        <f>ROUND(N(data!H74), 0)</f>
        <v>0</v>
      </c>
      <c r="Q7" s="161">
        <f>ROUND(N(data!H75), 0)</f>
        <v>0</v>
      </c>
      <c r="R7" s="161">
        <f>ROUND(N(data!H76), 0)</f>
        <v>0</v>
      </c>
      <c r="S7" s="161">
        <f>ROUND(N(data!H77), 0)</f>
        <v>0</v>
      </c>
      <c r="T7" s="161">
        <f>ROUND(N(data!H78), 0)</f>
        <v>0</v>
      </c>
      <c r="U7" s="161">
        <f>ROUND(N(data!H79), 0)</f>
        <v>0</v>
      </c>
      <c r="V7" s="161">
        <f>ROUND(N(data!H80), 0)</f>
        <v>0</v>
      </c>
      <c r="W7" s="161">
        <f>ROUND(N(data!H81), 0)</f>
        <v>0</v>
      </c>
      <c r="X7" s="161">
        <f>ROUND(N(data!H82), 0)</f>
        <v>0</v>
      </c>
      <c r="Y7" s="161">
        <f>ROUND(N(data!H83), 0)</f>
        <v>0</v>
      </c>
      <c r="Z7" s="161">
        <f>ROUND(N(data!H84), 0)</f>
        <v>0</v>
      </c>
      <c r="AA7" s="161">
        <f>ROUND(N(data!H85), 0)</f>
        <v>0</v>
      </c>
      <c r="AB7" s="161">
        <f>ROUND(N(data!H86), 0)</f>
        <v>0</v>
      </c>
      <c r="AC7" s="161">
        <f>ROUND(N(data!H87), 0)</f>
        <v>0</v>
      </c>
      <c r="AD7" s="161">
        <f>ROUND(N(data!H88), 0)</f>
        <v>0</v>
      </c>
      <c r="AE7" s="161">
        <f>ROUND(N(data!H93), 0)</f>
        <v>0</v>
      </c>
      <c r="AF7" s="161">
        <f>ROUND(N(data!H91), 0)</f>
        <v>0</v>
      </c>
      <c r="AG7" s="161">
        <f>ROUND(N(data!H94), 0)</f>
        <v>0</v>
      </c>
      <c r="AH7" s="161">
        <f>ROUND(N(data!H95), 0)</f>
        <v>0</v>
      </c>
      <c r="AI7" s="161">
        <f>ROUND(N(data!H96), 0)</f>
        <v>0</v>
      </c>
      <c r="AJ7" s="161">
        <f>ROUND(N(data!H97), 0)</f>
        <v>0</v>
      </c>
      <c r="AK7" s="250">
        <f>ROUND(N(data!H98), 2)</f>
        <v>0</v>
      </c>
      <c r="AL7" s="62"/>
      <c r="AM7" s="62"/>
      <c r="AN7" s="62"/>
      <c r="AO7" s="62"/>
      <c r="AP7" s="62"/>
      <c r="AQ7" s="62"/>
      <c r="AR7" s="62"/>
      <c r="AS7" s="62"/>
      <c r="AT7" s="62"/>
      <c r="AU7" s="62"/>
      <c r="AV7" s="62"/>
      <c r="AW7" s="62"/>
      <c r="AX7" s="62"/>
      <c r="AY7" s="62"/>
      <c r="AZ7" s="62"/>
      <c r="BA7" s="62"/>
      <c r="BB7" s="62"/>
      <c r="BC7" s="62"/>
      <c r="BD7" s="62"/>
      <c r="BE7" s="62"/>
      <c r="BF7" s="62"/>
      <c r="BG7" s="62"/>
      <c r="BH7" s="62"/>
      <c r="BI7" s="62"/>
      <c r="BJ7" s="62"/>
      <c r="BK7" s="62"/>
      <c r="BL7" s="62"/>
      <c r="BM7" s="62"/>
      <c r="BN7" s="62"/>
      <c r="BO7" s="62"/>
      <c r="BP7" s="62"/>
      <c r="BQ7" s="62"/>
      <c r="BR7" s="62"/>
      <c r="BS7" s="62"/>
      <c r="BT7" s="62"/>
      <c r="BU7" s="62"/>
      <c r="BV7" s="62"/>
      <c r="BW7" s="62"/>
      <c r="BX7" s="62"/>
      <c r="BY7" s="62"/>
      <c r="BZ7" s="62"/>
      <c r="CA7" s="62"/>
      <c r="CB7" s="62"/>
      <c r="CC7" s="62"/>
      <c r="CD7" s="62"/>
      <c r="CE7" s="62"/>
      <c r="CF7" s="62"/>
      <c r="CG7" s="62"/>
      <c r="CH7" s="62"/>
      <c r="CI7" s="62"/>
      <c r="CJ7" s="62"/>
      <c r="CK7" s="62"/>
    </row>
    <row r="8" spans="1:89" s="11" customFormat="1" ht="12.6" customHeight="1" x14ac:dyDescent="0.25">
      <c r="A8" s="12" t="str">
        <f>RIGHT(data!$C$101,3)</f>
        <v>153</v>
      </c>
      <c r="B8" s="163" t="str">
        <f>RIGHT(data!$C$100,4)</f>
        <v>2023</v>
      </c>
      <c r="C8" s="12" t="str">
        <f>data!I$59</f>
        <v>6150</v>
      </c>
      <c r="D8" s="12" t="s">
        <v>1143</v>
      </c>
      <c r="E8" s="161">
        <f>ROUND(N(data!I63), 0)</f>
        <v>0</v>
      </c>
      <c r="F8" s="250">
        <f>ROUND(N(data!I64), 2)</f>
        <v>0</v>
      </c>
      <c r="G8" s="161">
        <f>ROUND(N(data!I65), 0)</f>
        <v>0</v>
      </c>
      <c r="H8" s="161">
        <f>ROUND(N(data!I66), 0)</f>
        <v>0</v>
      </c>
      <c r="I8" s="161">
        <f>ROUND(N(data!I67), 0)</f>
        <v>0</v>
      </c>
      <c r="J8" s="161">
        <f>ROUND(N(data!I68), 0)</f>
        <v>0</v>
      </c>
      <c r="K8" s="161">
        <f>ROUND(N(data!I69), 0)</f>
        <v>0</v>
      </c>
      <c r="L8" s="161">
        <f>ROUND(N(data!I70), 0)</f>
        <v>0</v>
      </c>
      <c r="M8" s="161">
        <f>ROUND(N(data!I71), 0)</f>
        <v>0</v>
      </c>
      <c r="N8" s="161">
        <f>ROUND(N(data!I72), 0)</f>
        <v>0</v>
      </c>
      <c r="O8" s="161">
        <f>ROUND(N(data!I73), 0)</f>
        <v>0</v>
      </c>
      <c r="P8" s="161">
        <f>ROUND(N(data!I74), 0)</f>
        <v>0</v>
      </c>
      <c r="Q8" s="161">
        <f>ROUND(N(data!I75), 0)</f>
        <v>0</v>
      </c>
      <c r="R8" s="161">
        <f>ROUND(N(data!I76), 0)</f>
        <v>0</v>
      </c>
      <c r="S8" s="161">
        <f>ROUND(N(data!I77), 0)</f>
        <v>0</v>
      </c>
      <c r="T8" s="161">
        <f>ROUND(N(data!I78), 0)</f>
        <v>0</v>
      </c>
      <c r="U8" s="161">
        <f>ROUND(N(data!I79), 0)</f>
        <v>0</v>
      </c>
      <c r="V8" s="161">
        <f>ROUND(N(data!I80), 0)</f>
        <v>0</v>
      </c>
      <c r="W8" s="161">
        <f>ROUND(N(data!I81), 0)</f>
        <v>0</v>
      </c>
      <c r="X8" s="161">
        <f>ROUND(N(data!I82), 0)</f>
        <v>0</v>
      </c>
      <c r="Y8" s="161">
        <f>ROUND(N(data!I83), 0)</f>
        <v>0</v>
      </c>
      <c r="Z8" s="161">
        <f>ROUND(N(data!I84), 0)</f>
        <v>0</v>
      </c>
      <c r="AA8" s="161">
        <f>ROUND(N(data!I85), 0)</f>
        <v>0</v>
      </c>
      <c r="AB8" s="161">
        <f>ROUND(N(data!I86), 0)</f>
        <v>0</v>
      </c>
      <c r="AC8" s="161">
        <f>ROUND(N(data!I87), 0)</f>
        <v>0</v>
      </c>
      <c r="AD8" s="161">
        <f>ROUND(N(data!I88), 0)</f>
        <v>0</v>
      </c>
      <c r="AE8" s="161">
        <f>ROUND(N(data!I93), 0)</f>
        <v>0</v>
      </c>
      <c r="AF8" s="161">
        <f>ROUND(N(data!I91), 0)</f>
        <v>0</v>
      </c>
      <c r="AG8" s="161">
        <f>ROUND(N(data!I94), 0)</f>
        <v>0</v>
      </c>
      <c r="AH8" s="161">
        <f>ROUND(N(data!I95), 0)</f>
        <v>0</v>
      </c>
      <c r="AI8" s="161">
        <f>ROUND(N(data!I96), 0)</f>
        <v>0</v>
      </c>
      <c r="AJ8" s="161">
        <f>ROUND(N(data!I97), 0)</f>
        <v>0</v>
      </c>
      <c r="AK8" s="250">
        <f>ROUND(N(data!I98), 2)</f>
        <v>0</v>
      </c>
      <c r="AL8" s="62"/>
      <c r="AM8" s="62"/>
      <c r="AN8" s="62"/>
      <c r="AO8" s="62"/>
      <c r="AP8" s="62"/>
      <c r="AQ8" s="62"/>
      <c r="AR8" s="62"/>
      <c r="AS8" s="62"/>
      <c r="AT8" s="62"/>
      <c r="AU8" s="62"/>
      <c r="AV8" s="62"/>
      <c r="AW8" s="62"/>
      <c r="AX8" s="62"/>
      <c r="AY8" s="62"/>
      <c r="AZ8" s="62"/>
      <c r="BA8" s="62"/>
      <c r="BB8" s="62"/>
      <c r="BC8" s="62"/>
      <c r="BD8" s="62"/>
      <c r="BE8" s="62"/>
      <c r="BF8" s="62"/>
      <c r="BG8" s="62"/>
      <c r="BH8" s="62"/>
      <c r="BI8" s="62"/>
      <c r="BJ8" s="62"/>
      <c r="BK8" s="62"/>
      <c r="BL8" s="62"/>
      <c r="BM8" s="62"/>
      <c r="BN8" s="62"/>
      <c r="BO8" s="62"/>
      <c r="BP8" s="62"/>
      <c r="BQ8" s="62"/>
      <c r="BR8" s="62"/>
      <c r="BS8" s="62"/>
      <c r="BT8" s="62"/>
      <c r="BU8" s="62"/>
      <c r="BV8" s="62"/>
      <c r="BW8" s="62"/>
      <c r="BX8" s="62"/>
      <c r="BY8" s="62"/>
      <c r="BZ8" s="62"/>
      <c r="CA8" s="62"/>
      <c r="CB8" s="62"/>
      <c r="CC8" s="62"/>
      <c r="CD8" s="62"/>
      <c r="CE8" s="62"/>
      <c r="CF8" s="62"/>
      <c r="CG8" s="62"/>
      <c r="CH8" s="62"/>
      <c r="CI8" s="62"/>
      <c r="CJ8" s="62"/>
      <c r="CK8" s="62"/>
    </row>
    <row r="9" spans="1:89" s="11" customFormat="1" ht="12.6" customHeight="1" x14ac:dyDescent="0.25">
      <c r="A9" s="12" t="str">
        <f>RIGHT(data!$C$101,3)</f>
        <v>153</v>
      </c>
      <c r="B9" s="163" t="str">
        <f>RIGHT(data!$C$100,4)</f>
        <v>2023</v>
      </c>
      <c r="C9" s="12" t="str">
        <f>data!J$59</f>
        <v>6170</v>
      </c>
      <c r="D9" s="12" t="s">
        <v>1143</v>
      </c>
      <c r="E9" s="161">
        <f>ROUND(N(data!J63), 0)</f>
        <v>59</v>
      </c>
      <c r="F9" s="250">
        <f>ROUND(N(data!J64), 2)</f>
        <v>0</v>
      </c>
      <c r="G9" s="161">
        <f>ROUND(N(data!J65), 0)</f>
        <v>0</v>
      </c>
      <c r="H9" s="161">
        <f>ROUND(N(data!J66), 0)</f>
        <v>0</v>
      </c>
      <c r="I9" s="161">
        <f>ROUND(N(data!J67), 0)</f>
        <v>0</v>
      </c>
      <c r="J9" s="161">
        <f>ROUND(N(data!J68), 0)</f>
        <v>0</v>
      </c>
      <c r="K9" s="161">
        <f>ROUND(N(data!J69), 0)</f>
        <v>0</v>
      </c>
      <c r="L9" s="161">
        <f>ROUND(N(data!J70), 0)</f>
        <v>0</v>
      </c>
      <c r="M9" s="161">
        <f>ROUND(N(data!J71), 0)</f>
        <v>3304</v>
      </c>
      <c r="N9" s="161">
        <f>ROUND(N(data!J72), 0)</f>
        <v>0</v>
      </c>
      <c r="O9" s="161">
        <f>ROUND(N(data!J73), 0)</f>
        <v>0</v>
      </c>
      <c r="P9" s="161">
        <f>ROUND(N(data!J74), 0)</f>
        <v>0</v>
      </c>
      <c r="Q9" s="161">
        <f>ROUND(N(data!J75), 0)</f>
        <v>0</v>
      </c>
      <c r="R9" s="161">
        <f>ROUND(N(data!J76), 0)</f>
        <v>0</v>
      </c>
      <c r="S9" s="161">
        <f>ROUND(N(data!J77), 0)</f>
        <v>0</v>
      </c>
      <c r="T9" s="161">
        <f>ROUND(N(data!J78), 0)</f>
        <v>0</v>
      </c>
      <c r="U9" s="161">
        <f>ROUND(N(data!J79), 0)</f>
        <v>0</v>
      </c>
      <c r="V9" s="161">
        <f>ROUND(N(data!J80), 0)</f>
        <v>0</v>
      </c>
      <c r="W9" s="161">
        <f>ROUND(N(data!J81), 0)</f>
        <v>0</v>
      </c>
      <c r="X9" s="161">
        <f>ROUND(N(data!J82), 0)</f>
        <v>0</v>
      </c>
      <c r="Y9" s="161">
        <f>ROUND(N(data!J83), 0)</f>
        <v>0</v>
      </c>
      <c r="Z9" s="161">
        <f>ROUND(N(data!J84), 0)</f>
        <v>0</v>
      </c>
      <c r="AA9" s="161">
        <f>ROUND(N(data!J85), 0)</f>
        <v>0</v>
      </c>
      <c r="AB9" s="161">
        <f>ROUND(N(data!J86), 0)</f>
        <v>0</v>
      </c>
      <c r="AC9" s="161">
        <f>ROUND(N(data!J87), 0)</f>
        <v>0</v>
      </c>
      <c r="AD9" s="161">
        <f>ROUND(N(data!J88), 0)</f>
        <v>0</v>
      </c>
      <c r="AE9" s="161">
        <f>ROUND(N(data!J93), 0)</f>
        <v>120096</v>
      </c>
      <c r="AF9" s="161">
        <f>ROUND(N(data!J91), 0)</f>
        <v>119922</v>
      </c>
      <c r="AG9" s="161">
        <f>ROUND(N(data!J94), 0)</f>
        <v>146</v>
      </c>
      <c r="AH9" s="161">
        <f>ROUND(N(data!J95), 0)</f>
        <v>0</v>
      </c>
      <c r="AI9" s="161">
        <f>ROUND(N(data!J96), 0)</f>
        <v>29</v>
      </c>
      <c r="AJ9" s="161">
        <f>ROUND(N(data!J97), 0)</f>
        <v>0</v>
      </c>
      <c r="AK9" s="250">
        <f>ROUND(N(data!J98), 2)</f>
        <v>0</v>
      </c>
      <c r="AL9" s="62"/>
      <c r="AM9" s="62"/>
      <c r="AN9" s="62"/>
      <c r="AO9" s="62"/>
      <c r="AP9" s="62"/>
      <c r="AQ9" s="62"/>
      <c r="AR9" s="62"/>
      <c r="AS9" s="62"/>
      <c r="AT9" s="62"/>
      <c r="AU9" s="62"/>
      <c r="AV9" s="62"/>
      <c r="AW9" s="62"/>
      <c r="AX9" s="62"/>
      <c r="AY9" s="62"/>
      <c r="AZ9" s="62"/>
      <c r="BA9" s="62"/>
      <c r="BB9" s="62"/>
      <c r="BC9" s="62"/>
      <c r="BD9" s="62"/>
      <c r="BE9" s="62"/>
      <c r="BF9" s="62"/>
      <c r="BG9" s="62"/>
      <c r="BH9" s="62"/>
      <c r="BI9" s="62"/>
      <c r="BJ9" s="62"/>
      <c r="BK9" s="62"/>
      <c r="BL9" s="62"/>
      <c r="BM9" s="62"/>
      <c r="BN9" s="62"/>
      <c r="BO9" s="62"/>
      <c r="BP9" s="62"/>
      <c r="BQ9" s="62"/>
      <c r="BR9" s="62"/>
      <c r="BS9" s="62"/>
      <c r="BT9" s="62"/>
      <c r="BU9" s="62"/>
      <c r="BV9" s="62"/>
      <c r="BW9" s="62"/>
      <c r="BX9" s="62"/>
      <c r="BY9" s="62"/>
      <c r="BZ9" s="62"/>
      <c r="CA9" s="62"/>
      <c r="CB9" s="62"/>
      <c r="CC9" s="62"/>
      <c r="CD9" s="62"/>
      <c r="CE9" s="62"/>
      <c r="CF9" s="62"/>
      <c r="CG9" s="62"/>
      <c r="CH9" s="62"/>
      <c r="CI9" s="62"/>
      <c r="CJ9" s="62"/>
      <c r="CK9" s="62"/>
    </row>
    <row r="10" spans="1:89" s="11" customFormat="1" ht="12.6" customHeight="1" x14ac:dyDescent="0.25">
      <c r="A10" s="12" t="str">
        <f>RIGHT(data!$C$101,3)</f>
        <v>153</v>
      </c>
      <c r="B10" s="163" t="str">
        <f>RIGHT(data!$C$100,4)</f>
        <v>2023</v>
      </c>
      <c r="C10" s="12" t="str">
        <f>data!K$59</f>
        <v>6200</v>
      </c>
      <c r="D10" s="12" t="s">
        <v>1143</v>
      </c>
      <c r="E10" s="161">
        <f>ROUND(N(data!K63), 0)</f>
        <v>0</v>
      </c>
      <c r="F10" s="250">
        <f>ROUND(N(data!K64), 2)</f>
        <v>0</v>
      </c>
      <c r="G10" s="161">
        <f>ROUND(N(data!K65), 0)</f>
        <v>0</v>
      </c>
      <c r="H10" s="161">
        <f>ROUND(N(data!K66), 0)</f>
        <v>0</v>
      </c>
      <c r="I10" s="161">
        <f>ROUND(N(data!K67), 0)</f>
        <v>0</v>
      </c>
      <c r="J10" s="161">
        <f>ROUND(N(data!K68), 0)</f>
        <v>0</v>
      </c>
      <c r="K10" s="161">
        <f>ROUND(N(data!K69), 0)</f>
        <v>0</v>
      </c>
      <c r="L10" s="161">
        <f>ROUND(N(data!K70), 0)</f>
        <v>0</v>
      </c>
      <c r="M10" s="161">
        <f>ROUND(N(data!K71), 0)</f>
        <v>0</v>
      </c>
      <c r="N10" s="161">
        <f>ROUND(N(data!K72), 0)</f>
        <v>0</v>
      </c>
      <c r="O10" s="161">
        <f>ROUND(N(data!K73), 0)</f>
        <v>0</v>
      </c>
      <c r="P10" s="161">
        <f>ROUND(N(data!K74), 0)</f>
        <v>0</v>
      </c>
      <c r="Q10" s="161">
        <f>ROUND(N(data!K75), 0)</f>
        <v>0</v>
      </c>
      <c r="R10" s="161">
        <f>ROUND(N(data!K76), 0)</f>
        <v>0</v>
      </c>
      <c r="S10" s="161">
        <f>ROUND(N(data!K77), 0)</f>
        <v>0</v>
      </c>
      <c r="T10" s="161">
        <f>ROUND(N(data!K78), 0)</f>
        <v>0</v>
      </c>
      <c r="U10" s="161">
        <f>ROUND(N(data!K79), 0)</f>
        <v>0</v>
      </c>
      <c r="V10" s="161">
        <f>ROUND(N(data!K80), 0)</f>
        <v>0</v>
      </c>
      <c r="W10" s="161">
        <f>ROUND(N(data!K81), 0)</f>
        <v>0</v>
      </c>
      <c r="X10" s="161">
        <f>ROUND(N(data!K82), 0)</f>
        <v>0</v>
      </c>
      <c r="Y10" s="161">
        <f>ROUND(N(data!K83), 0)</f>
        <v>0</v>
      </c>
      <c r="Z10" s="161">
        <f>ROUND(N(data!K84), 0)</f>
        <v>0</v>
      </c>
      <c r="AA10" s="161">
        <f>ROUND(N(data!K85), 0)</f>
        <v>0</v>
      </c>
      <c r="AB10" s="161">
        <f>ROUND(N(data!K86), 0)</f>
        <v>0</v>
      </c>
      <c r="AC10" s="161">
        <f>ROUND(N(data!K87), 0)</f>
        <v>0</v>
      </c>
      <c r="AD10" s="161">
        <f>ROUND(N(data!K88), 0)</f>
        <v>0</v>
      </c>
      <c r="AE10" s="161">
        <f>ROUND(N(data!K93), 0)</f>
        <v>0</v>
      </c>
      <c r="AF10" s="161">
        <f>ROUND(N(data!K91), 0)</f>
        <v>0</v>
      </c>
      <c r="AG10" s="161">
        <f>ROUND(N(data!K94), 0)</f>
        <v>0</v>
      </c>
      <c r="AH10" s="161">
        <f>ROUND(N(data!K95), 0)</f>
        <v>0</v>
      </c>
      <c r="AI10" s="161">
        <f>ROUND(N(data!K96), 0)</f>
        <v>0</v>
      </c>
      <c r="AJ10" s="161">
        <f>ROUND(N(data!K97), 0)</f>
        <v>0</v>
      </c>
      <c r="AK10" s="250">
        <f>ROUND(N(data!K98), 2)</f>
        <v>0</v>
      </c>
      <c r="AL10" s="62"/>
      <c r="AM10" s="62"/>
      <c r="AN10" s="62"/>
      <c r="AO10" s="62"/>
      <c r="AP10" s="62"/>
      <c r="AQ10" s="62"/>
      <c r="AR10" s="62"/>
      <c r="AS10" s="62"/>
      <c r="AT10" s="62"/>
      <c r="AU10" s="62"/>
      <c r="AV10" s="62"/>
      <c r="AW10" s="62"/>
      <c r="AX10" s="62"/>
      <c r="AY10" s="62"/>
      <c r="AZ10" s="62"/>
      <c r="BA10" s="62"/>
      <c r="BB10" s="62"/>
      <c r="BC10" s="62"/>
      <c r="BD10" s="62"/>
      <c r="BE10" s="62"/>
      <c r="BF10" s="62"/>
      <c r="BG10" s="62"/>
      <c r="BH10" s="62"/>
      <c r="BI10" s="62"/>
      <c r="BJ10" s="62"/>
      <c r="BK10" s="62"/>
      <c r="BL10" s="62"/>
      <c r="BM10" s="62"/>
      <c r="BN10" s="62"/>
      <c r="BO10" s="62"/>
      <c r="BP10" s="62"/>
      <c r="BQ10" s="62"/>
      <c r="BR10" s="62"/>
      <c r="BS10" s="62"/>
      <c r="BT10" s="62"/>
      <c r="BU10" s="62"/>
      <c r="BV10" s="62"/>
      <c r="BW10" s="62"/>
      <c r="BX10" s="62"/>
      <c r="BY10" s="62"/>
      <c r="BZ10" s="62"/>
      <c r="CA10" s="62"/>
      <c r="CB10" s="62"/>
      <c r="CC10" s="62"/>
      <c r="CD10" s="62"/>
      <c r="CE10" s="62"/>
      <c r="CF10" s="62"/>
      <c r="CG10" s="62"/>
      <c r="CH10" s="62"/>
      <c r="CI10" s="62"/>
      <c r="CJ10" s="62"/>
      <c r="CK10" s="62"/>
    </row>
    <row r="11" spans="1:89" s="11" customFormat="1" ht="12.6" customHeight="1" x14ac:dyDescent="0.25">
      <c r="A11" s="12" t="str">
        <f>RIGHT(data!$C$101,3)</f>
        <v>153</v>
      </c>
      <c r="B11" s="163" t="str">
        <f>RIGHT(data!$C$100,4)</f>
        <v>2023</v>
      </c>
      <c r="C11" s="12" t="str">
        <f>data!L$59</f>
        <v>6210</v>
      </c>
      <c r="D11" s="12" t="s">
        <v>1143</v>
      </c>
      <c r="E11" s="161">
        <f>ROUND(N(data!L63), 0)</f>
        <v>570</v>
      </c>
      <c r="F11" s="250">
        <f>ROUND(N(data!L64), 2)</f>
        <v>0</v>
      </c>
      <c r="G11" s="161">
        <f>ROUND(N(data!L65), 0)</f>
        <v>0</v>
      </c>
      <c r="H11" s="161">
        <f>ROUND(N(data!L66), 0)</f>
        <v>0</v>
      </c>
      <c r="I11" s="161">
        <f>ROUND(N(data!L67), 0)</f>
        <v>0</v>
      </c>
      <c r="J11" s="161">
        <f>ROUND(N(data!L68), 0)</f>
        <v>0</v>
      </c>
      <c r="K11" s="161">
        <f>ROUND(N(data!L69), 0)</f>
        <v>0</v>
      </c>
      <c r="L11" s="161">
        <f>ROUND(N(data!L70), 0)</f>
        <v>0</v>
      </c>
      <c r="M11" s="161">
        <f>ROUND(N(data!L71), 0)</f>
        <v>59843</v>
      </c>
      <c r="N11" s="161">
        <f>ROUND(N(data!L72), 0)</f>
        <v>0</v>
      </c>
      <c r="O11" s="161">
        <f>ROUND(N(data!L73), 0)</f>
        <v>0</v>
      </c>
      <c r="P11" s="161">
        <f>ROUND(N(data!L74), 0)</f>
        <v>0</v>
      </c>
      <c r="Q11" s="161">
        <f>ROUND(N(data!L75), 0)</f>
        <v>0</v>
      </c>
      <c r="R11" s="161">
        <f>ROUND(N(data!L76), 0)</f>
        <v>0</v>
      </c>
      <c r="S11" s="161">
        <f>ROUND(N(data!L77), 0)</f>
        <v>0</v>
      </c>
      <c r="T11" s="161">
        <f>ROUND(N(data!L78), 0)</f>
        <v>0</v>
      </c>
      <c r="U11" s="161">
        <f>ROUND(N(data!L79), 0)</f>
        <v>0</v>
      </c>
      <c r="V11" s="161">
        <f>ROUND(N(data!L80), 0)</f>
        <v>0</v>
      </c>
      <c r="W11" s="161">
        <f>ROUND(N(data!L81), 0)</f>
        <v>0</v>
      </c>
      <c r="X11" s="161">
        <f>ROUND(N(data!L82), 0)</f>
        <v>0</v>
      </c>
      <c r="Y11" s="161">
        <f>ROUND(N(data!L83), 0)</f>
        <v>0</v>
      </c>
      <c r="Z11" s="161">
        <f>ROUND(N(data!L84), 0)</f>
        <v>0</v>
      </c>
      <c r="AA11" s="161">
        <f>ROUND(N(data!L85), 0)</f>
        <v>0</v>
      </c>
      <c r="AB11" s="161">
        <f>ROUND(N(data!L86), 0)</f>
        <v>0</v>
      </c>
      <c r="AC11" s="161">
        <f>ROUND(N(data!L87), 0)</f>
        <v>0</v>
      </c>
      <c r="AD11" s="161">
        <f>ROUND(N(data!L88), 0)</f>
        <v>0</v>
      </c>
      <c r="AE11" s="161">
        <f>ROUND(N(data!L93), 0)</f>
        <v>568926</v>
      </c>
      <c r="AF11" s="161">
        <f>ROUND(N(data!L91), 0)</f>
        <v>568926</v>
      </c>
      <c r="AG11" s="161">
        <f>ROUND(N(data!L94), 0)</f>
        <v>2644</v>
      </c>
      <c r="AH11" s="161">
        <f>ROUND(N(data!L95), 0)</f>
        <v>0</v>
      </c>
      <c r="AI11" s="161">
        <f>ROUND(N(data!L96), 0)</f>
        <v>522</v>
      </c>
      <c r="AJ11" s="161">
        <f>ROUND(N(data!L97), 0)</f>
        <v>0</v>
      </c>
      <c r="AK11" s="250">
        <f>ROUND(N(data!L98), 2)</f>
        <v>0</v>
      </c>
      <c r="AL11" s="62"/>
      <c r="AM11" s="62"/>
      <c r="AN11" s="62"/>
      <c r="AO11" s="62"/>
      <c r="AP11" s="62"/>
      <c r="AQ11" s="62"/>
      <c r="AR11" s="62"/>
      <c r="AS11" s="62"/>
      <c r="AT11" s="62"/>
      <c r="AU11" s="62"/>
      <c r="AV11" s="62"/>
      <c r="AW11" s="62"/>
      <c r="AX11" s="62"/>
      <c r="AY11" s="62"/>
      <c r="AZ11" s="62"/>
      <c r="BA11" s="62"/>
      <c r="BB11" s="62"/>
      <c r="BC11" s="62"/>
      <c r="BD11" s="62"/>
      <c r="BE11" s="62"/>
      <c r="BF11" s="62"/>
      <c r="BG11" s="62"/>
      <c r="BH11" s="62"/>
      <c r="BI11" s="62"/>
      <c r="BJ11" s="62"/>
      <c r="BK11" s="62"/>
      <c r="BL11" s="62"/>
      <c r="BM11" s="62"/>
      <c r="BN11" s="62"/>
      <c r="BO11" s="62"/>
      <c r="BP11" s="62"/>
      <c r="BQ11" s="62"/>
      <c r="BR11" s="62"/>
      <c r="BS11" s="62"/>
      <c r="BT11" s="62"/>
      <c r="BU11" s="62"/>
      <c r="BV11" s="62"/>
      <c r="BW11" s="62"/>
      <c r="BX11" s="62"/>
      <c r="BY11" s="62"/>
      <c r="BZ11" s="62"/>
      <c r="CA11" s="62"/>
      <c r="CB11" s="62"/>
      <c r="CC11" s="62"/>
      <c r="CD11" s="62"/>
      <c r="CE11" s="62"/>
      <c r="CF11" s="62"/>
      <c r="CG11" s="62"/>
      <c r="CH11" s="62"/>
      <c r="CI11" s="62"/>
      <c r="CJ11" s="62"/>
      <c r="CK11" s="62"/>
    </row>
    <row r="12" spans="1:89" s="11" customFormat="1" ht="12.6" customHeight="1" x14ac:dyDescent="0.25">
      <c r="A12" s="12" t="str">
        <f>RIGHT(data!$C$101,3)</f>
        <v>153</v>
      </c>
      <c r="B12" s="163" t="str">
        <f>RIGHT(data!$C$100,4)</f>
        <v>2023</v>
      </c>
      <c r="C12" s="12" t="str">
        <f>data!M$59</f>
        <v>6330</v>
      </c>
      <c r="D12" s="12" t="s">
        <v>1143</v>
      </c>
      <c r="E12" s="161">
        <f>ROUND(N(data!M63), 0)</f>
        <v>0</v>
      </c>
      <c r="F12" s="250">
        <f>ROUND(N(data!M64), 2)</f>
        <v>0</v>
      </c>
      <c r="G12" s="161">
        <f>ROUND(N(data!M65), 0)</f>
        <v>0</v>
      </c>
      <c r="H12" s="161">
        <f>ROUND(N(data!M66), 0)</f>
        <v>0</v>
      </c>
      <c r="I12" s="161">
        <f>ROUND(N(data!M67), 0)</f>
        <v>0</v>
      </c>
      <c r="J12" s="161">
        <f>ROUND(N(data!M68), 0)</f>
        <v>0</v>
      </c>
      <c r="K12" s="161">
        <f>ROUND(N(data!M69), 0)</f>
        <v>0</v>
      </c>
      <c r="L12" s="161">
        <f>ROUND(N(data!M70), 0)</f>
        <v>0</v>
      </c>
      <c r="M12" s="161">
        <f>ROUND(N(data!M71), 0)</f>
        <v>0</v>
      </c>
      <c r="N12" s="161">
        <f>ROUND(N(data!M72), 0)</f>
        <v>0</v>
      </c>
      <c r="O12" s="161">
        <f>ROUND(N(data!M73), 0)</f>
        <v>0</v>
      </c>
      <c r="P12" s="161">
        <f>ROUND(N(data!M74), 0)</f>
        <v>0</v>
      </c>
      <c r="Q12" s="161">
        <f>ROUND(N(data!M75), 0)</f>
        <v>0</v>
      </c>
      <c r="R12" s="161">
        <f>ROUND(N(data!M76), 0)</f>
        <v>0</v>
      </c>
      <c r="S12" s="161">
        <f>ROUND(N(data!M77), 0)</f>
        <v>0</v>
      </c>
      <c r="T12" s="161">
        <f>ROUND(N(data!M78), 0)</f>
        <v>0</v>
      </c>
      <c r="U12" s="161">
        <f>ROUND(N(data!M79), 0)</f>
        <v>0</v>
      </c>
      <c r="V12" s="161">
        <f>ROUND(N(data!M80), 0)</f>
        <v>0</v>
      </c>
      <c r="W12" s="161">
        <f>ROUND(N(data!M81), 0)</f>
        <v>0</v>
      </c>
      <c r="X12" s="161">
        <f>ROUND(N(data!M82), 0)</f>
        <v>0</v>
      </c>
      <c r="Y12" s="161">
        <f>ROUND(N(data!M83), 0)</f>
        <v>0</v>
      </c>
      <c r="Z12" s="161">
        <f>ROUND(N(data!M84), 0)</f>
        <v>0</v>
      </c>
      <c r="AA12" s="161">
        <f>ROUND(N(data!M85), 0)</f>
        <v>0</v>
      </c>
      <c r="AB12" s="161">
        <f>ROUND(N(data!M86), 0)</f>
        <v>0</v>
      </c>
      <c r="AC12" s="161">
        <f>ROUND(N(data!M87), 0)</f>
        <v>0</v>
      </c>
      <c r="AD12" s="161">
        <f>ROUND(N(data!M88), 0)</f>
        <v>0</v>
      </c>
      <c r="AE12" s="161">
        <f>ROUND(N(data!M93), 0)</f>
        <v>0</v>
      </c>
      <c r="AF12" s="161">
        <f>ROUND(N(data!M91), 0)</f>
        <v>0</v>
      </c>
      <c r="AG12" s="161">
        <f>ROUND(N(data!M94), 0)</f>
        <v>0</v>
      </c>
      <c r="AH12" s="161">
        <f>ROUND(N(data!M95), 0)</f>
        <v>0</v>
      </c>
      <c r="AI12" s="161">
        <f>ROUND(N(data!M96), 0)</f>
        <v>0</v>
      </c>
      <c r="AJ12" s="161">
        <f>ROUND(N(data!M97), 0)</f>
        <v>0</v>
      </c>
      <c r="AK12" s="250">
        <f>ROUND(N(data!M98), 2)</f>
        <v>0</v>
      </c>
      <c r="AL12" s="62"/>
      <c r="AM12" s="62"/>
      <c r="AN12" s="62"/>
      <c r="AO12" s="62"/>
      <c r="AP12" s="62"/>
      <c r="AQ12" s="62"/>
      <c r="AR12" s="62"/>
      <c r="AS12" s="62"/>
      <c r="AT12" s="62"/>
      <c r="AU12" s="62"/>
      <c r="AV12" s="62"/>
      <c r="AW12" s="62"/>
      <c r="AX12" s="62"/>
      <c r="AY12" s="62"/>
      <c r="AZ12" s="62"/>
      <c r="BA12" s="62"/>
      <c r="BB12" s="62"/>
      <c r="BC12" s="62"/>
      <c r="BD12" s="62"/>
      <c r="BE12" s="62"/>
      <c r="BF12" s="62"/>
      <c r="BG12" s="62"/>
      <c r="BH12" s="62"/>
      <c r="BI12" s="62"/>
      <c r="BJ12" s="62"/>
      <c r="BK12" s="62"/>
      <c r="BL12" s="62"/>
      <c r="BM12" s="62"/>
      <c r="BN12" s="62"/>
      <c r="BO12" s="62"/>
      <c r="BP12" s="62"/>
      <c r="BQ12" s="62"/>
      <c r="BR12" s="62"/>
      <c r="BS12" s="62"/>
      <c r="BT12" s="62"/>
      <c r="BU12" s="62"/>
      <c r="BV12" s="62"/>
      <c r="BW12" s="62"/>
      <c r="BX12" s="62"/>
      <c r="BY12" s="62"/>
      <c r="BZ12" s="62"/>
      <c r="CA12" s="62"/>
      <c r="CB12" s="62"/>
      <c r="CC12" s="62"/>
      <c r="CD12" s="62"/>
      <c r="CE12" s="62"/>
      <c r="CF12" s="62"/>
      <c r="CG12" s="62"/>
      <c r="CH12" s="62"/>
      <c r="CI12" s="62"/>
      <c r="CJ12" s="62"/>
      <c r="CK12" s="62"/>
    </row>
    <row r="13" spans="1:89" s="11" customFormat="1" ht="12.6" customHeight="1" x14ac:dyDescent="0.25">
      <c r="A13" s="12" t="str">
        <f>RIGHT(data!$C$101,3)</f>
        <v>153</v>
      </c>
      <c r="B13" s="163" t="str">
        <f>RIGHT(data!$C$100,4)</f>
        <v>2023</v>
      </c>
      <c r="C13" s="12" t="str">
        <f>data!N$59</f>
        <v>6400</v>
      </c>
      <c r="D13" s="12" t="s">
        <v>1143</v>
      </c>
      <c r="E13" s="161">
        <f>ROUND(N(data!N63), 0)</f>
        <v>0</v>
      </c>
      <c r="F13" s="250">
        <f>ROUND(N(data!N64), 2)</f>
        <v>0</v>
      </c>
      <c r="G13" s="161">
        <f>ROUND(N(data!N65), 0)</f>
        <v>0</v>
      </c>
      <c r="H13" s="161">
        <f>ROUND(N(data!N66), 0)</f>
        <v>0</v>
      </c>
      <c r="I13" s="161">
        <f>ROUND(N(data!N67), 0)</f>
        <v>0</v>
      </c>
      <c r="J13" s="161">
        <f>ROUND(N(data!N68), 0)</f>
        <v>0</v>
      </c>
      <c r="K13" s="161">
        <f>ROUND(N(data!N69), 0)</f>
        <v>0</v>
      </c>
      <c r="L13" s="161">
        <f>ROUND(N(data!N70), 0)</f>
        <v>0</v>
      </c>
      <c r="M13" s="161">
        <f>ROUND(N(data!N71), 0)</f>
        <v>0</v>
      </c>
      <c r="N13" s="161">
        <f>ROUND(N(data!N72), 0)</f>
        <v>0</v>
      </c>
      <c r="O13" s="161">
        <f>ROUND(N(data!N73), 0)</f>
        <v>0</v>
      </c>
      <c r="P13" s="161">
        <f>ROUND(N(data!N74), 0)</f>
        <v>0</v>
      </c>
      <c r="Q13" s="161">
        <f>ROUND(N(data!N75), 0)</f>
        <v>0</v>
      </c>
      <c r="R13" s="161">
        <f>ROUND(N(data!N76), 0)</f>
        <v>0</v>
      </c>
      <c r="S13" s="161">
        <f>ROUND(N(data!N77), 0)</f>
        <v>0</v>
      </c>
      <c r="T13" s="161">
        <f>ROUND(N(data!N78), 0)</f>
        <v>0</v>
      </c>
      <c r="U13" s="161">
        <f>ROUND(N(data!N79), 0)</f>
        <v>0</v>
      </c>
      <c r="V13" s="161">
        <f>ROUND(N(data!N80), 0)</f>
        <v>0</v>
      </c>
      <c r="W13" s="161">
        <f>ROUND(N(data!N81), 0)</f>
        <v>0</v>
      </c>
      <c r="X13" s="161">
        <f>ROUND(N(data!N82), 0)</f>
        <v>0</v>
      </c>
      <c r="Y13" s="161">
        <f>ROUND(N(data!N83), 0)</f>
        <v>0</v>
      </c>
      <c r="Z13" s="161">
        <f>ROUND(N(data!N84), 0)</f>
        <v>0</v>
      </c>
      <c r="AA13" s="161">
        <f>ROUND(N(data!N85), 0)</f>
        <v>0</v>
      </c>
      <c r="AB13" s="161">
        <f>ROUND(N(data!N86), 0)</f>
        <v>0</v>
      </c>
      <c r="AC13" s="161">
        <f>ROUND(N(data!N87), 0)</f>
        <v>0</v>
      </c>
      <c r="AD13" s="161">
        <f>ROUND(N(data!N88), 0)</f>
        <v>0</v>
      </c>
      <c r="AE13" s="161">
        <f>ROUND(N(data!N93), 0)</f>
        <v>0</v>
      </c>
      <c r="AF13" s="161">
        <f>ROUND(N(data!N91), 0)</f>
        <v>0</v>
      </c>
      <c r="AG13" s="161">
        <f>ROUND(N(data!N94), 0)</f>
        <v>0</v>
      </c>
      <c r="AH13" s="161">
        <f>ROUND(N(data!N95), 0)</f>
        <v>0</v>
      </c>
      <c r="AI13" s="161">
        <f>ROUND(N(data!N96), 0)</f>
        <v>0</v>
      </c>
      <c r="AJ13" s="161">
        <f>ROUND(N(data!N97), 0)</f>
        <v>0</v>
      </c>
      <c r="AK13" s="250">
        <f>ROUND(N(data!N98), 2)</f>
        <v>0</v>
      </c>
      <c r="AL13" s="62"/>
      <c r="AM13" s="62"/>
      <c r="AN13" s="62"/>
      <c r="AO13" s="62"/>
      <c r="AP13" s="62"/>
      <c r="AQ13" s="62"/>
      <c r="AR13" s="62"/>
      <c r="AS13" s="62"/>
      <c r="AT13" s="62"/>
      <c r="AU13" s="62"/>
      <c r="AV13" s="62"/>
      <c r="AW13" s="62"/>
      <c r="AX13" s="62"/>
      <c r="AY13" s="62"/>
      <c r="AZ13" s="62"/>
      <c r="BA13" s="62"/>
      <c r="BB13" s="62"/>
      <c r="BC13" s="62"/>
      <c r="BD13" s="62"/>
      <c r="BE13" s="62"/>
      <c r="BF13" s="62"/>
      <c r="BG13" s="62"/>
      <c r="BH13" s="62"/>
      <c r="BI13" s="62"/>
      <c r="BJ13" s="62"/>
      <c r="BK13" s="62"/>
      <c r="BL13" s="62"/>
      <c r="BM13" s="62"/>
      <c r="BN13" s="62"/>
      <c r="BO13" s="62"/>
      <c r="BP13" s="62"/>
      <c r="BQ13" s="62"/>
      <c r="BR13" s="62"/>
      <c r="BS13" s="62"/>
      <c r="BT13" s="62"/>
      <c r="BU13" s="62"/>
      <c r="BV13" s="62"/>
      <c r="BW13" s="62"/>
      <c r="BX13" s="62"/>
      <c r="BY13" s="62"/>
      <c r="BZ13" s="62"/>
      <c r="CA13" s="62"/>
      <c r="CB13" s="62"/>
      <c r="CC13" s="62"/>
      <c r="CD13" s="62"/>
      <c r="CE13" s="62"/>
      <c r="CF13" s="62"/>
      <c r="CG13" s="62"/>
      <c r="CH13" s="62"/>
      <c r="CI13" s="62"/>
      <c r="CJ13" s="62"/>
      <c r="CK13" s="62"/>
    </row>
    <row r="14" spans="1:89" s="11" customFormat="1" ht="12.6" customHeight="1" x14ac:dyDescent="0.25">
      <c r="A14" s="12" t="str">
        <f>RIGHT(data!$C$101,3)</f>
        <v>153</v>
      </c>
      <c r="B14" s="163" t="str">
        <f>RIGHT(data!$C$100,4)</f>
        <v>2023</v>
      </c>
      <c r="C14" s="12" t="str">
        <f>data!O$59</f>
        <v>7010</v>
      </c>
      <c r="D14" s="12" t="s">
        <v>1143</v>
      </c>
      <c r="E14" s="161">
        <f>ROUND(N(data!O63), 0)</f>
        <v>42</v>
      </c>
      <c r="F14" s="250">
        <f>ROUND(N(data!O64), 2)</f>
        <v>10.6</v>
      </c>
      <c r="G14" s="161">
        <f>ROUND(N(data!O65), 0)</f>
        <v>552589</v>
      </c>
      <c r="H14" s="161">
        <f>ROUND(N(data!O66), 0)</f>
        <v>145174</v>
      </c>
      <c r="I14" s="161">
        <f>ROUND(N(data!O67), 0)</f>
        <v>0</v>
      </c>
      <c r="J14" s="161">
        <f>ROUND(N(data!O68), 0)</f>
        <v>31374</v>
      </c>
      <c r="K14" s="161">
        <f>ROUND(N(data!O69), 0)</f>
        <v>0</v>
      </c>
      <c r="L14" s="161">
        <f>ROUND(N(data!O70), 0)</f>
        <v>1001</v>
      </c>
      <c r="M14" s="161">
        <f>ROUND(N(data!O71), 0)</f>
        <v>23652</v>
      </c>
      <c r="N14" s="161">
        <f>ROUND(N(data!O72), 0)</f>
        <v>0</v>
      </c>
      <c r="O14" s="161">
        <f>ROUND(N(data!O73), 0)</f>
        <v>249797</v>
      </c>
      <c r="P14" s="161">
        <f>ROUND(N(data!O74), 0)</f>
        <v>0</v>
      </c>
      <c r="Q14" s="161">
        <f>ROUND(N(data!O75), 0)</f>
        <v>249797</v>
      </c>
      <c r="R14" s="161">
        <f>ROUND(N(data!O76), 0)</f>
        <v>0</v>
      </c>
      <c r="S14" s="161">
        <f>ROUND(N(data!O77), 0)</f>
        <v>0</v>
      </c>
      <c r="T14" s="161">
        <f>ROUND(N(data!O78), 0)</f>
        <v>0</v>
      </c>
      <c r="U14" s="161">
        <f>ROUND(N(data!O79), 0)</f>
        <v>0</v>
      </c>
      <c r="V14" s="161">
        <f>ROUND(N(data!O80), 0)</f>
        <v>0</v>
      </c>
      <c r="W14" s="161">
        <f>ROUND(N(data!O81), 0)</f>
        <v>0</v>
      </c>
      <c r="X14" s="161">
        <f>ROUND(N(data!O82), 0)</f>
        <v>0</v>
      </c>
      <c r="Y14" s="161">
        <f>ROUND(N(data!O83), 0)</f>
        <v>0</v>
      </c>
      <c r="Z14" s="161">
        <f>ROUND(N(data!O84), 0)</f>
        <v>0</v>
      </c>
      <c r="AA14" s="161">
        <f>ROUND(N(data!O85), 0)</f>
        <v>0</v>
      </c>
      <c r="AB14" s="161">
        <f>ROUND(N(data!O86), 0)</f>
        <v>0</v>
      </c>
      <c r="AC14" s="161">
        <f>ROUND(N(data!O87), 0)</f>
        <v>0</v>
      </c>
      <c r="AD14" s="161">
        <f>ROUND(N(data!O88), 0)</f>
        <v>0</v>
      </c>
      <c r="AE14" s="161">
        <f>ROUND(N(data!O93), 0)</f>
        <v>677940</v>
      </c>
      <c r="AF14" s="161">
        <f>ROUND(N(data!O91), 0)</f>
        <v>281106</v>
      </c>
      <c r="AG14" s="161">
        <f>ROUND(N(data!O94), 0)</f>
        <v>1045</v>
      </c>
      <c r="AH14" s="161">
        <f>ROUND(N(data!O95), 0)</f>
        <v>0</v>
      </c>
      <c r="AI14" s="161">
        <f>ROUND(N(data!O96), 0)</f>
        <v>206</v>
      </c>
      <c r="AJ14" s="161">
        <f>ROUND(N(data!O97), 0)</f>
        <v>0</v>
      </c>
      <c r="AK14" s="250">
        <f>ROUND(N(data!O98), 2)</f>
        <v>10.6</v>
      </c>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2"/>
      <c r="BK14" s="62"/>
      <c r="BL14" s="62"/>
      <c r="BM14" s="62"/>
      <c r="BN14" s="62"/>
      <c r="BO14" s="62"/>
      <c r="BP14" s="62"/>
      <c r="BQ14" s="62"/>
      <c r="BR14" s="62"/>
      <c r="BS14" s="62"/>
      <c r="BT14" s="62"/>
      <c r="BU14" s="62"/>
      <c r="BV14" s="62"/>
      <c r="BW14" s="62"/>
      <c r="BX14" s="62"/>
      <c r="BY14" s="62"/>
      <c r="BZ14" s="62"/>
      <c r="CA14" s="62"/>
      <c r="CB14" s="62"/>
      <c r="CC14" s="62"/>
      <c r="CD14" s="62"/>
      <c r="CE14" s="62"/>
      <c r="CF14" s="62"/>
      <c r="CG14" s="62"/>
      <c r="CH14" s="62"/>
      <c r="CI14" s="62"/>
      <c r="CJ14" s="62"/>
      <c r="CK14" s="62"/>
    </row>
    <row r="15" spans="1:89" s="11" customFormat="1" ht="12.6" customHeight="1" x14ac:dyDescent="0.25">
      <c r="A15" s="12" t="str">
        <f>RIGHT(data!$C$101,3)</f>
        <v>153</v>
      </c>
      <c r="B15" s="163" t="str">
        <f>RIGHT(data!$C$100,4)</f>
        <v>2023</v>
      </c>
      <c r="C15" s="12" t="str">
        <f>data!P$59</f>
        <v>7020</v>
      </c>
      <c r="D15" s="12" t="s">
        <v>1143</v>
      </c>
      <c r="E15" s="161">
        <f>ROUND(N(data!P63), 0)</f>
        <v>80078</v>
      </c>
      <c r="F15" s="250">
        <f>ROUND(N(data!P64), 2)</f>
        <v>19.7</v>
      </c>
      <c r="G15" s="161">
        <f>ROUND(N(data!P65), 0)</f>
        <v>1075714</v>
      </c>
      <c r="H15" s="161">
        <f>ROUND(N(data!P66), 0)</f>
        <v>282607</v>
      </c>
      <c r="I15" s="161">
        <f>ROUND(N(data!P67), 0)</f>
        <v>0</v>
      </c>
      <c r="J15" s="161">
        <f>ROUND(N(data!P68), 0)</f>
        <v>1394117</v>
      </c>
      <c r="K15" s="161">
        <f>ROUND(N(data!P69), 0)</f>
        <v>0</v>
      </c>
      <c r="L15" s="161">
        <f>ROUND(N(data!P70), 0)</f>
        <v>49976</v>
      </c>
      <c r="M15" s="161">
        <f>ROUND(N(data!P71), 0)</f>
        <v>147751</v>
      </c>
      <c r="N15" s="161">
        <f>ROUND(N(data!P72), 0)</f>
        <v>0</v>
      </c>
      <c r="O15" s="161">
        <f>ROUND(N(data!P73), 0)</f>
        <v>272833</v>
      </c>
      <c r="P15" s="161">
        <f>ROUND(N(data!P74), 0)</f>
        <v>0</v>
      </c>
      <c r="Q15" s="161">
        <f>ROUND(N(data!P75), 0)</f>
        <v>191832</v>
      </c>
      <c r="R15" s="161">
        <f>ROUND(N(data!P76), 0)</f>
        <v>0</v>
      </c>
      <c r="S15" s="161">
        <f>ROUND(N(data!P77), 0)</f>
        <v>0</v>
      </c>
      <c r="T15" s="161">
        <f>ROUND(N(data!P78), 0)</f>
        <v>0</v>
      </c>
      <c r="U15" s="161">
        <f>ROUND(N(data!P79), 0)</f>
        <v>0</v>
      </c>
      <c r="V15" s="161">
        <f>ROUND(N(data!P80), 0)</f>
        <v>0</v>
      </c>
      <c r="W15" s="161">
        <f>ROUND(N(data!P81), 0)</f>
        <v>79751</v>
      </c>
      <c r="X15" s="161">
        <f>ROUND(N(data!P82), 0)</f>
        <v>0</v>
      </c>
      <c r="Y15" s="161">
        <f>ROUND(N(data!P83), 0)</f>
        <v>0</v>
      </c>
      <c r="Z15" s="161">
        <f>ROUND(N(data!P84), 0)</f>
        <v>0</v>
      </c>
      <c r="AA15" s="161">
        <f>ROUND(N(data!P85), 0)</f>
        <v>0</v>
      </c>
      <c r="AB15" s="161">
        <f>ROUND(N(data!P86), 0)</f>
        <v>0</v>
      </c>
      <c r="AC15" s="161">
        <f>ROUND(N(data!P87), 0)</f>
        <v>1250</v>
      </c>
      <c r="AD15" s="161">
        <f>ROUND(N(data!P88), 0)</f>
        <v>0</v>
      </c>
      <c r="AE15" s="161">
        <f>ROUND(N(data!P93), 0)</f>
        <v>13345659</v>
      </c>
      <c r="AF15" s="161">
        <f>ROUND(N(data!P91), 0)</f>
        <v>3594134</v>
      </c>
      <c r="AG15" s="161">
        <f>ROUND(N(data!P94), 0)</f>
        <v>6528</v>
      </c>
      <c r="AH15" s="161">
        <f>ROUND(N(data!P95), 0)</f>
        <v>0</v>
      </c>
      <c r="AI15" s="161">
        <f>ROUND(N(data!P96), 0)</f>
        <v>1288</v>
      </c>
      <c r="AJ15" s="161">
        <f>ROUND(N(data!P97), 0)</f>
        <v>0</v>
      </c>
      <c r="AK15" s="250">
        <f>ROUND(N(data!P98), 2)</f>
        <v>12.3</v>
      </c>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2"/>
      <c r="BK15" s="62"/>
      <c r="BL15" s="62"/>
      <c r="BM15" s="62"/>
      <c r="BN15" s="62"/>
      <c r="BO15" s="62"/>
      <c r="BP15" s="62"/>
      <c r="BQ15" s="62"/>
      <c r="BR15" s="62"/>
      <c r="BS15" s="62"/>
      <c r="BT15" s="62"/>
      <c r="BU15" s="62"/>
      <c r="BV15" s="62"/>
      <c r="BW15" s="62"/>
      <c r="BX15" s="62"/>
      <c r="BY15" s="62"/>
      <c r="BZ15" s="62"/>
      <c r="CA15" s="62"/>
      <c r="CB15" s="62"/>
      <c r="CC15" s="62"/>
      <c r="CD15" s="62"/>
      <c r="CE15" s="62"/>
      <c r="CF15" s="62"/>
      <c r="CG15" s="62"/>
      <c r="CH15" s="62"/>
      <c r="CI15" s="62"/>
      <c r="CJ15" s="62"/>
      <c r="CK15" s="62"/>
    </row>
    <row r="16" spans="1:89" s="11" customFormat="1" ht="12.6" customHeight="1" x14ac:dyDescent="0.25">
      <c r="A16" s="12" t="str">
        <f>RIGHT(data!$C$101,3)</f>
        <v>153</v>
      </c>
      <c r="B16" s="163" t="str">
        <f>RIGHT(data!$C$100,4)</f>
        <v>2023</v>
      </c>
      <c r="C16" s="12" t="str">
        <f>data!Q$59</f>
        <v>7030</v>
      </c>
      <c r="D16" s="12" t="s">
        <v>1143</v>
      </c>
      <c r="E16" s="161">
        <f>ROUND(N(data!Q63), 0)</f>
        <v>35105</v>
      </c>
      <c r="F16" s="250">
        <f>ROUND(N(data!Q64), 2)</f>
        <v>0</v>
      </c>
      <c r="G16" s="161">
        <f>ROUND(N(data!Q65), 0)</f>
        <v>0</v>
      </c>
      <c r="H16" s="161">
        <f>ROUND(N(data!Q66), 0)</f>
        <v>0</v>
      </c>
      <c r="I16" s="161">
        <f>ROUND(N(data!Q67), 0)</f>
        <v>0</v>
      </c>
      <c r="J16" s="161">
        <f>ROUND(N(data!Q68), 0)</f>
        <v>172</v>
      </c>
      <c r="K16" s="161">
        <f>ROUND(N(data!Q69), 0)</f>
        <v>0</v>
      </c>
      <c r="L16" s="161">
        <f>ROUND(N(data!Q70), 0)</f>
        <v>0</v>
      </c>
      <c r="M16" s="161">
        <f>ROUND(N(data!Q71), 0)</f>
        <v>84422</v>
      </c>
      <c r="N16" s="161">
        <f>ROUND(N(data!Q72), 0)</f>
        <v>0</v>
      </c>
      <c r="O16" s="161">
        <f>ROUND(N(data!Q73), 0)</f>
        <v>0</v>
      </c>
      <c r="P16" s="161">
        <f>ROUND(N(data!Q74), 0)</f>
        <v>0</v>
      </c>
      <c r="Q16" s="161">
        <f>ROUND(N(data!Q75), 0)</f>
        <v>0</v>
      </c>
      <c r="R16" s="161">
        <f>ROUND(N(data!Q76), 0)</f>
        <v>0</v>
      </c>
      <c r="S16" s="161">
        <f>ROUND(N(data!Q77), 0)</f>
        <v>0</v>
      </c>
      <c r="T16" s="161">
        <f>ROUND(N(data!Q78), 0)</f>
        <v>0</v>
      </c>
      <c r="U16" s="161">
        <f>ROUND(N(data!Q79), 0)</f>
        <v>0</v>
      </c>
      <c r="V16" s="161">
        <f>ROUND(N(data!Q80), 0)</f>
        <v>0</v>
      </c>
      <c r="W16" s="161">
        <f>ROUND(N(data!Q81), 0)</f>
        <v>0</v>
      </c>
      <c r="X16" s="161">
        <f>ROUND(N(data!Q82), 0)</f>
        <v>0</v>
      </c>
      <c r="Y16" s="161">
        <f>ROUND(N(data!Q83), 0)</f>
        <v>0</v>
      </c>
      <c r="Z16" s="161">
        <f>ROUND(N(data!Q84), 0)</f>
        <v>0</v>
      </c>
      <c r="AA16" s="161">
        <f>ROUND(N(data!Q85), 0)</f>
        <v>0</v>
      </c>
      <c r="AB16" s="161">
        <f>ROUND(N(data!Q86), 0)</f>
        <v>0</v>
      </c>
      <c r="AC16" s="161">
        <f>ROUND(N(data!Q87), 0)</f>
        <v>0</v>
      </c>
      <c r="AD16" s="161">
        <f>ROUND(N(data!Q88), 0)</f>
        <v>0</v>
      </c>
      <c r="AE16" s="161">
        <f>ROUND(N(data!Q93), 0)</f>
        <v>2186171</v>
      </c>
      <c r="AF16" s="161">
        <f>ROUND(N(data!Q91), 0)</f>
        <v>318198</v>
      </c>
      <c r="AG16" s="161">
        <f>ROUND(N(data!Q94), 0)</f>
        <v>3730</v>
      </c>
      <c r="AH16" s="161">
        <f>ROUND(N(data!Q95), 0)</f>
        <v>0</v>
      </c>
      <c r="AI16" s="161">
        <f>ROUND(N(data!Q96), 0)</f>
        <v>736</v>
      </c>
      <c r="AJ16" s="161">
        <f>ROUND(N(data!Q97), 0)</f>
        <v>0</v>
      </c>
      <c r="AK16" s="250">
        <f>ROUND(N(data!Q98), 2)</f>
        <v>0</v>
      </c>
      <c r="AL16" s="62"/>
      <c r="AM16" s="62"/>
      <c r="AN16" s="62"/>
      <c r="AO16" s="62"/>
      <c r="AP16" s="62"/>
      <c r="AQ16" s="62"/>
      <c r="AR16" s="62"/>
      <c r="AS16" s="62"/>
      <c r="AT16" s="62"/>
      <c r="AU16" s="62"/>
      <c r="AV16" s="62"/>
      <c r="AW16" s="62"/>
      <c r="AX16" s="62"/>
      <c r="AY16" s="62"/>
      <c r="AZ16" s="62"/>
      <c r="BA16" s="62"/>
      <c r="BB16" s="62"/>
      <c r="BC16" s="62"/>
      <c r="BD16" s="62"/>
      <c r="BE16" s="62"/>
      <c r="BF16" s="62"/>
      <c r="BG16" s="62"/>
      <c r="BH16" s="62"/>
      <c r="BI16" s="62"/>
      <c r="BJ16" s="62"/>
      <c r="BK16" s="62"/>
      <c r="BL16" s="62"/>
      <c r="BM16" s="62"/>
      <c r="BN16" s="62"/>
      <c r="BO16" s="62"/>
      <c r="BP16" s="62"/>
      <c r="BQ16" s="62"/>
      <c r="BR16" s="62"/>
      <c r="BS16" s="62"/>
      <c r="BT16" s="62"/>
      <c r="BU16" s="62"/>
      <c r="BV16" s="62"/>
      <c r="BW16" s="62"/>
      <c r="BX16" s="62"/>
      <c r="BY16" s="62"/>
      <c r="BZ16" s="62"/>
      <c r="CA16" s="62"/>
      <c r="CB16" s="62"/>
      <c r="CC16" s="62"/>
      <c r="CD16" s="62"/>
      <c r="CE16" s="62"/>
      <c r="CF16" s="62"/>
      <c r="CG16" s="62"/>
      <c r="CH16" s="62"/>
      <c r="CI16" s="62"/>
      <c r="CJ16" s="62"/>
      <c r="CK16" s="62"/>
    </row>
    <row r="17" spans="1:89" s="11" customFormat="1" ht="12.6" customHeight="1" x14ac:dyDescent="0.25">
      <c r="A17" s="12" t="str">
        <f>RIGHT(data!$C$101,3)</f>
        <v>153</v>
      </c>
      <c r="B17" s="163" t="str">
        <f>RIGHT(data!$C$100,4)</f>
        <v>2023</v>
      </c>
      <c r="C17" s="12" t="str">
        <f>data!R$59</f>
        <v>7040</v>
      </c>
      <c r="D17" s="12" t="s">
        <v>1143</v>
      </c>
      <c r="E17" s="161">
        <f>ROUND(N(data!R63), 0)</f>
        <v>80078</v>
      </c>
      <c r="F17" s="250">
        <f>ROUND(N(data!R64), 2)</f>
        <v>2.9</v>
      </c>
      <c r="G17" s="161">
        <f>ROUND(N(data!R65), 0)</f>
        <v>709652</v>
      </c>
      <c r="H17" s="161">
        <f>ROUND(N(data!R66), 0)</f>
        <v>186436</v>
      </c>
      <c r="I17" s="161">
        <f>ROUND(N(data!R67), 0)</f>
        <v>0</v>
      </c>
      <c r="J17" s="161">
        <f>ROUND(N(data!R68), 0)</f>
        <v>45431</v>
      </c>
      <c r="K17" s="161">
        <f>ROUND(N(data!R69), 0)</f>
        <v>0</v>
      </c>
      <c r="L17" s="161">
        <f>ROUND(N(data!R70), 0)</f>
        <v>0</v>
      </c>
      <c r="M17" s="161">
        <f>ROUND(N(data!R71), 0)</f>
        <v>5296</v>
      </c>
      <c r="N17" s="161">
        <f>ROUND(N(data!R72), 0)</f>
        <v>0</v>
      </c>
      <c r="O17" s="161">
        <f>ROUND(N(data!R73), 0)</f>
        <v>85714</v>
      </c>
      <c r="P17" s="161">
        <f>ROUND(N(data!R74), 0)</f>
        <v>0</v>
      </c>
      <c r="Q17" s="161">
        <f>ROUND(N(data!R75), 0)</f>
        <v>85410</v>
      </c>
      <c r="R17" s="161">
        <f>ROUND(N(data!R76), 0)</f>
        <v>0</v>
      </c>
      <c r="S17" s="161">
        <f>ROUND(N(data!R77), 0)</f>
        <v>0</v>
      </c>
      <c r="T17" s="161">
        <f>ROUND(N(data!R78), 0)</f>
        <v>0</v>
      </c>
      <c r="U17" s="161">
        <f>ROUND(N(data!R79), 0)</f>
        <v>0</v>
      </c>
      <c r="V17" s="161">
        <f>ROUND(N(data!R80), 0)</f>
        <v>0</v>
      </c>
      <c r="W17" s="161">
        <f>ROUND(N(data!R81), 0)</f>
        <v>0</v>
      </c>
      <c r="X17" s="161">
        <f>ROUND(N(data!R82), 0)</f>
        <v>0</v>
      </c>
      <c r="Y17" s="161">
        <f>ROUND(N(data!R83), 0)</f>
        <v>0</v>
      </c>
      <c r="Z17" s="161">
        <f>ROUND(N(data!R84), 0)</f>
        <v>0</v>
      </c>
      <c r="AA17" s="161">
        <f>ROUND(N(data!R85), 0)</f>
        <v>0</v>
      </c>
      <c r="AB17" s="161">
        <f>ROUND(N(data!R86), 0)</f>
        <v>0</v>
      </c>
      <c r="AC17" s="161">
        <f>ROUND(N(data!R87), 0)</f>
        <v>304</v>
      </c>
      <c r="AD17" s="161">
        <f>ROUND(N(data!R88), 0)</f>
        <v>0</v>
      </c>
      <c r="AE17" s="161">
        <f>ROUND(N(data!R93), 0)</f>
        <v>3431616</v>
      </c>
      <c r="AF17" s="161">
        <f>ROUND(N(data!R91), 0)</f>
        <v>619488</v>
      </c>
      <c r="AG17" s="161">
        <f>ROUND(N(data!R94), 0)</f>
        <v>234</v>
      </c>
      <c r="AH17" s="161">
        <f>ROUND(N(data!R95), 0)</f>
        <v>0</v>
      </c>
      <c r="AI17" s="161">
        <f>ROUND(N(data!R96), 0)</f>
        <v>46</v>
      </c>
      <c r="AJ17" s="161">
        <f>ROUND(N(data!R97), 0)</f>
        <v>0</v>
      </c>
      <c r="AK17" s="250">
        <f>ROUND(N(data!R98), 2)</f>
        <v>0</v>
      </c>
      <c r="AL17" s="62"/>
      <c r="AM17" s="62"/>
      <c r="AN17" s="62"/>
      <c r="AO17" s="62"/>
      <c r="AP17" s="62"/>
      <c r="AQ17" s="62"/>
      <c r="AR17" s="62"/>
      <c r="AS17" s="62"/>
      <c r="AT17" s="62"/>
      <c r="AU17" s="62"/>
      <c r="AV17" s="62"/>
      <c r="AW17" s="62"/>
      <c r="AX17" s="62"/>
      <c r="AY17" s="62"/>
      <c r="AZ17" s="62"/>
      <c r="BA17" s="62"/>
      <c r="BB17" s="62"/>
      <c r="BC17" s="62"/>
      <c r="BD17" s="62"/>
      <c r="BE17" s="62"/>
      <c r="BF17" s="62"/>
      <c r="BG17" s="62"/>
      <c r="BH17" s="62"/>
      <c r="BI17" s="62"/>
      <c r="BJ17" s="62"/>
      <c r="BK17" s="62"/>
      <c r="BL17" s="62"/>
      <c r="BM17" s="62"/>
      <c r="BN17" s="62"/>
      <c r="BO17" s="62"/>
      <c r="BP17" s="62"/>
      <c r="BQ17" s="62"/>
      <c r="BR17" s="62"/>
      <c r="BS17" s="62"/>
      <c r="BT17" s="62"/>
      <c r="BU17" s="62"/>
      <c r="BV17" s="62"/>
      <c r="BW17" s="62"/>
      <c r="BX17" s="62"/>
      <c r="BY17" s="62"/>
      <c r="BZ17" s="62"/>
      <c r="CA17" s="62"/>
      <c r="CB17" s="62"/>
      <c r="CC17" s="62"/>
      <c r="CD17" s="62"/>
      <c r="CE17" s="62"/>
      <c r="CF17" s="62"/>
      <c r="CG17" s="62"/>
      <c r="CH17" s="62"/>
      <c r="CI17" s="62"/>
      <c r="CJ17" s="62"/>
      <c r="CK17" s="62"/>
    </row>
    <row r="18" spans="1:89" s="11" customFormat="1" ht="12.6" customHeight="1" x14ac:dyDescent="0.25">
      <c r="A18" s="12" t="str">
        <f>RIGHT(data!$C$101,3)</f>
        <v>153</v>
      </c>
      <c r="B18" s="163" t="str">
        <f>RIGHT(data!$C$100,4)</f>
        <v>2023</v>
      </c>
      <c r="C18" s="12" t="str">
        <f>data!S$59</f>
        <v>7050</v>
      </c>
      <c r="D18" s="12" t="s">
        <v>1143</v>
      </c>
      <c r="E18" s="161">
        <f>ROUND(N(data!S63), 0)</f>
        <v>0</v>
      </c>
      <c r="F18" s="250">
        <f>ROUND(N(data!S64), 2)</f>
        <v>0</v>
      </c>
      <c r="G18" s="161">
        <f>ROUND(N(data!S65), 0)</f>
        <v>0</v>
      </c>
      <c r="H18" s="161">
        <f>ROUND(N(data!S66), 0)</f>
        <v>0</v>
      </c>
      <c r="I18" s="161">
        <f>ROUND(N(data!S67), 0)</f>
        <v>0</v>
      </c>
      <c r="J18" s="161">
        <f>ROUND(N(data!S68), 0)</f>
        <v>0</v>
      </c>
      <c r="K18" s="161">
        <f>ROUND(N(data!S69), 0)</f>
        <v>0</v>
      </c>
      <c r="L18" s="161">
        <f>ROUND(N(data!S70), 0)</f>
        <v>0</v>
      </c>
      <c r="M18" s="161">
        <f>ROUND(N(data!S71), 0)</f>
        <v>0</v>
      </c>
      <c r="N18" s="161">
        <f>ROUND(N(data!S72), 0)</f>
        <v>0</v>
      </c>
      <c r="O18" s="161">
        <f>ROUND(N(data!S73), 0)</f>
        <v>0</v>
      </c>
      <c r="P18" s="161">
        <f>ROUND(N(data!S74), 0)</f>
        <v>0</v>
      </c>
      <c r="Q18" s="161">
        <f>ROUND(N(data!S75), 0)</f>
        <v>0</v>
      </c>
      <c r="R18" s="161">
        <f>ROUND(N(data!S76), 0)</f>
        <v>0</v>
      </c>
      <c r="S18" s="161">
        <f>ROUND(N(data!S77), 0)</f>
        <v>0</v>
      </c>
      <c r="T18" s="161">
        <f>ROUND(N(data!S78), 0)</f>
        <v>0</v>
      </c>
      <c r="U18" s="161">
        <f>ROUND(N(data!S79), 0)</f>
        <v>0</v>
      </c>
      <c r="V18" s="161">
        <f>ROUND(N(data!S80), 0)</f>
        <v>0</v>
      </c>
      <c r="W18" s="161">
        <f>ROUND(N(data!S81), 0)</f>
        <v>0</v>
      </c>
      <c r="X18" s="161">
        <f>ROUND(N(data!S82), 0)</f>
        <v>0</v>
      </c>
      <c r="Y18" s="161">
        <f>ROUND(N(data!S83), 0)</f>
        <v>0</v>
      </c>
      <c r="Z18" s="161">
        <f>ROUND(N(data!S84), 0)</f>
        <v>0</v>
      </c>
      <c r="AA18" s="161">
        <f>ROUND(N(data!S85), 0)</f>
        <v>0</v>
      </c>
      <c r="AB18" s="161">
        <f>ROUND(N(data!S86), 0)</f>
        <v>0</v>
      </c>
      <c r="AC18" s="161">
        <f>ROUND(N(data!S87), 0)</f>
        <v>0</v>
      </c>
      <c r="AD18" s="161">
        <f>ROUND(N(data!S88), 0)</f>
        <v>0</v>
      </c>
      <c r="AE18" s="161">
        <f>ROUND(N(data!S93), 0)</f>
        <v>0</v>
      </c>
      <c r="AF18" s="161">
        <f>ROUND(N(data!S91), 0)</f>
        <v>0</v>
      </c>
      <c r="AG18" s="161">
        <f>ROUND(N(data!S94), 0)</f>
        <v>0</v>
      </c>
      <c r="AH18" s="161">
        <f>ROUND(N(data!S95), 0)</f>
        <v>0</v>
      </c>
      <c r="AI18" s="161">
        <f>ROUND(N(data!S96), 0)</f>
        <v>0</v>
      </c>
      <c r="AJ18" s="161">
        <f>ROUND(N(data!S97), 0)</f>
        <v>0</v>
      </c>
      <c r="AK18" s="250">
        <f>ROUND(N(data!S98), 2)</f>
        <v>0</v>
      </c>
      <c r="AL18" s="62"/>
      <c r="AM18" s="62"/>
      <c r="AN18" s="62"/>
      <c r="AO18" s="62"/>
      <c r="AP18" s="62"/>
      <c r="AQ18" s="62"/>
      <c r="AR18" s="62"/>
      <c r="AS18" s="62"/>
      <c r="AT18" s="62"/>
      <c r="AU18" s="62"/>
      <c r="AV18" s="62"/>
      <c r="AW18" s="62"/>
      <c r="AX18" s="62"/>
      <c r="AY18" s="62"/>
      <c r="AZ18" s="62"/>
      <c r="BA18" s="62"/>
      <c r="BB18" s="62"/>
      <c r="BC18" s="62"/>
      <c r="BD18" s="62"/>
      <c r="BE18" s="62"/>
      <c r="BF18" s="62"/>
      <c r="BG18" s="62"/>
      <c r="BH18" s="62"/>
      <c r="BI18" s="62"/>
      <c r="BJ18" s="62"/>
      <c r="BK18" s="62"/>
      <c r="BL18" s="62"/>
      <c r="BM18" s="62"/>
      <c r="BN18" s="62"/>
      <c r="BO18" s="62"/>
      <c r="BP18" s="62"/>
      <c r="BQ18" s="62"/>
      <c r="BR18" s="62"/>
      <c r="BS18" s="62"/>
      <c r="BT18" s="62"/>
      <c r="BU18" s="62"/>
      <c r="BV18" s="62"/>
      <c r="BW18" s="62"/>
      <c r="BX18" s="62"/>
      <c r="BY18" s="62"/>
      <c r="BZ18" s="62"/>
      <c r="CA18" s="62"/>
      <c r="CB18" s="62"/>
      <c r="CC18" s="62"/>
      <c r="CD18" s="62"/>
      <c r="CE18" s="62"/>
      <c r="CF18" s="62"/>
      <c r="CG18" s="62"/>
      <c r="CH18" s="62"/>
      <c r="CI18" s="62"/>
      <c r="CJ18" s="62"/>
      <c r="CK18" s="62"/>
    </row>
    <row r="19" spans="1:89" s="11" customFormat="1" ht="12.6" customHeight="1" x14ac:dyDescent="0.25">
      <c r="A19" s="12" t="str">
        <f>RIGHT(data!$C$101,3)</f>
        <v>153</v>
      </c>
      <c r="B19" s="163" t="str">
        <f>RIGHT(data!$C$100,4)</f>
        <v>2023</v>
      </c>
      <c r="C19" s="12" t="str">
        <f>data!T$59</f>
        <v>7060</v>
      </c>
      <c r="D19" s="12" t="s">
        <v>1143</v>
      </c>
      <c r="E19" s="161">
        <f>ROUND(N(data!T63), 0)</f>
        <v>0</v>
      </c>
      <c r="F19" s="250">
        <f>ROUND(N(data!T64), 2)</f>
        <v>0</v>
      </c>
      <c r="G19" s="161">
        <f>ROUND(N(data!T65), 0)</f>
        <v>0</v>
      </c>
      <c r="H19" s="161">
        <f>ROUND(N(data!T66), 0)</f>
        <v>0</v>
      </c>
      <c r="I19" s="161">
        <f>ROUND(N(data!T67), 0)</f>
        <v>0</v>
      </c>
      <c r="J19" s="161">
        <f>ROUND(N(data!T68), 0)</f>
        <v>0</v>
      </c>
      <c r="K19" s="161">
        <f>ROUND(N(data!T69), 0)</f>
        <v>0</v>
      </c>
      <c r="L19" s="161">
        <f>ROUND(N(data!T70), 0)</f>
        <v>0</v>
      </c>
      <c r="M19" s="161">
        <f>ROUND(N(data!T71), 0)</f>
        <v>0</v>
      </c>
      <c r="N19" s="161">
        <f>ROUND(N(data!T72), 0)</f>
        <v>0</v>
      </c>
      <c r="O19" s="161">
        <f>ROUND(N(data!T73), 0)</f>
        <v>0</v>
      </c>
      <c r="P19" s="161">
        <f>ROUND(N(data!T74), 0)</f>
        <v>0</v>
      </c>
      <c r="Q19" s="161">
        <f>ROUND(N(data!T75), 0)</f>
        <v>0</v>
      </c>
      <c r="R19" s="161">
        <f>ROUND(N(data!T76), 0)</f>
        <v>0</v>
      </c>
      <c r="S19" s="161">
        <f>ROUND(N(data!T77), 0)</f>
        <v>0</v>
      </c>
      <c r="T19" s="161">
        <f>ROUND(N(data!T78), 0)</f>
        <v>0</v>
      </c>
      <c r="U19" s="161">
        <f>ROUND(N(data!T79), 0)</f>
        <v>0</v>
      </c>
      <c r="V19" s="161">
        <f>ROUND(N(data!T80), 0)</f>
        <v>0</v>
      </c>
      <c r="W19" s="161">
        <f>ROUND(N(data!T81), 0)</f>
        <v>0</v>
      </c>
      <c r="X19" s="161">
        <f>ROUND(N(data!T82), 0)</f>
        <v>0</v>
      </c>
      <c r="Y19" s="161">
        <f>ROUND(N(data!T83), 0)</f>
        <v>0</v>
      </c>
      <c r="Z19" s="161">
        <f>ROUND(N(data!T84), 0)</f>
        <v>0</v>
      </c>
      <c r="AA19" s="161">
        <f>ROUND(N(data!T85), 0)</f>
        <v>0</v>
      </c>
      <c r="AB19" s="161">
        <f>ROUND(N(data!T86), 0)</f>
        <v>0</v>
      </c>
      <c r="AC19" s="161">
        <f>ROUND(N(data!T87), 0)</f>
        <v>0</v>
      </c>
      <c r="AD19" s="161">
        <f>ROUND(N(data!T88), 0)</f>
        <v>0</v>
      </c>
      <c r="AE19" s="161">
        <f>ROUND(N(data!T93), 0)</f>
        <v>0</v>
      </c>
      <c r="AF19" s="161">
        <f>ROUND(N(data!T91), 0)</f>
        <v>0</v>
      </c>
      <c r="AG19" s="161">
        <f>ROUND(N(data!T94), 0)</f>
        <v>0</v>
      </c>
      <c r="AH19" s="161">
        <f>ROUND(N(data!T95), 0)</f>
        <v>0</v>
      </c>
      <c r="AI19" s="161">
        <f>ROUND(N(data!T96), 0)</f>
        <v>0</v>
      </c>
      <c r="AJ19" s="161">
        <f>ROUND(N(data!T97), 0)</f>
        <v>0</v>
      </c>
      <c r="AK19" s="250">
        <f>ROUND(N(data!T98), 2)</f>
        <v>0</v>
      </c>
      <c r="AL19" s="62"/>
      <c r="AM19" s="62"/>
      <c r="AN19" s="62"/>
      <c r="AO19" s="62"/>
      <c r="AP19" s="62"/>
      <c r="AQ19" s="62"/>
      <c r="AR19" s="62"/>
      <c r="AS19" s="62"/>
      <c r="AT19" s="62"/>
      <c r="AU19" s="62"/>
      <c r="AV19" s="62"/>
      <c r="AW19" s="62"/>
      <c r="AX19" s="62"/>
      <c r="AY19" s="62"/>
      <c r="AZ19" s="62"/>
      <c r="BA19" s="62"/>
      <c r="BB19" s="62"/>
      <c r="BC19" s="62"/>
      <c r="BD19" s="62"/>
      <c r="BE19" s="62"/>
      <c r="BF19" s="62"/>
      <c r="BG19" s="62"/>
      <c r="BH19" s="62"/>
      <c r="BI19" s="62"/>
      <c r="BJ19" s="62"/>
      <c r="BK19" s="62"/>
      <c r="BL19" s="62"/>
      <c r="BM19" s="62"/>
      <c r="BN19" s="62"/>
      <c r="BO19" s="62"/>
      <c r="BP19" s="62"/>
      <c r="BQ19" s="62"/>
      <c r="BR19" s="62"/>
      <c r="BS19" s="62"/>
      <c r="BT19" s="62"/>
      <c r="BU19" s="62"/>
      <c r="BV19" s="62"/>
      <c r="BW19" s="62"/>
      <c r="BX19" s="62"/>
      <c r="BY19" s="62"/>
      <c r="BZ19" s="62"/>
      <c r="CA19" s="62"/>
      <c r="CB19" s="62"/>
      <c r="CC19" s="62"/>
      <c r="CD19" s="62"/>
      <c r="CE19" s="62"/>
      <c r="CF19" s="62"/>
      <c r="CG19" s="62"/>
      <c r="CH19" s="62"/>
      <c r="CI19" s="62"/>
      <c r="CJ19" s="62"/>
      <c r="CK19" s="62"/>
    </row>
    <row r="20" spans="1:89" s="11" customFormat="1" ht="12.6" customHeight="1" x14ac:dyDescent="0.25">
      <c r="A20" s="12" t="str">
        <f>RIGHT(data!$C$101,3)</f>
        <v>153</v>
      </c>
      <c r="B20" s="163" t="str">
        <f>RIGHT(data!$C$100,4)</f>
        <v>2023</v>
      </c>
      <c r="C20" s="12" t="str">
        <f>data!U$59</f>
        <v>7070</v>
      </c>
      <c r="D20" s="12" t="s">
        <v>1143</v>
      </c>
      <c r="E20" s="161">
        <f>ROUND(N(data!U63), 0)</f>
        <v>85423</v>
      </c>
      <c r="F20" s="250">
        <f>ROUND(N(data!U64), 2)</f>
        <v>18.5</v>
      </c>
      <c r="G20" s="161">
        <f>ROUND(N(data!U65), 0)</f>
        <v>938755</v>
      </c>
      <c r="H20" s="161">
        <f>ROUND(N(data!U66), 0)</f>
        <v>246625</v>
      </c>
      <c r="I20" s="161">
        <f>ROUND(N(data!U67), 0)</f>
        <v>11040</v>
      </c>
      <c r="J20" s="161">
        <f>ROUND(N(data!U68), 0)</f>
        <v>440529</v>
      </c>
      <c r="K20" s="161">
        <f>ROUND(N(data!U69), 0)</f>
        <v>0</v>
      </c>
      <c r="L20" s="161">
        <f>ROUND(N(data!U70), 0)</f>
        <v>26638</v>
      </c>
      <c r="M20" s="161">
        <f>ROUND(N(data!U71), 0)</f>
        <v>68828</v>
      </c>
      <c r="N20" s="161">
        <f>ROUND(N(data!U72), 0)</f>
        <v>972</v>
      </c>
      <c r="O20" s="161">
        <f>ROUND(N(data!U73), 0)</f>
        <v>801870</v>
      </c>
      <c r="P20" s="161">
        <f>ROUND(N(data!U74), 0)</f>
        <v>77251</v>
      </c>
      <c r="Q20" s="161">
        <f>ROUND(N(data!U75), 0)</f>
        <v>229964</v>
      </c>
      <c r="R20" s="161">
        <f>ROUND(N(data!U76), 0)</f>
        <v>0</v>
      </c>
      <c r="S20" s="161">
        <f>ROUND(N(data!U77), 0)</f>
        <v>0</v>
      </c>
      <c r="T20" s="161">
        <f>ROUND(N(data!U78), 0)</f>
        <v>0</v>
      </c>
      <c r="U20" s="161">
        <f>ROUND(N(data!U79), 0)</f>
        <v>0</v>
      </c>
      <c r="V20" s="161">
        <f>ROUND(N(data!U80), 0)</f>
        <v>447462</v>
      </c>
      <c r="W20" s="161">
        <f>ROUND(N(data!U81), 0)</f>
        <v>45303</v>
      </c>
      <c r="X20" s="161">
        <f>ROUND(N(data!U82), 0)</f>
        <v>0</v>
      </c>
      <c r="Y20" s="161">
        <f>ROUND(N(data!U83), 0)</f>
        <v>0</v>
      </c>
      <c r="Z20" s="161">
        <f>ROUND(N(data!U84), 0)</f>
        <v>0</v>
      </c>
      <c r="AA20" s="161">
        <f>ROUND(N(data!U85), 0)</f>
        <v>0</v>
      </c>
      <c r="AB20" s="161">
        <f>ROUND(N(data!U86), 0)</f>
        <v>0</v>
      </c>
      <c r="AC20" s="161">
        <f>ROUND(N(data!U87), 0)</f>
        <v>1890</v>
      </c>
      <c r="AD20" s="161">
        <f>ROUND(N(data!U88), 0)</f>
        <v>0</v>
      </c>
      <c r="AE20" s="161">
        <f>ROUND(N(data!U93), 0)</f>
        <v>7224936</v>
      </c>
      <c r="AF20" s="161">
        <f>ROUND(N(data!U91), 0)</f>
        <v>674656</v>
      </c>
      <c r="AG20" s="161">
        <f>ROUND(N(data!U94), 0)</f>
        <v>3041</v>
      </c>
      <c r="AH20" s="161">
        <f>ROUND(N(data!U95), 0)</f>
        <v>0</v>
      </c>
      <c r="AI20" s="161">
        <f>ROUND(N(data!U96), 0)</f>
        <v>600</v>
      </c>
      <c r="AJ20" s="161">
        <f>ROUND(N(data!U97), 0)</f>
        <v>0</v>
      </c>
      <c r="AK20" s="250">
        <f>ROUND(N(data!U98), 2)</f>
        <v>0</v>
      </c>
      <c r="AL20" s="62"/>
      <c r="AM20" s="62"/>
      <c r="AN20" s="62"/>
      <c r="AO20" s="62"/>
      <c r="AP20" s="62"/>
      <c r="AQ20" s="62"/>
      <c r="AR20" s="62"/>
      <c r="AS20" s="62"/>
      <c r="AT20" s="62"/>
      <c r="AU20" s="62"/>
      <c r="AV20" s="62"/>
      <c r="AW20" s="62"/>
      <c r="AX20" s="62"/>
      <c r="AY20" s="62"/>
      <c r="AZ20" s="62"/>
      <c r="BA20" s="62"/>
      <c r="BB20" s="62"/>
      <c r="BC20" s="62"/>
      <c r="BD20" s="62"/>
      <c r="BE20" s="62"/>
      <c r="BF20" s="62"/>
      <c r="BG20" s="62"/>
      <c r="BH20" s="62"/>
      <c r="BI20" s="62"/>
      <c r="BJ20" s="62"/>
      <c r="BK20" s="62"/>
      <c r="BL20" s="62"/>
      <c r="BM20" s="62"/>
      <c r="BN20" s="62"/>
      <c r="BO20" s="62"/>
      <c r="BP20" s="62"/>
      <c r="BQ20" s="62"/>
      <c r="BR20" s="62"/>
      <c r="BS20" s="62"/>
      <c r="BT20" s="62"/>
      <c r="BU20" s="62"/>
      <c r="BV20" s="62"/>
      <c r="BW20" s="62"/>
      <c r="BX20" s="62"/>
      <c r="BY20" s="62"/>
      <c r="BZ20" s="62"/>
      <c r="CA20" s="62"/>
      <c r="CB20" s="62"/>
      <c r="CC20" s="62"/>
      <c r="CD20" s="62"/>
      <c r="CE20" s="62"/>
      <c r="CF20" s="62"/>
      <c r="CG20" s="62"/>
      <c r="CH20" s="62"/>
      <c r="CI20" s="62"/>
      <c r="CJ20" s="62"/>
      <c r="CK20" s="62"/>
    </row>
    <row r="21" spans="1:89" s="11" customFormat="1" ht="12.6" customHeight="1" x14ac:dyDescent="0.25">
      <c r="A21" s="12" t="str">
        <f>RIGHT(data!$C$101,3)</f>
        <v>153</v>
      </c>
      <c r="B21" s="163" t="str">
        <f>RIGHT(data!$C$100,4)</f>
        <v>2023</v>
      </c>
      <c r="C21" s="12" t="str">
        <f>data!V$59</f>
        <v>7110</v>
      </c>
      <c r="D21" s="12" t="s">
        <v>1143</v>
      </c>
      <c r="E21" s="161">
        <f>ROUND(N(data!V63), 0)</f>
        <v>0</v>
      </c>
      <c r="F21" s="250">
        <f>ROUND(N(data!V64), 2)</f>
        <v>0</v>
      </c>
      <c r="G21" s="161">
        <f>ROUND(N(data!V65), 0)</f>
        <v>0</v>
      </c>
      <c r="H21" s="161">
        <f>ROUND(N(data!V66), 0)</f>
        <v>0</v>
      </c>
      <c r="I21" s="161">
        <f>ROUND(N(data!V67), 0)</f>
        <v>0</v>
      </c>
      <c r="J21" s="161">
        <f>ROUND(N(data!V68), 0)</f>
        <v>0</v>
      </c>
      <c r="K21" s="161">
        <f>ROUND(N(data!V69), 0)</f>
        <v>0</v>
      </c>
      <c r="L21" s="161">
        <f>ROUND(N(data!V70), 0)</f>
        <v>0</v>
      </c>
      <c r="M21" s="161">
        <f>ROUND(N(data!V71), 0)</f>
        <v>0</v>
      </c>
      <c r="N21" s="161">
        <f>ROUND(N(data!V72), 0)</f>
        <v>0</v>
      </c>
      <c r="O21" s="161">
        <f>ROUND(N(data!V73), 0)</f>
        <v>0</v>
      </c>
      <c r="P21" s="161">
        <f>ROUND(N(data!V74), 0)</f>
        <v>0</v>
      </c>
      <c r="Q21" s="161">
        <f>ROUND(N(data!V75), 0)</f>
        <v>0</v>
      </c>
      <c r="R21" s="161">
        <f>ROUND(N(data!V76), 0)</f>
        <v>0</v>
      </c>
      <c r="S21" s="161">
        <f>ROUND(N(data!V77), 0)</f>
        <v>0</v>
      </c>
      <c r="T21" s="161">
        <f>ROUND(N(data!V78), 0)</f>
        <v>0</v>
      </c>
      <c r="U21" s="161">
        <f>ROUND(N(data!V79), 0)</f>
        <v>0</v>
      </c>
      <c r="V21" s="161">
        <f>ROUND(N(data!V80), 0)</f>
        <v>0</v>
      </c>
      <c r="W21" s="161">
        <f>ROUND(N(data!V81), 0)</f>
        <v>0</v>
      </c>
      <c r="X21" s="161">
        <f>ROUND(N(data!V82), 0)</f>
        <v>0</v>
      </c>
      <c r="Y21" s="161">
        <f>ROUND(N(data!V83), 0)</f>
        <v>0</v>
      </c>
      <c r="Z21" s="161">
        <f>ROUND(N(data!V84), 0)</f>
        <v>0</v>
      </c>
      <c r="AA21" s="161">
        <f>ROUND(N(data!V85), 0)</f>
        <v>0</v>
      </c>
      <c r="AB21" s="161">
        <f>ROUND(N(data!V86), 0)</f>
        <v>0</v>
      </c>
      <c r="AC21" s="161">
        <f>ROUND(N(data!V87), 0)</f>
        <v>0</v>
      </c>
      <c r="AD21" s="161">
        <f>ROUND(N(data!V88), 0)</f>
        <v>0</v>
      </c>
      <c r="AE21" s="161">
        <f>ROUND(N(data!V93), 0)</f>
        <v>216374</v>
      </c>
      <c r="AF21" s="161">
        <f>ROUND(N(data!V91), 0)</f>
        <v>17539</v>
      </c>
      <c r="AG21" s="161">
        <f>ROUND(N(data!V94), 0)</f>
        <v>0</v>
      </c>
      <c r="AH21" s="161">
        <f>ROUND(N(data!V95), 0)</f>
        <v>0</v>
      </c>
      <c r="AI21" s="161">
        <f>ROUND(N(data!V96), 0)</f>
        <v>0</v>
      </c>
      <c r="AJ21" s="161">
        <f>ROUND(N(data!V97), 0)</f>
        <v>0</v>
      </c>
      <c r="AK21" s="250">
        <f>ROUND(N(data!V98), 2)</f>
        <v>0</v>
      </c>
      <c r="AL21" s="62"/>
      <c r="AM21" s="62"/>
      <c r="AN21" s="62"/>
      <c r="AO21" s="62"/>
      <c r="AP21" s="62"/>
      <c r="AQ21" s="62"/>
      <c r="AR21" s="62"/>
      <c r="AS21" s="62"/>
      <c r="AT21" s="62"/>
      <c r="AU21" s="62"/>
      <c r="AV21" s="62"/>
      <c r="AW21" s="62"/>
      <c r="AX21" s="62"/>
      <c r="AY21" s="62"/>
      <c r="AZ21" s="62"/>
      <c r="BA21" s="62"/>
      <c r="BB21" s="62"/>
      <c r="BC21" s="62"/>
      <c r="BD21" s="62"/>
      <c r="BE21" s="62"/>
      <c r="BF21" s="62"/>
      <c r="BG21" s="62"/>
      <c r="BH21" s="62"/>
      <c r="BI21" s="62"/>
      <c r="BJ21" s="62"/>
      <c r="BK21" s="62"/>
      <c r="BL21" s="62"/>
      <c r="BM21" s="62"/>
      <c r="BN21" s="62"/>
      <c r="BO21" s="62"/>
      <c r="BP21" s="62"/>
      <c r="BQ21" s="62"/>
      <c r="BR21" s="62"/>
      <c r="BS21" s="62"/>
      <c r="BT21" s="62"/>
      <c r="BU21" s="62"/>
      <c r="BV21" s="62"/>
      <c r="BW21" s="62"/>
      <c r="BX21" s="62"/>
      <c r="BY21" s="62"/>
      <c r="BZ21" s="62"/>
      <c r="CA21" s="62"/>
      <c r="CB21" s="62"/>
      <c r="CC21" s="62"/>
      <c r="CD21" s="62"/>
      <c r="CE21" s="62"/>
      <c r="CF21" s="62"/>
      <c r="CG21" s="62"/>
      <c r="CH21" s="62"/>
      <c r="CI21" s="62"/>
      <c r="CJ21" s="62"/>
      <c r="CK21" s="62"/>
    </row>
    <row r="22" spans="1:89" s="11" customFormat="1" ht="12.6" customHeight="1" x14ac:dyDescent="0.25">
      <c r="A22" s="12" t="str">
        <f>RIGHT(data!$C$101,3)</f>
        <v>153</v>
      </c>
      <c r="B22" s="163" t="str">
        <f>RIGHT(data!$C$100,4)</f>
        <v>2023</v>
      </c>
      <c r="C22" s="12" t="str">
        <f>data!W$59</f>
        <v>7120</v>
      </c>
      <c r="D22" s="12" t="s">
        <v>1143</v>
      </c>
      <c r="E22" s="161">
        <f>ROUND(N(data!W63), 0)</f>
        <v>0</v>
      </c>
      <c r="F22" s="250">
        <f>ROUND(N(data!W64), 2)</f>
        <v>0</v>
      </c>
      <c r="G22" s="161">
        <f>ROUND(N(data!W65), 0)</f>
        <v>0</v>
      </c>
      <c r="H22" s="161">
        <f>ROUND(N(data!W66), 0)</f>
        <v>0</v>
      </c>
      <c r="I22" s="161">
        <f>ROUND(N(data!W67), 0)</f>
        <v>0</v>
      </c>
      <c r="J22" s="161">
        <f>ROUND(N(data!W68), 0)</f>
        <v>0</v>
      </c>
      <c r="K22" s="161">
        <f>ROUND(N(data!W69), 0)</f>
        <v>0</v>
      </c>
      <c r="L22" s="161">
        <f>ROUND(N(data!W70), 0)</f>
        <v>0</v>
      </c>
      <c r="M22" s="161">
        <f>ROUND(N(data!W71), 0)</f>
        <v>0</v>
      </c>
      <c r="N22" s="161">
        <f>ROUND(N(data!W72), 0)</f>
        <v>0</v>
      </c>
      <c r="O22" s="161">
        <f>ROUND(N(data!W73), 0)</f>
        <v>0</v>
      </c>
      <c r="P22" s="161">
        <f>ROUND(N(data!W74), 0)</f>
        <v>0</v>
      </c>
      <c r="Q22" s="161">
        <f>ROUND(N(data!W75), 0)</f>
        <v>0</v>
      </c>
      <c r="R22" s="161">
        <f>ROUND(N(data!W76), 0)</f>
        <v>0</v>
      </c>
      <c r="S22" s="161">
        <f>ROUND(N(data!W77), 0)</f>
        <v>0</v>
      </c>
      <c r="T22" s="161">
        <f>ROUND(N(data!W78), 0)</f>
        <v>0</v>
      </c>
      <c r="U22" s="161">
        <f>ROUND(N(data!W79), 0)</f>
        <v>0</v>
      </c>
      <c r="V22" s="161">
        <f>ROUND(N(data!W80), 0)</f>
        <v>0</v>
      </c>
      <c r="W22" s="161">
        <f>ROUND(N(data!W81), 0)</f>
        <v>0</v>
      </c>
      <c r="X22" s="161">
        <f>ROUND(N(data!W82), 0)</f>
        <v>0</v>
      </c>
      <c r="Y22" s="161">
        <f>ROUND(N(data!W83), 0)</f>
        <v>0</v>
      </c>
      <c r="Z22" s="161">
        <f>ROUND(N(data!W84), 0)</f>
        <v>0</v>
      </c>
      <c r="AA22" s="161">
        <f>ROUND(N(data!W85), 0)</f>
        <v>0</v>
      </c>
      <c r="AB22" s="161">
        <f>ROUND(N(data!W86), 0)</f>
        <v>0</v>
      </c>
      <c r="AC22" s="161">
        <f>ROUND(N(data!W87), 0)</f>
        <v>0</v>
      </c>
      <c r="AD22" s="161">
        <f>ROUND(N(data!W88), 0)</f>
        <v>0</v>
      </c>
      <c r="AE22" s="161">
        <f>ROUND(N(data!W93), 0)</f>
        <v>0</v>
      </c>
      <c r="AF22" s="161">
        <f>ROUND(N(data!W91), 0)</f>
        <v>0</v>
      </c>
      <c r="AG22" s="161">
        <f>ROUND(N(data!W94), 0)</f>
        <v>0</v>
      </c>
      <c r="AH22" s="161">
        <f>ROUND(N(data!W95), 0)</f>
        <v>0</v>
      </c>
      <c r="AI22" s="161">
        <f>ROUND(N(data!W96), 0)</f>
        <v>0</v>
      </c>
      <c r="AJ22" s="161">
        <f>ROUND(N(data!W97), 0)</f>
        <v>0</v>
      </c>
      <c r="AK22" s="250">
        <f>ROUND(N(data!W98), 2)</f>
        <v>0</v>
      </c>
      <c r="AL22" s="62"/>
      <c r="AM22" s="62"/>
      <c r="AN22" s="62"/>
      <c r="AO22" s="62"/>
      <c r="AP22" s="62"/>
      <c r="AQ22" s="62"/>
      <c r="AR22" s="62"/>
      <c r="AS22" s="62"/>
      <c r="AT22" s="62"/>
      <c r="AU22" s="62"/>
      <c r="AV22" s="62"/>
      <c r="AW22" s="62"/>
      <c r="AX22" s="62"/>
      <c r="AY22" s="62"/>
      <c r="AZ22" s="62"/>
      <c r="BA22" s="62"/>
      <c r="BB22" s="62"/>
      <c r="BC22" s="62"/>
      <c r="BD22" s="62"/>
      <c r="BE22" s="62"/>
      <c r="BF22" s="62"/>
      <c r="BG22" s="62"/>
      <c r="BH22" s="62"/>
      <c r="BI22" s="62"/>
      <c r="BJ22" s="62"/>
      <c r="BK22" s="62"/>
      <c r="BL22" s="62"/>
      <c r="BM22" s="62"/>
      <c r="BN22" s="62"/>
      <c r="BO22" s="62"/>
      <c r="BP22" s="62"/>
      <c r="BQ22" s="62"/>
      <c r="BR22" s="62"/>
      <c r="BS22" s="62"/>
      <c r="BT22" s="62"/>
      <c r="BU22" s="62"/>
      <c r="BV22" s="62"/>
      <c r="BW22" s="62"/>
      <c r="BX22" s="62"/>
      <c r="BY22" s="62"/>
      <c r="BZ22" s="62"/>
      <c r="CA22" s="62"/>
      <c r="CB22" s="62"/>
      <c r="CC22" s="62"/>
      <c r="CD22" s="62"/>
      <c r="CE22" s="62"/>
      <c r="CF22" s="62"/>
      <c r="CG22" s="62"/>
      <c r="CH22" s="62"/>
      <c r="CI22" s="62"/>
      <c r="CJ22" s="62"/>
      <c r="CK22" s="62"/>
    </row>
    <row r="23" spans="1:89" s="11" customFormat="1" ht="12.6" customHeight="1" x14ac:dyDescent="0.25">
      <c r="A23" s="12" t="str">
        <f>RIGHT(data!$C$101,3)</f>
        <v>153</v>
      </c>
      <c r="B23" s="163" t="str">
        <f>RIGHT(data!$C$100,4)</f>
        <v>2023</v>
      </c>
      <c r="C23" s="12" t="str">
        <f>data!X$59</f>
        <v>7130</v>
      </c>
      <c r="D23" s="12" t="s">
        <v>1143</v>
      </c>
      <c r="E23" s="161">
        <f>ROUND(N(data!X63), 0)</f>
        <v>0</v>
      </c>
      <c r="F23" s="250">
        <f>ROUND(N(data!X64), 2)</f>
        <v>0</v>
      </c>
      <c r="G23" s="161">
        <f>ROUND(N(data!X65), 0)</f>
        <v>0</v>
      </c>
      <c r="H23" s="161">
        <f>ROUND(N(data!X66), 0)</f>
        <v>0</v>
      </c>
      <c r="I23" s="161">
        <f>ROUND(N(data!X67), 0)</f>
        <v>0</v>
      </c>
      <c r="J23" s="161">
        <f>ROUND(N(data!X68), 0)</f>
        <v>0</v>
      </c>
      <c r="K23" s="161">
        <f>ROUND(N(data!X69), 0)</f>
        <v>0</v>
      </c>
      <c r="L23" s="161">
        <f>ROUND(N(data!X70), 0)</f>
        <v>0</v>
      </c>
      <c r="M23" s="161">
        <f>ROUND(N(data!X71), 0)</f>
        <v>0</v>
      </c>
      <c r="N23" s="161">
        <f>ROUND(N(data!X72), 0)</f>
        <v>0</v>
      </c>
      <c r="O23" s="161">
        <f>ROUND(N(data!X73), 0)</f>
        <v>0</v>
      </c>
      <c r="P23" s="161">
        <f>ROUND(N(data!X74), 0)</f>
        <v>0</v>
      </c>
      <c r="Q23" s="161">
        <f>ROUND(N(data!X75), 0)</f>
        <v>0</v>
      </c>
      <c r="R23" s="161">
        <f>ROUND(N(data!X76), 0)</f>
        <v>0</v>
      </c>
      <c r="S23" s="161">
        <f>ROUND(N(data!X77), 0)</f>
        <v>0</v>
      </c>
      <c r="T23" s="161">
        <f>ROUND(N(data!X78), 0)</f>
        <v>0</v>
      </c>
      <c r="U23" s="161">
        <f>ROUND(N(data!X79), 0)</f>
        <v>0</v>
      </c>
      <c r="V23" s="161">
        <f>ROUND(N(data!X80), 0)</f>
        <v>0</v>
      </c>
      <c r="W23" s="161">
        <f>ROUND(N(data!X81), 0)</f>
        <v>0</v>
      </c>
      <c r="X23" s="161">
        <f>ROUND(N(data!X82), 0)</f>
        <v>0</v>
      </c>
      <c r="Y23" s="161">
        <f>ROUND(N(data!X83), 0)</f>
        <v>0</v>
      </c>
      <c r="Z23" s="161">
        <f>ROUND(N(data!X84), 0)</f>
        <v>0</v>
      </c>
      <c r="AA23" s="161">
        <f>ROUND(N(data!X85), 0)</f>
        <v>0</v>
      </c>
      <c r="AB23" s="161">
        <f>ROUND(N(data!X86), 0)</f>
        <v>0</v>
      </c>
      <c r="AC23" s="161">
        <f>ROUND(N(data!X87), 0)</f>
        <v>0</v>
      </c>
      <c r="AD23" s="161">
        <f>ROUND(N(data!X88), 0)</f>
        <v>0</v>
      </c>
      <c r="AE23" s="161">
        <f>ROUND(N(data!X93), 0)</f>
        <v>0</v>
      </c>
      <c r="AF23" s="161">
        <f>ROUND(N(data!X91), 0)</f>
        <v>0</v>
      </c>
      <c r="AG23" s="161">
        <f>ROUND(N(data!X94), 0)</f>
        <v>0</v>
      </c>
      <c r="AH23" s="161">
        <f>ROUND(N(data!X95), 0)</f>
        <v>0</v>
      </c>
      <c r="AI23" s="161">
        <f>ROUND(N(data!X96), 0)</f>
        <v>0</v>
      </c>
      <c r="AJ23" s="161">
        <f>ROUND(N(data!X97), 0)</f>
        <v>0</v>
      </c>
      <c r="AK23" s="250">
        <f>ROUND(N(data!X98), 2)</f>
        <v>0</v>
      </c>
      <c r="AL23" s="62"/>
      <c r="AM23" s="62"/>
      <c r="AN23" s="62"/>
      <c r="AO23" s="62"/>
      <c r="AP23" s="62"/>
      <c r="AQ23" s="62"/>
      <c r="AR23" s="62"/>
      <c r="AS23" s="62"/>
      <c r="AT23" s="62"/>
      <c r="AU23" s="62"/>
      <c r="AV23" s="62"/>
      <c r="AW23" s="62"/>
      <c r="AX23" s="62"/>
      <c r="AY23" s="62"/>
      <c r="AZ23" s="62"/>
      <c r="BA23" s="62"/>
      <c r="BB23" s="62"/>
      <c r="BC23" s="62"/>
      <c r="BD23" s="62"/>
      <c r="BE23" s="62"/>
      <c r="BF23" s="62"/>
      <c r="BG23" s="62"/>
      <c r="BH23" s="62"/>
      <c r="BI23" s="62"/>
      <c r="BJ23" s="62"/>
      <c r="BK23" s="62"/>
      <c r="BL23" s="62"/>
      <c r="BM23" s="62"/>
      <c r="BN23" s="62"/>
      <c r="BO23" s="62"/>
      <c r="BP23" s="62"/>
      <c r="BQ23" s="62"/>
      <c r="BR23" s="62"/>
      <c r="BS23" s="62"/>
      <c r="BT23" s="62"/>
      <c r="BU23" s="62"/>
      <c r="BV23" s="62"/>
      <c r="BW23" s="62"/>
      <c r="BX23" s="62"/>
      <c r="BY23" s="62"/>
      <c r="BZ23" s="62"/>
      <c r="CA23" s="62"/>
      <c r="CB23" s="62"/>
      <c r="CC23" s="62"/>
      <c r="CD23" s="62"/>
      <c r="CE23" s="62"/>
      <c r="CF23" s="62"/>
      <c r="CG23" s="62"/>
      <c r="CH23" s="62"/>
      <c r="CI23" s="62"/>
      <c r="CJ23" s="62"/>
      <c r="CK23" s="62"/>
    </row>
    <row r="24" spans="1:89" s="11" customFormat="1" ht="12.6" customHeight="1" x14ac:dyDescent="0.25">
      <c r="A24" s="12" t="str">
        <f>RIGHT(data!$C$101,3)</f>
        <v>153</v>
      </c>
      <c r="B24" s="163" t="str">
        <f>RIGHT(data!$C$100,4)</f>
        <v>2023</v>
      </c>
      <c r="C24" s="12" t="str">
        <f>data!Y$59</f>
        <v>7140</v>
      </c>
      <c r="D24" s="12" t="s">
        <v>1143</v>
      </c>
      <c r="E24" s="161">
        <f>ROUND(N(data!Y63), 0)</f>
        <v>0</v>
      </c>
      <c r="F24" s="250">
        <f>ROUND(N(data!Y64), 2)</f>
        <v>17.8</v>
      </c>
      <c r="G24" s="161">
        <f>ROUND(N(data!Y65), 0)</f>
        <v>1244761</v>
      </c>
      <c r="H24" s="161">
        <f>ROUND(N(data!Y66), 0)</f>
        <v>327018</v>
      </c>
      <c r="I24" s="161">
        <f>ROUND(N(data!Y67), 0)</f>
        <v>0</v>
      </c>
      <c r="J24" s="161">
        <f>ROUND(N(data!Y68), 0)</f>
        <v>101136</v>
      </c>
      <c r="K24" s="161">
        <f>ROUND(N(data!Y69), 0)</f>
        <v>0</v>
      </c>
      <c r="L24" s="161">
        <f>ROUND(N(data!Y70), 0)</f>
        <v>85779</v>
      </c>
      <c r="M24" s="161">
        <f>ROUND(N(data!Y71), 0)</f>
        <v>53415</v>
      </c>
      <c r="N24" s="161">
        <f>ROUND(N(data!Y72), 0)</f>
        <v>372</v>
      </c>
      <c r="O24" s="161">
        <f>ROUND(N(data!Y73), 0)</f>
        <v>555925</v>
      </c>
      <c r="P24" s="161">
        <f>ROUND(N(data!Y74), 0)</f>
        <v>0</v>
      </c>
      <c r="Q24" s="161">
        <f>ROUND(N(data!Y75), 0)</f>
        <v>0</v>
      </c>
      <c r="R24" s="161">
        <f>ROUND(N(data!Y76), 0)</f>
        <v>0</v>
      </c>
      <c r="S24" s="161">
        <f>ROUND(N(data!Y77), 0)</f>
        <v>0</v>
      </c>
      <c r="T24" s="161">
        <f>ROUND(N(data!Y78), 0)</f>
        <v>0</v>
      </c>
      <c r="U24" s="161">
        <f>ROUND(N(data!Y79), 0)</f>
        <v>0</v>
      </c>
      <c r="V24" s="161">
        <f>ROUND(N(data!Y80), 0)</f>
        <v>0</v>
      </c>
      <c r="W24" s="161">
        <f>ROUND(N(data!Y81), 0)</f>
        <v>551515</v>
      </c>
      <c r="X24" s="161">
        <f>ROUND(N(data!Y82), 0)</f>
        <v>0</v>
      </c>
      <c r="Y24" s="161">
        <f>ROUND(N(data!Y83), 0)</f>
        <v>0</v>
      </c>
      <c r="Z24" s="161">
        <f>ROUND(N(data!Y84), 0)</f>
        <v>0</v>
      </c>
      <c r="AA24" s="161">
        <f>ROUND(N(data!Y85), 0)</f>
        <v>0</v>
      </c>
      <c r="AB24" s="161">
        <f>ROUND(N(data!Y86), 0)</f>
        <v>0</v>
      </c>
      <c r="AC24" s="161">
        <f>ROUND(N(data!Y87), 0)</f>
        <v>4410</v>
      </c>
      <c r="AD24" s="161">
        <f>ROUND(N(data!Y88), 0)</f>
        <v>0</v>
      </c>
      <c r="AE24" s="161">
        <f>ROUND(N(data!Y93), 0)</f>
        <v>11190478</v>
      </c>
      <c r="AF24" s="161">
        <f>ROUND(N(data!Y91), 0)</f>
        <v>512334</v>
      </c>
      <c r="AG24" s="161">
        <f>ROUND(N(data!Y94), 0)</f>
        <v>2360</v>
      </c>
      <c r="AH24" s="161">
        <f>ROUND(N(data!Y95), 0)</f>
        <v>0</v>
      </c>
      <c r="AI24" s="161">
        <f>ROUND(N(data!Y96), 0)</f>
        <v>466</v>
      </c>
      <c r="AJ24" s="161">
        <f>ROUND(N(data!Y97), 0)</f>
        <v>0</v>
      </c>
      <c r="AK24" s="250">
        <f>ROUND(N(data!Y98), 2)</f>
        <v>0</v>
      </c>
      <c r="AL24" s="62"/>
      <c r="AM24" s="62"/>
      <c r="AN24" s="62"/>
      <c r="AO24" s="62"/>
      <c r="AP24" s="62"/>
      <c r="AQ24" s="62"/>
      <c r="AR24" s="62"/>
      <c r="AS24" s="62"/>
      <c r="AT24" s="62"/>
      <c r="AU24" s="62"/>
      <c r="AV24" s="62"/>
      <c r="AW24" s="62"/>
      <c r="AX24" s="62"/>
      <c r="AY24" s="62"/>
      <c r="AZ24" s="62"/>
      <c r="BA24" s="62"/>
      <c r="BB24" s="62"/>
      <c r="BC24" s="62"/>
      <c r="BD24" s="62"/>
      <c r="BE24" s="62"/>
      <c r="BF24" s="62"/>
      <c r="BG24" s="62"/>
      <c r="BH24" s="62"/>
      <c r="BI24" s="62"/>
      <c r="BJ24" s="62"/>
      <c r="BK24" s="62"/>
      <c r="BL24" s="62"/>
      <c r="BM24" s="62"/>
      <c r="BN24" s="62"/>
      <c r="BO24" s="62"/>
      <c r="BP24" s="62"/>
      <c r="BQ24" s="62"/>
      <c r="BR24" s="62"/>
      <c r="BS24" s="62"/>
      <c r="BT24" s="62"/>
      <c r="BU24" s="62"/>
      <c r="BV24" s="62"/>
      <c r="BW24" s="62"/>
      <c r="BX24" s="62"/>
      <c r="BY24" s="62"/>
      <c r="BZ24" s="62"/>
      <c r="CA24" s="62"/>
      <c r="CB24" s="62"/>
      <c r="CC24" s="62"/>
      <c r="CD24" s="62"/>
      <c r="CE24" s="62"/>
      <c r="CF24" s="62"/>
      <c r="CG24" s="62"/>
      <c r="CH24" s="62"/>
      <c r="CI24" s="62"/>
      <c r="CJ24" s="62"/>
      <c r="CK24" s="62"/>
    </row>
    <row r="25" spans="1:89" s="11" customFormat="1" ht="12.6" customHeight="1" x14ac:dyDescent="0.25">
      <c r="A25" s="12" t="str">
        <f>RIGHT(data!$C$101,3)</f>
        <v>153</v>
      </c>
      <c r="B25" s="163" t="str">
        <f>RIGHT(data!$C$100,4)</f>
        <v>2023</v>
      </c>
      <c r="C25" s="12" t="str">
        <f>data!Z$59</f>
        <v>7150</v>
      </c>
      <c r="D25" s="12" t="s">
        <v>1143</v>
      </c>
      <c r="E25" s="161">
        <f>ROUND(N(data!Z63), 0)</f>
        <v>0</v>
      </c>
      <c r="F25" s="250">
        <f>ROUND(N(data!Z64), 2)</f>
        <v>0</v>
      </c>
      <c r="G25" s="161">
        <f>ROUND(N(data!Z65), 0)</f>
        <v>0</v>
      </c>
      <c r="H25" s="161">
        <f>ROUND(N(data!Z66), 0)</f>
        <v>0</v>
      </c>
      <c r="I25" s="161">
        <f>ROUND(N(data!Z67), 0)</f>
        <v>0</v>
      </c>
      <c r="J25" s="161">
        <f>ROUND(N(data!Z68), 0)</f>
        <v>0</v>
      </c>
      <c r="K25" s="161">
        <f>ROUND(N(data!Z69), 0)</f>
        <v>0</v>
      </c>
      <c r="L25" s="161">
        <f>ROUND(N(data!Z70), 0)</f>
        <v>0</v>
      </c>
      <c r="M25" s="161">
        <f>ROUND(N(data!Z71), 0)</f>
        <v>0</v>
      </c>
      <c r="N25" s="161">
        <f>ROUND(N(data!Z72), 0)</f>
        <v>0</v>
      </c>
      <c r="O25" s="161">
        <f>ROUND(N(data!Z73), 0)</f>
        <v>0</v>
      </c>
      <c r="P25" s="161">
        <f>ROUND(N(data!Z74), 0)</f>
        <v>0</v>
      </c>
      <c r="Q25" s="161">
        <f>ROUND(N(data!Z75), 0)</f>
        <v>0</v>
      </c>
      <c r="R25" s="161">
        <f>ROUND(N(data!Z76), 0)</f>
        <v>0</v>
      </c>
      <c r="S25" s="161">
        <f>ROUND(N(data!Z77), 0)</f>
        <v>0</v>
      </c>
      <c r="T25" s="161">
        <f>ROUND(N(data!Z78), 0)</f>
        <v>0</v>
      </c>
      <c r="U25" s="161">
        <f>ROUND(N(data!Z79), 0)</f>
        <v>0</v>
      </c>
      <c r="V25" s="161">
        <f>ROUND(N(data!Z80), 0)</f>
        <v>0</v>
      </c>
      <c r="W25" s="161">
        <f>ROUND(N(data!Z81), 0)</f>
        <v>0</v>
      </c>
      <c r="X25" s="161">
        <f>ROUND(N(data!Z82), 0)</f>
        <v>0</v>
      </c>
      <c r="Y25" s="161">
        <f>ROUND(N(data!Z83), 0)</f>
        <v>0</v>
      </c>
      <c r="Z25" s="161">
        <f>ROUND(N(data!Z84), 0)</f>
        <v>0</v>
      </c>
      <c r="AA25" s="161">
        <f>ROUND(N(data!Z85), 0)</f>
        <v>0</v>
      </c>
      <c r="AB25" s="161">
        <f>ROUND(N(data!Z86), 0)</f>
        <v>0</v>
      </c>
      <c r="AC25" s="161">
        <f>ROUND(N(data!Z87), 0)</f>
        <v>0</v>
      </c>
      <c r="AD25" s="161">
        <f>ROUND(N(data!Z88), 0)</f>
        <v>0</v>
      </c>
      <c r="AE25" s="161">
        <f>ROUND(N(data!Z93), 0)</f>
        <v>0</v>
      </c>
      <c r="AF25" s="161">
        <f>ROUND(N(data!Z91), 0)</f>
        <v>0</v>
      </c>
      <c r="AG25" s="161">
        <f>ROUND(N(data!Z94), 0)</f>
        <v>0</v>
      </c>
      <c r="AH25" s="161">
        <f>ROUND(N(data!Z95), 0)</f>
        <v>0</v>
      </c>
      <c r="AI25" s="161">
        <f>ROUND(N(data!Z96), 0)</f>
        <v>0</v>
      </c>
      <c r="AJ25" s="161">
        <f>ROUND(N(data!Z97), 0)</f>
        <v>0</v>
      </c>
      <c r="AK25" s="250">
        <f>ROUND(N(data!Z98), 2)</f>
        <v>0</v>
      </c>
      <c r="AL25" s="62"/>
      <c r="AM25" s="62"/>
      <c r="AN25" s="62"/>
      <c r="AO25" s="62"/>
      <c r="AP25" s="62"/>
      <c r="AQ25" s="62"/>
      <c r="AR25" s="62"/>
      <c r="AS25" s="62"/>
      <c r="AT25" s="62"/>
      <c r="AU25" s="62"/>
      <c r="AV25" s="62"/>
      <c r="AW25" s="62"/>
      <c r="AX25" s="62"/>
      <c r="AY25" s="62"/>
      <c r="AZ25" s="62"/>
      <c r="BA25" s="62"/>
      <c r="BB25" s="62"/>
      <c r="BC25" s="62"/>
      <c r="BD25" s="62"/>
      <c r="BE25" s="62"/>
      <c r="BF25" s="62"/>
      <c r="BG25" s="62"/>
      <c r="BH25" s="62"/>
      <c r="BI25" s="62"/>
      <c r="BJ25" s="62"/>
      <c r="BK25" s="62"/>
      <c r="BL25" s="62"/>
      <c r="BM25" s="62"/>
      <c r="BN25" s="62"/>
      <c r="BO25" s="62"/>
      <c r="BP25" s="62"/>
      <c r="BQ25" s="62"/>
      <c r="BR25" s="62"/>
      <c r="BS25" s="62"/>
      <c r="BT25" s="62"/>
      <c r="BU25" s="62"/>
      <c r="BV25" s="62"/>
      <c r="BW25" s="62"/>
      <c r="BX25" s="62"/>
      <c r="BY25" s="62"/>
      <c r="BZ25" s="62"/>
      <c r="CA25" s="62"/>
      <c r="CB25" s="62"/>
      <c r="CC25" s="62"/>
      <c r="CD25" s="62"/>
      <c r="CE25" s="62"/>
      <c r="CF25" s="62"/>
      <c r="CG25" s="62"/>
      <c r="CH25" s="62"/>
      <c r="CI25" s="62"/>
      <c r="CJ25" s="62"/>
      <c r="CK25" s="62"/>
    </row>
    <row r="26" spans="1:89" s="11" customFormat="1" ht="12.6" customHeight="1" x14ac:dyDescent="0.25">
      <c r="A26" s="12" t="str">
        <f>RIGHT(data!$C$101,3)</f>
        <v>153</v>
      </c>
      <c r="B26" s="163" t="str">
        <f>RIGHT(data!$C$100,4)</f>
        <v>2023</v>
      </c>
      <c r="C26" s="12" t="str">
        <f>data!AA$59</f>
        <v>7160</v>
      </c>
      <c r="D26" s="12" t="s">
        <v>1143</v>
      </c>
      <c r="E26" s="161">
        <f>ROUND(N(data!AA63), 0)</f>
        <v>0</v>
      </c>
      <c r="F26" s="250">
        <f>ROUND(N(data!AA64), 2)</f>
        <v>0</v>
      </c>
      <c r="G26" s="161">
        <f>ROUND(N(data!AA65), 0)</f>
        <v>0</v>
      </c>
      <c r="H26" s="161">
        <f>ROUND(N(data!AA66), 0)</f>
        <v>0</v>
      </c>
      <c r="I26" s="161">
        <f>ROUND(N(data!AA67), 0)</f>
        <v>0</v>
      </c>
      <c r="J26" s="161">
        <f>ROUND(N(data!AA68), 0)</f>
        <v>0</v>
      </c>
      <c r="K26" s="161">
        <f>ROUND(N(data!AA69), 0)</f>
        <v>0</v>
      </c>
      <c r="L26" s="161">
        <f>ROUND(N(data!AA70), 0)</f>
        <v>0</v>
      </c>
      <c r="M26" s="161">
        <f>ROUND(N(data!AA71), 0)</f>
        <v>0</v>
      </c>
      <c r="N26" s="161">
        <f>ROUND(N(data!AA72), 0)</f>
        <v>0</v>
      </c>
      <c r="O26" s="161">
        <f>ROUND(N(data!AA73), 0)</f>
        <v>0</v>
      </c>
      <c r="P26" s="161">
        <f>ROUND(N(data!AA74), 0)</f>
        <v>0</v>
      </c>
      <c r="Q26" s="161">
        <f>ROUND(N(data!AA75), 0)</f>
        <v>0</v>
      </c>
      <c r="R26" s="161">
        <f>ROUND(N(data!AA76), 0)</f>
        <v>0</v>
      </c>
      <c r="S26" s="161">
        <f>ROUND(N(data!AA77), 0)</f>
        <v>0</v>
      </c>
      <c r="T26" s="161">
        <f>ROUND(N(data!AA78), 0)</f>
        <v>0</v>
      </c>
      <c r="U26" s="161">
        <f>ROUND(N(data!AA79), 0)</f>
        <v>0</v>
      </c>
      <c r="V26" s="161">
        <f>ROUND(N(data!AA80), 0)</f>
        <v>0</v>
      </c>
      <c r="W26" s="161">
        <f>ROUND(N(data!AA81), 0)</f>
        <v>0</v>
      </c>
      <c r="X26" s="161">
        <f>ROUND(N(data!AA82), 0)</f>
        <v>0</v>
      </c>
      <c r="Y26" s="161">
        <f>ROUND(N(data!AA83), 0)</f>
        <v>0</v>
      </c>
      <c r="Z26" s="161">
        <f>ROUND(N(data!AA84), 0)</f>
        <v>0</v>
      </c>
      <c r="AA26" s="161">
        <f>ROUND(N(data!AA85), 0)</f>
        <v>0</v>
      </c>
      <c r="AB26" s="161">
        <f>ROUND(N(data!AA86), 0)</f>
        <v>0</v>
      </c>
      <c r="AC26" s="161">
        <f>ROUND(N(data!AA87), 0)</f>
        <v>0</v>
      </c>
      <c r="AD26" s="161">
        <f>ROUND(N(data!AA88), 0)</f>
        <v>0</v>
      </c>
      <c r="AE26" s="161">
        <f>ROUND(N(data!AA93), 0)</f>
        <v>0</v>
      </c>
      <c r="AF26" s="161">
        <f>ROUND(N(data!AA91), 0)</f>
        <v>0</v>
      </c>
      <c r="AG26" s="161">
        <f>ROUND(N(data!AA94), 0)</f>
        <v>0</v>
      </c>
      <c r="AH26" s="161">
        <f>ROUND(N(data!AA95), 0)</f>
        <v>0</v>
      </c>
      <c r="AI26" s="161">
        <f>ROUND(N(data!AA96), 0)</f>
        <v>0</v>
      </c>
      <c r="AJ26" s="161">
        <f>ROUND(N(data!AA97), 0)</f>
        <v>0</v>
      </c>
      <c r="AK26" s="250">
        <f>ROUND(N(data!AA98), 2)</f>
        <v>0</v>
      </c>
      <c r="AL26" s="62"/>
      <c r="AM26" s="62"/>
      <c r="AN26" s="62"/>
      <c r="AO26" s="62"/>
      <c r="AP26" s="62"/>
      <c r="AQ26" s="62"/>
      <c r="AR26" s="62"/>
      <c r="AS26" s="62"/>
      <c r="AT26" s="62"/>
      <c r="AU26" s="62"/>
      <c r="AV26" s="62"/>
      <c r="AW26" s="62"/>
      <c r="AX26" s="62"/>
      <c r="AY26" s="62"/>
      <c r="AZ26" s="62"/>
      <c r="BA26" s="62"/>
      <c r="BB26" s="62"/>
      <c r="BC26" s="62"/>
      <c r="BD26" s="62"/>
      <c r="BE26" s="62"/>
      <c r="BF26" s="62"/>
      <c r="BG26" s="62"/>
      <c r="BH26" s="62"/>
      <c r="BI26" s="62"/>
      <c r="BJ26" s="62"/>
      <c r="BK26" s="62"/>
      <c r="BL26" s="62"/>
      <c r="BM26" s="62"/>
      <c r="BN26" s="62"/>
      <c r="BO26" s="62"/>
      <c r="BP26" s="62"/>
      <c r="BQ26" s="62"/>
      <c r="BR26" s="62"/>
      <c r="BS26" s="62"/>
      <c r="BT26" s="62"/>
      <c r="BU26" s="62"/>
      <c r="BV26" s="62"/>
      <c r="BW26" s="62"/>
      <c r="BX26" s="62"/>
      <c r="BY26" s="62"/>
      <c r="BZ26" s="62"/>
      <c r="CA26" s="62"/>
      <c r="CB26" s="62"/>
      <c r="CC26" s="62"/>
      <c r="CD26" s="62"/>
      <c r="CE26" s="62"/>
      <c r="CF26" s="62"/>
      <c r="CG26" s="62"/>
      <c r="CH26" s="62"/>
      <c r="CI26" s="62"/>
      <c r="CJ26" s="62"/>
      <c r="CK26" s="62"/>
    </row>
    <row r="27" spans="1:89" s="11" customFormat="1" ht="12.6" customHeight="1" x14ac:dyDescent="0.25">
      <c r="A27" s="12" t="str">
        <f>RIGHT(data!$C$101,3)</f>
        <v>153</v>
      </c>
      <c r="B27" s="163" t="str">
        <f>RIGHT(data!$C$100,4)</f>
        <v>2023</v>
      </c>
      <c r="C27" s="12" t="str">
        <f>data!AB$59</f>
        <v>7170</v>
      </c>
      <c r="D27" s="12" t="s">
        <v>1143</v>
      </c>
      <c r="E27" s="161">
        <f>ROUND(N(data!AB63), 0)</f>
        <v>0</v>
      </c>
      <c r="F27" s="250">
        <f>ROUND(N(data!AB64), 2)</f>
        <v>3.6</v>
      </c>
      <c r="G27" s="161">
        <f>ROUND(N(data!AB65), 0)</f>
        <v>387254</v>
      </c>
      <c r="H27" s="161">
        <f>ROUND(N(data!AB66), 0)</f>
        <v>101738</v>
      </c>
      <c r="I27" s="161">
        <f>ROUND(N(data!AB67), 0)</f>
        <v>0</v>
      </c>
      <c r="J27" s="161">
        <f>ROUND(N(data!AB68), 0)</f>
        <v>1958675</v>
      </c>
      <c r="K27" s="161">
        <f>ROUND(N(data!AB69), 0)</f>
        <v>0</v>
      </c>
      <c r="L27" s="161">
        <f>ROUND(N(data!AB70), 0)</f>
        <v>1378716</v>
      </c>
      <c r="M27" s="161">
        <f>ROUND(N(data!AB71), 0)</f>
        <v>17382</v>
      </c>
      <c r="N27" s="161">
        <f>ROUND(N(data!AB72), 0)</f>
        <v>72042</v>
      </c>
      <c r="O27" s="161">
        <f>ROUND(N(data!AB73), 0)</f>
        <v>32</v>
      </c>
      <c r="P27" s="161">
        <f>ROUND(N(data!AB74), 0)</f>
        <v>0</v>
      </c>
      <c r="Q27" s="161">
        <f>ROUND(N(data!AB75), 0)</f>
        <v>0</v>
      </c>
      <c r="R27" s="161">
        <f>ROUND(N(data!AB76), 0)</f>
        <v>0</v>
      </c>
      <c r="S27" s="161">
        <f>ROUND(N(data!AB77), 0)</f>
        <v>0</v>
      </c>
      <c r="T27" s="161">
        <f>ROUND(N(data!AB78), 0)</f>
        <v>0</v>
      </c>
      <c r="U27" s="161">
        <f>ROUND(N(data!AB79), 0)</f>
        <v>0</v>
      </c>
      <c r="V27" s="161">
        <f>ROUND(N(data!AB80), 0)</f>
        <v>0</v>
      </c>
      <c r="W27" s="161">
        <f>ROUND(N(data!AB81), 0)</f>
        <v>0</v>
      </c>
      <c r="X27" s="161">
        <f>ROUND(N(data!AB82), 0)</f>
        <v>0</v>
      </c>
      <c r="Y27" s="161">
        <f>ROUND(N(data!AB83), 0)</f>
        <v>0</v>
      </c>
      <c r="Z27" s="161">
        <f>ROUND(N(data!AB84), 0)</f>
        <v>0</v>
      </c>
      <c r="AA27" s="161">
        <f>ROUND(N(data!AB85), 0)</f>
        <v>0</v>
      </c>
      <c r="AB27" s="161">
        <f>ROUND(N(data!AB86), 0)</f>
        <v>0</v>
      </c>
      <c r="AC27" s="161">
        <f>ROUND(N(data!AB87), 0)</f>
        <v>32</v>
      </c>
      <c r="AD27" s="161">
        <f>ROUND(N(data!AB88), 0)</f>
        <v>3731394</v>
      </c>
      <c r="AE27" s="161">
        <f>ROUND(N(data!AB93), 0)</f>
        <v>4290691</v>
      </c>
      <c r="AF27" s="161">
        <f>ROUND(N(data!AB91), 0)</f>
        <v>615817</v>
      </c>
      <c r="AG27" s="161">
        <f>ROUND(N(data!AB94), 0)</f>
        <v>768</v>
      </c>
      <c r="AH27" s="161">
        <f>ROUND(N(data!AB95), 0)</f>
        <v>0</v>
      </c>
      <c r="AI27" s="161">
        <f>ROUND(N(data!AB96), 0)</f>
        <v>152</v>
      </c>
      <c r="AJ27" s="161">
        <f>ROUND(N(data!AB97), 0)</f>
        <v>0</v>
      </c>
      <c r="AK27" s="250">
        <f>ROUND(N(data!AB98), 2)</f>
        <v>0</v>
      </c>
      <c r="AL27" s="62"/>
      <c r="AM27" s="62"/>
      <c r="AN27" s="62"/>
      <c r="AO27" s="62"/>
      <c r="AP27" s="62"/>
      <c r="AQ27" s="62"/>
      <c r="AR27" s="62"/>
      <c r="AS27" s="62"/>
      <c r="AT27" s="62"/>
      <c r="AU27" s="62"/>
      <c r="AV27" s="62"/>
      <c r="AW27" s="62"/>
      <c r="AX27" s="62"/>
      <c r="AY27" s="62"/>
      <c r="AZ27" s="62"/>
      <c r="BA27" s="62"/>
      <c r="BB27" s="62"/>
      <c r="BC27" s="62"/>
      <c r="BD27" s="62"/>
      <c r="BE27" s="62"/>
      <c r="BF27" s="62"/>
      <c r="BG27" s="62"/>
      <c r="BH27" s="62"/>
      <c r="BI27" s="62"/>
      <c r="BJ27" s="62"/>
      <c r="BK27" s="62"/>
      <c r="BL27" s="62"/>
      <c r="BM27" s="62"/>
      <c r="BN27" s="62"/>
      <c r="BO27" s="62"/>
      <c r="BP27" s="62"/>
      <c r="BQ27" s="62"/>
      <c r="BR27" s="62"/>
      <c r="BS27" s="62"/>
      <c r="BT27" s="62"/>
      <c r="BU27" s="62"/>
      <c r="BV27" s="62"/>
      <c r="BW27" s="62"/>
      <c r="BX27" s="62"/>
      <c r="BY27" s="62"/>
      <c r="BZ27" s="62"/>
      <c r="CA27" s="62"/>
      <c r="CB27" s="62"/>
      <c r="CC27" s="62"/>
      <c r="CD27" s="62"/>
      <c r="CE27" s="62"/>
      <c r="CF27" s="62"/>
      <c r="CG27" s="62"/>
      <c r="CH27" s="62"/>
      <c r="CI27" s="62"/>
      <c r="CJ27" s="62"/>
      <c r="CK27" s="62"/>
    </row>
    <row r="28" spans="1:89" s="11" customFormat="1" ht="12.6" customHeight="1" x14ac:dyDescent="0.25">
      <c r="A28" s="12" t="str">
        <f>RIGHT(data!$C$101,3)</f>
        <v>153</v>
      </c>
      <c r="B28" s="163" t="str">
        <f>RIGHT(data!$C$100,4)</f>
        <v>2023</v>
      </c>
      <c r="C28" s="12" t="str">
        <f>data!AC$59</f>
        <v>7180</v>
      </c>
      <c r="D28" s="12" t="s">
        <v>1143</v>
      </c>
      <c r="E28" s="161">
        <f>ROUND(N(data!AC63), 0)</f>
        <v>0</v>
      </c>
      <c r="F28" s="250">
        <f>ROUND(N(data!AC64), 2)</f>
        <v>6.6</v>
      </c>
      <c r="G28" s="161">
        <f>ROUND(N(data!AC65), 0)</f>
        <v>504795</v>
      </c>
      <c r="H28" s="161">
        <f>ROUND(N(data!AC66), 0)</f>
        <v>132617</v>
      </c>
      <c r="I28" s="161">
        <f>ROUND(N(data!AC67), 0)</f>
        <v>0</v>
      </c>
      <c r="J28" s="161">
        <f>ROUND(N(data!AC68), 0)</f>
        <v>77060</v>
      </c>
      <c r="K28" s="161">
        <f>ROUND(N(data!AC69), 0)</f>
        <v>0</v>
      </c>
      <c r="L28" s="161">
        <f>ROUND(N(data!AC70), 0)</f>
        <v>0</v>
      </c>
      <c r="M28" s="161">
        <f>ROUND(N(data!AC71), 0)</f>
        <v>27024</v>
      </c>
      <c r="N28" s="161">
        <f>ROUND(N(data!AC72), 0)</f>
        <v>0</v>
      </c>
      <c r="O28" s="161">
        <f>ROUND(N(data!AC73), 0)</f>
        <v>284404</v>
      </c>
      <c r="P28" s="161">
        <f>ROUND(N(data!AC74), 0)</f>
        <v>0</v>
      </c>
      <c r="Q28" s="161">
        <f>ROUND(N(data!AC75), 0)</f>
        <v>282542</v>
      </c>
      <c r="R28" s="161">
        <f>ROUND(N(data!AC76), 0)</f>
        <v>0</v>
      </c>
      <c r="S28" s="161">
        <f>ROUND(N(data!AC77), 0)</f>
        <v>0</v>
      </c>
      <c r="T28" s="161">
        <f>ROUND(N(data!AC78), 0)</f>
        <v>0</v>
      </c>
      <c r="U28" s="161">
        <f>ROUND(N(data!AC79), 0)</f>
        <v>0</v>
      </c>
      <c r="V28" s="161">
        <f>ROUND(N(data!AC80), 0)</f>
        <v>0</v>
      </c>
      <c r="W28" s="161">
        <f>ROUND(N(data!AC81), 0)</f>
        <v>1295</v>
      </c>
      <c r="X28" s="161">
        <f>ROUND(N(data!AC82), 0)</f>
        <v>0</v>
      </c>
      <c r="Y28" s="161">
        <f>ROUND(N(data!AC83), 0)</f>
        <v>0</v>
      </c>
      <c r="Z28" s="161">
        <f>ROUND(N(data!AC84), 0)</f>
        <v>0</v>
      </c>
      <c r="AA28" s="161">
        <f>ROUND(N(data!AC85), 0)</f>
        <v>0</v>
      </c>
      <c r="AB28" s="161">
        <f>ROUND(N(data!AC86), 0)</f>
        <v>0</v>
      </c>
      <c r="AC28" s="161">
        <f>ROUND(N(data!AC87), 0)</f>
        <v>567</v>
      </c>
      <c r="AD28" s="161">
        <f>ROUND(N(data!AC88), 0)</f>
        <v>0</v>
      </c>
      <c r="AE28" s="161">
        <f>ROUND(N(data!AC93), 0)</f>
        <v>312880</v>
      </c>
      <c r="AF28" s="161">
        <f>ROUND(N(data!AC91), 0)</f>
        <v>117259</v>
      </c>
      <c r="AG28" s="161">
        <f>ROUND(N(data!AC94), 0)</f>
        <v>1194</v>
      </c>
      <c r="AH28" s="161">
        <f>ROUND(N(data!AC95), 0)</f>
        <v>0</v>
      </c>
      <c r="AI28" s="161">
        <f>ROUND(N(data!AC96), 0)</f>
        <v>236</v>
      </c>
      <c r="AJ28" s="161">
        <f>ROUND(N(data!AC97), 0)</f>
        <v>0</v>
      </c>
      <c r="AK28" s="250">
        <f>ROUND(N(data!AC98), 2)</f>
        <v>0</v>
      </c>
      <c r="AL28" s="62"/>
      <c r="AM28" s="62"/>
      <c r="AN28" s="62"/>
      <c r="AO28" s="62"/>
      <c r="AP28" s="62"/>
      <c r="AQ28" s="62"/>
      <c r="AR28" s="62"/>
      <c r="AS28" s="62"/>
      <c r="AT28" s="62"/>
      <c r="AU28" s="62"/>
      <c r="AV28" s="62"/>
      <c r="AW28" s="62"/>
      <c r="AX28" s="62"/>
      <c r="AY28" s="62"/>
      <c r="AZ28" s="62"/>
      <c r="BA28" s="62"/>
      <c r="BB28" s="62"/>
      <c r="BC28" s="62"/>
      <c r="BD28" s="62"/>
      <c r="BE28" s="62"/>
      <c r="BF28" s="62"/>
      <c r="BG28" s="62"/>
      <c r="BH28" s="62"/>
      <c r="BI28" s="62"/>
      <c r="BJ28" s="62"/>
      <c r="BK28" s="62"/>
      <c r="BL28" s="62"/>
      <c r="BM28" s="62"/>
      <c r="BN28" s="62"/>
      <c r="BO28" s="62"/>
      <c r="BP28" s="62"/>
      <c r="BQ28" s="62"/>
      <c r="BR28" s="62"/>
      <c r="BS28" s="62"/>
      <c r="BT28" s="62"/>
      <c r="BU28" s="62"/>
      <c r="BV28" s="62"/>
      <c r="BW28" s="62"/>
      <c r="BX28" s="62"/>
      <c r="BY28" s="62"/>
      <c r="BZ28" s="62"/>
      <c r="CA28" s="62"/>
      <c r="CB28" s="62"/>
      <c r="CC28" s="62"/>
      <c r="CD28" s="62"/>
      <c r="CE28" s="62"/>
      <c r="CF28" s="62"/>
      <c r="CG28" s="62"/>
      <c r="CH28" s="62"/>
      <c r="CI28" s="62"/>
      <c r="CJ28" s="62"/>
      <c r="CK28" s="62"/>
    </row>
    <row r="29" spans="1:89" s="11" customFormat="1" ht="12.6" customHeight="1" x14ac:dyDescent="0.25">
      <c r="A29" s="12" t="str">
        <f>RIGHT(data!$C$101,3)</f>
        <v>153</v>
      </c>
      <c r="B29" s="163" t="str">
        <f>RIGHT(data!$C$100,4)</f>
        <v>2023</v>
      </c>
      <c r="C29" s="12" t="str">
        <f>data!AD$59</f>
        <v>7190</v>
      </c>
      <c r="D29" s="12" t="s">
        <v>1143</v>
      </c>
      <c r="E29" s="161">
        <f>ROUND(N(data!AD63), 0)</f>
        <v>0</v>
      </c>
      <c r="F29" s="250">
        <f>ROUND(N(data!AD64), 2)</f>
        <v>0</v>
      </c>
      <c r="G29" s="161">
        <f>ROUND(N(data!AD65), 0)</f>
        <v>0</v>
      </c>
      <c r="H29" s="161">
        <f>ROUND(N(data!AD66), 0)</f>
        <v>0</v>
      </c>
      <c r="I29" s="161">
        <f>ROUND(N(data!AD67), 0)</f>
        <v>0</v>
      </c>
      <c r="J29" s="161">
        <f>ROUND(N(data!AD68), 0)</f>
        <v>0</v>
      </c>
      <c r="K29" s="161">
        <f>ROUND(N(data!AD69), 0)</f>
        <v>0</v>
      </c>
      <c r="L29" s="161">
        <f>ROUND(N(data!AD70), 0)</f>
        <v>0</v>
      </c>
      <c r="M29" s="161">
        <f>ROUND(N(data!AD71), 0)</f>
        <v>0</v>
      </c>
      <c r="N29" s="161">
        <f>ROUND(N(data!AD72), 0)</f>
        <v>0</v>
      </c>
      <c r="O29" s="161">
        <f>ROUND(N(data!AD73), 0)</f>
        <v>0</v>
      </c>
      <c r="P29" s="161">
        <f>ROUND(N(data!AD74), 0)</f>
        <v>0</v>
      </c>
      <c r="Q29" s="161">
        <f>ROUND(N(data!AD75), 0)</f>
        <v>0</v>
      </c>
      <c r="R29" s="161">
        <f>ROUND(N(data!AD76), 0)</f>
        <v>0</v>
      </c>
      <c r="S29" s="161">
        <f>ROUND(N(data!AD77), 0)</f>
        <v>0</v>
      </c>
      <c r="T29" s="161">
        <f>ROUND(N(data!AD78), 0)</f>
        <v>0</v>
      </c>
      <c r="U29" s="161">
        <f>ROUND(N(data!AD79), 0)</f>
        <v>0</v>
      </c>
      <c r="V29" s="161">
        <f>ROUND(N(data!AD80), 0)</f>
        <v>0</v>
      </c>
      <c r="W29" s="161">
        <f>ROUND(N(data!AD81), 0)</f>
        <v>0</v>
      </c>
      <c r="X29" s="161">
        <f>ROUND(N(data!AD82), 0)</f>
        <v>0</v>
      </c>
      <c r="Y29" s="161">
        <f>ROUND(N(data!AD83), 0)</f>
        <v>0</v>
      </c>
      <c r="Z29" s="161">
        <f>ROUND(N(data!AD84), 0)</f>
        <v>0</v>
      </c>
      <c r="AA29" s="161">
        <f>ROUND(N(data!AD85), 0)</f>
        <v>0</v>
      </c>
      <c r="AB29" s="161">
        <f>ROUND(N(data!AD86), 0)</f>
        <v>0</v>
      </c>
      <c r="AC29" s="161">
        <f>ROUND(N(data!AD87), 0)</f>
        <v>0</v>
      </c>
      <c r="AD29" s="161">
        <f>ROUND(N(data!AD88), 0)</f>
        <v>0</v>
      </c>
      <c r="AE29" s="161">
        <f>ROUND(N(data!AD93), 0)</f>
        <v>0</v>
      </c>
      <c r="AF29" s="161">
        <f>ROUND(N(data!AD91), 0)</f>
        <v>0</v>
      </c>
      <c r="AG29" s="161">
        <f>ROUND(N(data!AD94), 0)</f>
        <v>0</v>
      </c>
      <c r="AH29" s="161">
        <f>ROUND(N(data!AD95), 0)</f>
        <v>0</v>
      </c>
      <c r="AI29" s="161">
        <f>ROUND(N(data!AD96), 0)</f>
        <v>0</v>
      </c>
      <c r="AJ29" s="161">
        <f>ROUND(N(data!AD97), 0)</f>
        <v>0</v>
      </c>
      <c r="AK29" s="250">
        <f>ROUND(N(data!AD98), 2)</f>
        <v>0</v>
      </c>
      <c r="AL29" s="62"/>
      <c r="AM29" s="62"/>
      <c r="AN29" s="62"/>
      <c r="AO29" s="62"/>
      <c r="AP29" s="62"/>
      <c r="AQ29" s="62"/>
      <c r="AR29" s="62"/>
      <c r="AS29" s="62"/>
      <c r="AT29" s="62"/>
      <c r="AU29" s="62"/>
      <c r="AV29" s="62"/>
      <c r="AW29" s="62"/>
      <c r="AX29" s="62"/>
      <c r="AY29" s="62"/>
      <c r="AZ29" s="62"/>
      <c r="BA29" s="62"/>
      <c r="BB29" s="62"/>
      <c r="BC29" s="62"/>
      <c r="BD29" s="62"/>
      <c r="BE29" s="62"/>
      <c r="BF29" s="62"/>
      <c r="BG29" s="62"/>
      <c r="BH29" s="62"/>
      <c r="BI29" s="62"/>
      <c r="BJ29" s="62"/>
      <c r="BK29" s="62"/>
      <c r="BL29" s="62"/>
      <c r="BM29" s="62"/>
      <c r="BN29" s="62"/>
      <c r="BO29" s="62"/>
      <c r="BP29" s="62"/>
      <c r="BQ29" s="62"/>
      <c r="BR29" s="62"/>
      <c r="BS29" s="62"/>
      <c r="BT29" s="62"/>
      <c r="BU29" s="62"/>
      <c r="BV29" s="62"/>
      <c r="BW29" s="62"/>
      <c r="BX29" s="62"/>
      <c r="BY29" s="62"/>
      <c r="BZ29" s="62"/>
      <c r="CA29" s="62"/>
      <c r="CB29" s="62"/>
      <c r="CC29" s="62"/>
      <c r="CD29" s="62"/>
      <c r="CE29" s="62"/>
      <c r="CF29" s="62"/>
      <c r="CG29" s="62"/>
      <c r="CH29" s="62"/>
      <c r="CI29" s="62"/>
      <c r="CJ29" s="62"/>
      <c r="CK29" s="62"/>
    </row>
    <row r="30" spans="1:89" s="11" customFormat="1" ht="12.6" customHeight="1" x14ac:dyDescent="0.25">
      <c r="A30" s="12" t="str">
        <f>RIGHT(data!$C$101,3)</f>
        <v>153</v>
      </c>
      <c r="B30" s="163" t="str">
        <f>RIGHT(data!$C$100,4)</f>
        <v>2023</v>
      </c>
      <c r="C30" s="12" t="str">
        <f>data!AE$59</f>
        <v>7200</v>
      </c>
      <c r="D30" s="12" t="s">
        <v>1143</v>
      </c>
      <c r="E30" s="161">
        <f>ROUND(N(data!AE63), 0)</f>
        <v>7022</v>
      </c>
      <c r="F30" s="250">
        <f>ROUND(N(data!AE64), 2)</f>
        <v>16.7</v>
      </c>
      <c r="G30" s="161">
        <f>ROUND(N(data!AE65), 0)</f>
        <v>1229671</v>
      </c>
      <c r="H30" s="161">
        <f>ROUND(N(data!AE66), 0)</f>
        <v>323053</v>
      </c>
      <c r="I30" s="161">
        <f>ROUND(N(data!AE67), 0)</f>
        <v>0</v>
      </c>
      <c r="J30" s="161">
        <f>ROUND(N(data!AE68), 0)</f>
        <v>62939</v>
      </c>
      <c r="K30" s="161">
        <f>ROUND(N(data!AE69), 0)</f>
        <v>0</v>
      </c>
      <c r="L30" s="161">
        <f>ROUND(N(data!AE70), 0)</f>
        <v>2077</v>
      </c>
      <c r="M30" s="161">
        <f>ROUND(N(data!AE71), 0)</f>
        <v>142160</v>
      </c>
      <c r="N30" s="161">
        <f>ROUND(N(data!AE72), 0)</f>
        <v>155</v>
      </c>
      <c r="O30" s="161">
        <f>ROUND(N(data!AE73), 0)</f>
        <v>3909</v>
      </c>
      <c r="P30" s="161">
        <f>ROUND(N(data!AE74), 0)</f>
        <v>0</v>
      </c>
      <c r="Q30" s="161">
        <f>ROUND(N(data!AE75), 0)</f>
        <v>0</v>
      </c>
      <c r="R30" s="161">
        <f>ROUND(N(data!AE76), 0)</f>
        <v>0</v>
      </c>
      <c r="S30" s="161">
        <f>ROUND(N(data!AE77), 0)</f>
        <v>0</v>
      </c>
      <c r="T30" s="161">
        <f>ROUND(N(data!AE78), 0)</f>
        <v>0</v>
      </c>
      <c r="U30" s="161">
        <f>ROUND(N(data!AE79), 0)</f>
        <v>0</v>
      </c>
      <c r="V30" s="161">
        <f>ROUND(N(data!AE80), 0)</f>
        <v>0</v>
      </c>
      <c r="W30" s="161">
        <f>ROUND(N(data!AE81), 0)</f>
        <v>568</v>
      </c>
      <c r="X30" s="161">
        <f>ROUND(N(data!AE82), 0)</f>
        <v>0</v>
      </c>
      <c r="Y30" s="161">
        <f>ROUND(N(data!AE83), 0)</f>
        <v>0</v>
      </c>
      <c r="Z30" s="161">
        <f>ROUND(N(data!AE84), 0)</f>
        <v>0</v>
      </c>
      <c r="AA30" s="161">
        <f>ROUND(N(data!AE85), 0)</f>
        <v>0</v>
      </c>
      <c r="AB30" s="161">
        <f>ROUND(N(data!AE86), 0)</f>
        <v>0</v>
      </c>
      <c r="AC30" s="161">
        <f>ROUND(N(data!AE87), 0)</f>
        <v>3341</v>
      </c>
      <c r="AD30" s="161">
        <f>ROUND(N(data!AE88), 0)</f>
        <v>29167</v>
      </c>
      <c r="AE30" s="161">
        <f>ROUND(N(data!AE93), 0)</f>
        <v>2786625</v>
      </c>
      <c r="AF30" s="161">
        <f>ROUND(N(data!AE91), 0)</f>
        <v>327561</v>
      </c>
      <c r="AG30" s="161">
        <f>ROUND(N(data!AE94), 0)</f>
        <v>6281</v>
      </c>
      <c r="AH30" s="161">
        <f>ROUND(N(data!AE95), 0)</f>
        <v>0</v>
      </c>
      <c r="AI30" s="161">
        <f>ROUND(N(data!AE96), 0)</f>
        <v>1239</v>
      </c>
      <c r="AJ30" s="161">
        <f>ROUND(N(data!AE97), 0)</f>
        <v>0</v>
      </c>
      <c r="AK30" s="250">
        <f>ROUND(N(data!AE98), 2)</f>
        <v>0</v>
      </c>
      <c r="AL30" s="62"/>
      <c r="AM30" s="62"/>
      <c r="AN30" s="62"/>
      <c r="AO30" s="62"/>
      <c r="AP30" s="62"/>
      <c r="AQ30" s="62"/>
      <c r="AR30" s="62"/>
      <c r="AS30" s="62"/>
      <c r="AT30" s="62"/>
      <c r="AU30" s="62"/>
      <c r="AV30" s="62"/>
      <c r="AW30" s="62"/>
      <c r="AX30" s="62"/>
      <c r="AY30" s="62"/>
      <c r="AZ30" s="62"/>
      <c r="BA30" s="62"/>
      <c r="BB30" s="62"/>
      <c r="BC30" s="62"/>
      <c r="BD30" s="62"/>
      <c r="BE30" s="62"/>
      <c r="BF30" s="62"/>
      <c r="BG30" s="62"/>
      <c r="BH30" s="62"/>
      <c r="BI30" s="62"/>
      <c r="BJ30" s="62"/>
      <c r="BK30" s="62"/>
      <c r="BL30" s="62"/>
      <c r="BM30" s="62"/>
      <c r="BN30" s="62"/>
      <c r="BO30" s="62"/>
      <c r="BP30" s="62"/>
      <c r="BQ30" s="62"/>
      <c r="BR30" s="62"/>
      <c r="BS30" s="62"/>
      <c r="BT30" s="62"/>
      <c r="BU30" s="62"/>
      <c r="BV30" s="62"/>
      <c r="BW30" s="62"/>
      <c r="BX30" s="62"/>
      <c r="BY30" s="62"/>
      <c r="BZ30" s="62"/>
      <c r="CA30" s="62"/>
      <c r="CB30" s="62"/>
      <c r="CC30" s="62"/>
      <c r="CD30" s="62"/>
      <c r="CE30" s="62"/>
      <c r="CF30" s="62"/>
      <c r="CG30" s="62"/>
      <c r="CH30" s="62"/>
      <c r="CI30" s="62"/>
      <c r="CJ30" s="62"/>
      <c r="CK30" s="62"/>
    </row>
    <row r="31" spans="1:89" s="11" customFormat="1" ht="12.6" customHeight="1" x14ac:dyDescent="0.25">
      <c r="A31" s="12" t="str">
        <f>RIGHT(data!$C$101,3)</f>
        <v>153</v>
      </c>
      <c r="B31" s="163" t="str">
        <f>RIGHT(data!$C$100,4)</f>
        <v>2023</v>
      </c>
      <c r="C31" s="12" t="str">
        <f>data!AF$59</f>
        <v>7220</v>
      </c>
      <c r="D31" s="12" t="s">
        <v>1143</v>
      </c>
      <c r="E31" s="161">
        <f>ROUND(N(data!AF63), 0)</f>
        <v>0</v>
      </c>
      <c r="F31" s="250">
        <f>ROUND(N(data!AF64), 2)</f>
        <v>0</v>
      </c>
      <c r="G31" s="161">
        <f>ROUND(N(data!AF65), 0)</f>
        <v>0</v>
      </c>
      <c r="H31" s="161">
        <f>ROUND(N(data!AF66), 0)</f>
        <v>0</v>
      </c>
      <c r="I31" s="161">
        <f>ROUND(N(data!AF67), 0)</f>
        <v>0</v>
      </c>
      <c r="J31" s="161">
        <f>ROUND(N(data!AF68), 0)</f>
        <v>0</v>
      </c>
      <c r="K31" s="161">
        <f>ROUND(N(data!AF69), 0)</f>
        <v>0</v>
      </c>
      <c r="L31" s="161">
        <f>ROUND(N(data!AF70), 0)</f>
        <v>0</v>
      </c>
      <c r="M31" s="161">
        <f>ROUND(N(data!AF71), 0)</f>
        <v>0</v>
      </c>
      <c r="N31" s="161">
        <f>ROUND(N(data!AF72), 0)</f>
        <v>0</v>
      </c>
      <c r="O31" s="161">
        <f>ROUND(N(data!AF73), 0)</f>
        <v>0</v>
      </c>
      <c r="P31" s="161">
        <f>ROUND(N(data!AF74), 0)</f>
        <v>0</v>
      </c>
      <c r="Q31" s="161">
        <f>ROUND(N(data!AF75), 0)</f>
        <v>0</v>
      </c>
      <c r="R31" s="161">
        <f>ROUND(N(data!AF76), 0)</f>
        <v>0</v>
      </c>
      <c r="S31" s="161">
        <f>ROUND(N(data!AF77), 0)</f>
        <v>0</v>
      </c>
      <c r="T31" s="161">
        <f>ROUND(N(data!AF78), 0)</f>
        <v>0</v>
      </c>
      <c r="U31" s="161">
        <f>ROUND(N(data!AF79), 0)</f>
        <v>0</v>
      </c>
      <c r="V31" s="161">
        <f>ROUND(N(data!AF80), 0)</f>
        <v>0</v>
      </c>
      <c r="W31" s="161">
        <f>ROUND(N(data!AF81), 0)</f>
        <v>0</v>
      </c>
      <c r="X31" s="161">
        <f>ROUND(N(data!AF82), 0)</f>
        <v>0</v>
      </c>
      <c r="Y31" s="161">
        <f>ROUND(N(data!AF83), 0)</f>
        <v>0</v>
      </c>
      <c r="Z31" s="161">
        <f>ROUND(N(data!AF84), 0)</f>
        <v>0</v>
      </c>
      <c r="AA31" s="161">
        <f>ROUND(N(data!AF85), 0)</f>
        <v>0</v>
      </c>
      <c r="AB31" s="161">
        <f>ROUND(N(data!AF86), 0)</f>
        <v>0</v>
      </c>
      <c r="AC31" s="161">
        <f>ROUND(N(data!AF87), 0)</f>
        <v>0</v>
      </c>
      <c r="AD31" s="161">
        <f>ROUND(N(data!AF88), 0)</f>
        <v>0</v>
      </c>
      <c r="AE31" s="161">
        <f>ROUND(N(data!AF93), 0)</f>
        <v>0</v>
      </c>
      <c r="AF31" s="161">
        <f>ROUND(N(data!AF91), 0)</f>
        <v>0</v>
      </c>
      <c r="AG31" s="161">
        <f>ROUND(N(data!AF94), 0)</f>
        <v>0</v>
      </c>
      <c r="AH31" s="161">
        <f>ROUND(N(data!AF95), 0)</f>
        <v>0</v>
      </c>
      <c r="AI31" s="161">
        <f>ROUND(N(data!AF96), 0)</f>
        <v>0</v>
      </c>
      <c r="AJ31" s="161">
        <f>ROUND(N(data!AF97), 0)</f>
        <v>0</v>
      </c>
      <c r="AK31" s="250">
        <f>ROUND(N(data!AF98), 2)</f>
        <v>0</v>
      </c>
      <c r="AL31" s="62"/>
      <c r="AM31" s="62"/>
      <c r="AN31" s="62"/>
      <c r="AO31" s="62"/>
      <c r="AP31" s="62"/>
      <c r="AQ31" s="62"/>
      <c r="AR31" s="62"/>
      <c r="AS31" s="62"/>
      <c r="AT31" s="62"/>
      <c r="AU31" s="62"/>
      <c r="AV31" s="62"/>
      <c r="AW31" s="62"/>
      <c r="AX31" s="62"/>
      <c r="AY31" s="62"/>
      <c r="AZ31" s="62"/>
      <c r="BA31" s="62"/>
      <c r="BB31" s="62"/>
      <c r="BC31" s="62"/>
      <c r="BD31" s="62"/>
      <c r="BE31" s="62"/>
      <c r="BF31" s="62"/>
      <c r="BG31" s="62"/>
      <c r="BH31" s="62"/>
      <c r="BI31" s="62"/>
      <c r="BJ31" s="62"/>
      <c r="BK31" s="62"/>
      <c r="BL31" s="62"/>
      <c r="BM31" s="62"/>
      <c r="BN31" s="62"/>
      <c r="BO31" s="62"/>
      <c r="BP31" s="62"/>
      <c r="BQ31" s="62"/>
      <c r="BR31" s="62"/>
      <c r="BS31" s="62"/>
      <c r="BT31" s="62"/>
      <c r="BU31" s="62"/>
      <c r="BV31" s="62"/>
      <c r="BW31" s="62"/>
      <c r="BX31" s="62"/>
      <c r="BY31" s="62"/>
      <c r="BZ31" s="62"/>
      <c r="CA31" s="62"/>
      <c r="CB31" s="62"/>
      <c r="CC31" s="62"/>
      <c r="CD31" s="62"/>
      <c r="CE31" s="62"/>
      <c r="CF31" s="62"/>
      <c r="CG31" s="62"/>
      <c r="CH31" s="62"/>
      <c r="CI31" s="62"/>
      <c r="CJ31" s="62"/>
      <c r="CK31" s="62"/>
    </row>
    <row r="32" spans="1:89" s="11" customFormat="1" ht="12.6" customHeight="1" x14ac:dyDescent="0.25">
      <c r="A32" s="12" t="str">
        <f>RIGHT(data!$C$101,3)</f>
        <v>153</v>
      </c>
      <c r="B32" s="163" t="str">
        <f>RIGHT(data!$C$100,4)</f>
        <v>2023</v>
      </c>
      <c r="C32" s="12" t="str">
        <f>data!AG$59</f>
        <v>7230</v>
      </c>
      <c r="D32" s="12" t="s">
        <v>1143</v>
      </c>
      <c r="E32" s="161">
        <f>ROUND(N(data!AG63), 0)</f>
        <v>3605</v>
      </c>
      <c r="F32" s="250">
        <f>ROUND(N(data!AG64), 2)</f>
        <v>24.4</v>
      </c>
      <c r="G32" s="161">
        <f>ROUND(N(data!AG65), 0)</f>
        <v>1452125</v>
      </c>
      <c r="H32" s="161">
        <f>ROUND(N(data!AG66), 0)</f>
        <v>381496</v>
      </c>
      <c r="I32" s="161">
        <f>ROUND(N(data!AG67), 0)</f>
        <v>1439534</v>
      </c>
      <c r="J32" s="161">
        <f>ROUND(N(data!AG68), 0)</f>
        <v>136365</v>
      </c>
      <c r="K32" s="161">
        <f>ROUND(N(data!AG69), 0)</f>
        <v>0</v>
      </c>
      <c r="L32" s="161">
        <f>ROUND(N(data!AG70), 0)</f>
        <v>6352</v>
      </c>
      <c r="M32" s="161">
        <f>ROUND(N(data!AG71), 0)</f>
        <v>46489</v>
      </c>
      <c r="N32" s="161">
        <f>ROUND(N(data!AG72), 0)</f>
        <v>0</v>
      </c>
      <c r="O32" s="161">
        <f>ROUND(N(data!AG73), 0)</f>
        <v>99213</v>
      </c>
      <c r="P32" s="161">
        <f>ROUND(N(data!AG74), 0)</f>
        <v>0</v>
      </c>
      <c r="Q32" s="161">
        <f>ROUND(N(data!AG75), 0)</f>
        <v>95302</v>
      </c>
      <c r="R32" s="161">
        <f>ROUND(N(data!AG76), 0)</f>
        <v>0</v>
      </c>
      <c r="S32" s="161">
        <f>ROUND(N(data!AG77), 0)</f>
        <v>0</v>
      </c>
      <c r="T32" s="161">
        <f>ROUND(N(data!AG78), 0)</f>
        <v>0</v>
      </c>
      <c r="U32" s="161">
        <f>ROUND(N(data!AG79), 0)</f>
        <v>0</v>
      </c>
      <c r="V32" s="161">
        <f>ROUND(N(data!AG80), 0)</f>
        <v>0</v>
      </c>
      <c r="W32" s="161">
        <f>ROUND(N(data!AG81), 0)</f>
        <v>0</v>
      </c>
      <c r="X32" s="161">
        <f>ROUND(N(data!AG82), 0)</f>
        <v>0</v>
      </c>
      <c r="Y32" s="161">
        <f>ROUND(N(data!AG83), 0)</f>
        <v>0</v>
      </c>
      <c r="Z32" s="161">
        <f>ROUND(N(data!AG84), 0)</f>
        <v>0</v>
      </c>
      <c r="AA32" s="161">
        <f>ROUND(N(data!AG85), 0)</f>
        <v>0</v>
      </c>
      <c r="AB32" s="161">
        <f>ROUND(N(data!AG86), 0)</f>
        <v>0</v>
      </c>
      <c r="AC32" s="161">
        <f>ROUND(N(data!AG87), 0)</f>
        <v>3911</v>
      </c>
      <c r="AD32" s="161">
        <f>ROUND(N(data!AG88), 0)</f>
        <v>0</v>
      </c>
      <c r="AE32" s="161">
        <f>ROUND(N(data!AG93), 0)</f>
        <v>7371262</v>
      </c>
      <c r="AF32" s="161">
        <f>ROUND(N(data!AG91), 0)</f>
        <v>220448</v>
      </c>
      <c r="AG32" s="161">
        <f>ROUND(N(data!AG94), 0)</f>
        <v>2054</v>
      </c>
      <c r="AH32" s="161">
        <f>ROUND(N(data!AG95), 0)</f>
        <v>0</v>
      </c>
      <c r="AI32" s="161">
        <f>ROUND(N(data!AG96), 0)</f>
        <v>405</v>
      </c>
      <c r="AJ32" s="161">
        <f>ROUND(N(data!AG97), 0)</f>
        <v>0</v>
      </c>
      <c r="AK32" s="250">
        <f>ROUND(N(data!AG98), 2)</f>
        <v>23.3</v>
      </c>
      <c r="AL32" s="62"/>
      <c r="AM32" s="62"/>
      <c r="AN32" s="62"/>
      <c r="AO32" s="62"/>
      <c r="AP32" s="62"/>
      <c r="AQ32" s="62"/>
      <c r="AR32" s="62"/>
      <c r="AS32" s="62"/>
      <c r="AT32" s="62"/>
      <c r="AU32" s="62"/>
      <c r="AV32" s="62"/>
      <c r="AW32" s="62"/>
      <c r="AX32" s="62"/>
      <c r="AY32" s="62"/>
      <c r="AZ32" s="62"/>
      <c r="BA32" s="62"/>
      <c r="BB32" s="62"/>
      <c r="BC32" s="62"/>
      <c r="BD32" s="62"/>
      <c r="BE32" s="62"/>
      <c r="BF32" s="62"/>
      <c r="BG32" s="62"/>
      <c r="BH32" s="62"/>
      <c r="BI32" s="62"/>
      <c r="BJ32" s="62"/>
      <c r="BK32" s="62"/>
      <c r="BL32" s="62"/>
      <c r="BM32" s="62"/>
      <c r="BN32" s="62"/>
      <c r="BO32" s="62"/>
      <c r="BP32" s="62"/>
      <c r="BQ32" s="62"/>
      <c r="BR32" s="62"/>
      <c r="BS32" s="62"/>
      <c r="BT32" s="62"/>
      <c r="BU32" s="62"/>
      <c r="BV32" s="62"/>
      <c r="BW32" s="62"/>
      <c r="BX32" s="62"/>
      <c r="BY32" s="62"/>
      <c r="BZ32" s="62"/>
      <c r="CA32" s="62"/>
      <c r="CB32" s="62"/>
      <c r="CC32" s="62"/>
      <c r="CD32" s="62"/>
      <c r="CE32" s="62"/>
      <c r="CF32" s="62"/>
      <c r="CG32" s="62"/>
      <c r="CH32" s="62"/>
      <c r="CI32" s="62"/>
      <c r="CJ32" s="62"/>
      <c r="CK32" s="62"/>
    </row>
    <row r="33" spans="1:89" s="11" customFormat="1" ht="12.6" customHeight="1" x14ac:dyDescent="0.25">
      <c r="A33" s="12" t="str">
        <f>RIGHT(data!$C$101,3)</f>
        <v>153</v>
      </c>
      <c r="B33" s="163" t="str">
        <f>RIGHT(data!$C$100,4)</f>
        <v>2023</v>
      </c>
      <c r="C33" s="12" t="str">
        <f>data!AH$59</f>
        <v>7240</v>
      </c>
      <c r="D33" s="12" t="s">
        <v>1143</v>
      </c>
      <c r="E33" s="161">
        <f>ROUND(N(data!AH63), 0)</f>
        <v>0</v>
      </c>
      <c r="F33" s="250">
        <f>ROUND(N(data!AH64), 2)</f>
        <v>0</v>
      </c>
      <c r="G33" s="161">
        <f>ROUND(N(data!AH65), 0)</f>
        <v>0</v>
      </c>
      <c r="H33" s="161">
        <f>ROUND(N(data!AH66), 0)</f>
        <v>0</v>
      </c>
      <c r="I33" s="161">
        <f>ROUND(N(data!AH67), 0)</f>
        <v>0</v>
      </c>
      <c r="J33" s="161">
        <f>ROUND(N(data!AH68), 0)</f>
        <v>0</v>
      </c>
      <c r="K33" s="161">
        <f>ROUND(N(data!AH69), 0)</f>
        <v>0</v>
      </c>
      <c r="L33" s="161">
        <f>ROUND(N(data!AH70), 0)</f>
        <v>0</v>
      </c>
      <c r="M33" s="161">
        <f>ROUND(N(data!AH71), 0)</f>
        <v>0</v>
      </c>
      <c r="N33" s="161">
        <f>ROUND(N(data!AH72), 0)</f>
        <v>0</v>
      </c>
      <c r="O33" s="161">
        <f>ROUND(N(data!AH73), 0)</f>
        <v>0</v>
      </c>
      <c r="P33" s="161">
        <f>ROUND(N(data!AH74), 0)</f>
        <v>0</v>
      </c>
      <c r="Q33" s="161">
        <f>ROUND(N(data!AH75), 0)</f>
        <v>0</v>
      </c>
      <c r="R33" s="161">
        <f>ROUND(N(data!AH76), 0)</f>
        <v>0</v>
      </c>
      <c r="S33" s="161">
        <f>ROUND(N(data!AH77), 0)</f>
        <v>0</v>
      </c>
      <c r="T33" s="161">
        <f>ROUND(N(data!AH78), 0)</f>
        <v>0</v>
      </c>
      <c r="U33" s="161">
        <f>ROUND(N(data!AH79), 0)</f>
        <v>0</v>
      </c>
      <c r="V33" s="161">
        <f>ROUND(N(data!AH80), 0)</f>
        <v>0</v>
      </c>
      <c r="W33" s="161">
        <f>ROUND(N(data!AH81), 0)</f>
        <v>0</v>
      </c>
      <c r="X33" s="161">
        <f>ROUND(N(data!AH82), 0)</f>
        <v>0</v>
      </c>
      <c r="Y33" s="161">
        <f>ROUND(N(data!AH83), 0)</f>
        <v>0</v>
      </c>
      <c r="Z33" s="161">
        <f>ROUND(N(data!AH84), 0)</f>
        <v>0</v>
      </c>
      <c r="AA33" s="161">
        <f>ROUND(N(data!AH85), 0)</f>
        <v>0</v>
      </c>
      <c r="AB33" s="161">
        <f>ROUND(N(data!AH86), 0)</f>
        <v>0</v>
      </c>
      <c r="AC33" s="161">
        <f>ROUND(N(data!AH87), 0)</f>
        <v>0</v>
      </c>
      <c r="AD33" s="161">
        <f>ROUND(N(data!AH88), 0)</f>
        <v>0</v>
      </c>
      <c r="AE33" s="161">
        <f>ROUND(N(data!AH93), 0)</f>
        <v>0</v>
      </c>
      <c r="AF33" s="161">
        <f>ROUND(N(data!AH91), 0)</f>
        <v>0</v>
      </c>
      <c r="AG33" s="161">
        <f>ROUND(N(data!AH94), 0)</f>
        <v>0</v>
      </c>
      <c r="AH33" s="161">
        <f>ROUND(N(data!AH95), 0)</f>
        <v>0</v>
      </c>
      <c r="AI33" s="161">
        <f>ROUND(N(data!AH96), 0)</f>
        <v>0</v>
      </c>
      <c r="AJ33" s="161">
        <f>ROUND(N(data!AH97), 0)</f>
        <v>0</v>
      </c>
      <c r="AK33" s="250">
        <f>ROUND(N(data!AH98), 2)</f>
        <v>0</v>
      </c>
      <c r="AL33" s="62"/>
      <c r="AM33" s="62"/>
      <c r="AN33" s="62"/>
      <c r="AO33" s="62"/>
      <c r="AP33" s="62"/>
      <c r="AQ33" s="62"/>
      <c r="AR33" s="62"/>
      <c r="AS33" s="62"/>
      <c r="AT33" s="62"/>
      <c r="AU33" s="62"/>
      <c r="AV33" s="62"/>
      <c r="AW33" s="62"/>
      <c r="AX33" s="62"/>
      <c r="AY33" s="62"/>
      <c r="AZ33" s="62"/>
      <c r="BA33" s="62"/>
      <c r="BB33" s="62"/>
      <c r="BC33" s="62"/>
      <c r="BD33" s="62"/>
      <c r="BE33" s="62"/>
      <c r="BF33" s="62"/>
      <c r="BG33" s="62"/>
      <c r="BH33" s="62"/>
      <c r="BI33" s="62"/>
      <c r="BJ33" s="62"/>
      <c r="BK33" s="62"/>
      <c r="BL33" s="62"/>
      <c r="BM33" s="62"/>
      <c r="BN33" s="62"/>
      <c r="BO33" s="62"/>
      <c r="BP33" s="62"/>
      <c r="BQ33" s="62"/>
      <c r="BR33" s="62"/>
      <c r="BS33" s="62"/>
      <c r="BT33" s="62"/>
      <c r="BU33" s="62"/>
      <c r="BV33" s="62"/>
      <c r="BW33" s="62"/>
      <c r="BX33" s="62"/>
      <c r="BY33" s="62"/>
      <c r="BZ33" s="62"/>
      <c r="CA33" s="62"/>
      <c r="CB33" s="62"/>
      <c r="CC33" s="62"/>
      <c r="CD33" s="62"/>
      <c r="CE33" s="62"/>
      <c r="CF33" s="62"/>
      <c r="CG33" s="62"/>
      <c r="CH33" s="62"/>
      <c r="CI33" s="62"/>
      <c r="CJ33" s="62"/>
      <c r="CK33" s="62"/>
    </row>
    <row r="34" spans="1:89" s="11" customFormat="1" ht="12.6" customHeight="1" x14ac:dyDescent="0.25">
      <c r="A34" s="12" t="str">
        <f>RIGHT(data!$C$101,3)</f>
        <v>153</v>
      </c>
      <c r="B34" s="163" t="str">
        <f>RIGHT(data!$C$100,4)</f>
        <v>2023</v>
      </c>
      <c r="C34" s="12" t="str">
        <f>data!AI$59</f>
        <v>7250</v>
      </c>
      <c r="D34" s="12" t="s">
        <v>1143</v>
      </c>
      <c r="E34" s="161">
        <f>ROUND(N(data!AI63), 0)</f>
        <v>1997</v>
      </c>
      <c r="F34" s="250">
        <f>ROUND(N(data!AI64), 2)</f>
        <v>14.3</v>
      </c>
      <c r="G34" s="161">
        <f>ROUND(N(data!AI65), 0)</f>
        <v>1035308</v>
      </c>
      <c r="H34" s="161">
        <f>ROUND(N(data!AI66), 0)</f>
        <v>271991</v>
      </c>
      <c r="I34" s="161">
        <f>ROUND(N(data!AI67), 0)</f>
        <v>0</v>
      </c>
      <c r="J34" s="161">
        <f>ROUND(N(data!AI68), 0)</f>
        <v>128808</v>
      </c>
      <c r="K34" s="161">
        <f>ROUND(N(data!AI69), 0)</f>
        <v>0</v>
      </c>
      <c r="L34" s="161">
        <f>ROUND(N(data!AI70), 0)</f>
        <v>337</v>
      </c>
      <c r="M34" s="161">
        <f>ROUND(N(data!AI71), 0)</f>
        <v>0</v>
      </c>
      <c r="N34" s="161">
        <f>ROUND(N(data!AI72), 0)</f>
        <v>0</v>
      </c>
      <c r="O34" s="161">
        <f>ROUND(N(data!AI73), 0)</f>
        <v>10178</v>
      </c>
      <c r="P34" s="161">
        <f>ROUND(N(data!AI74), 0)</f>
        <v>0</v>
      </c>
      <c r="Q34" s="161">
        <f>ROUND(N(data!AI75), 0)</f>
        <v>0</v>
      </c>
      <c r="R34" s="161">
        <f>ROUND(N(data!AI76), 0)</f>
        <v>0</v>
      </c>
      <c r="S34" s="161">
        <f>ROUND(N(data!AI77), 0)</f>
        <v>0</v>
      </c>
      <c r="T34" s="161">
        <f>ROUND(N(data!AI78), 0)</f>
        <v>0</v>
      </c>
      <c r="U34" s="161">
        <f>ROUND(N(data!AI79), 0)</f>
        <v>0</v>
      </c>
      <c r="V34" s="161">
        <f>ROUND(N(data!AI80), 0)</f>
        <v>0</v>
      </c>
      <c r="W34" s="161">
        <f>ROUND(N(data!AI81), 0)</f>
        <v>0</v>
      </c>
      <c r="X34" s="161">
        <f>ROUND(N(data!AI82), 0)</f>
        <v>0</v>
      </c>
      <c r="Y34" s="161">
        <f>ROUND(N(data!AI83), 0)</f>
        <v>0</v>
      </c>
      <c r="Z34" s="161">
        <f>ROUND(N(data!AI84), 0)</f>
        <v>0</v>
      </c>
      <c r="AA34" s="161">
        <f>ROUND(N(data!AI85), 0)</f>
        <v>0</v>
      </c>
      <c r="AB34" s="161">
        <f>ROUND(N(data!AI86), 0)</f>
        <v>0</v>
      </c>
      <c r="AC34" s="161">
        <f>ROUND(N(data!AI87), 0)</f>
        <v>10178</v>
      </c>
      <c r="AD34" s="161">
        <f>ROUND(N(data!AI88), 0)</f>
        <v>0</v>
      </c>
      <c r="AE34" s="161">
        <f>ROUND(N(data!AI93), 0)</f>
        <v>960885</v>
      </c>
      <c r="AF34" s="161">
        <f>ROUND(N(data!AI91), 0)</f>
        <v>30025</v>
      </c>
      <c r="AG34" s="161">
        <f>ROUND(N(data!AI94), 0)</f>
        <v>0</v>
      </c>
      <c r="AH34" s="161">
        <f>ROUND(N(data!AI95), 0)</f>
        <v>0</v>
      </c>
      <c r="AI34" s="161">
        <f>ROUND(N(data!AI96), 0)</f>
        <v>0</v>
      </c>
      <c r="AJ34" s="161">
        <f>ROUND(N(data!AI97), 0)</f>
        <v>0</v>
      </c>
      <c r="AK34" s="250">
        <f>ROUND(N(data!AI98), 2)</f>
        <v>13.9</v>
      </c>
      <c r="AL34" s="62"/>
      <c r="AM34" s="62"/>
      <c r="AN34" s="62"/>
      <c r="AO34" s="62"/>
      <c r="AP34" s="62"/>
      <c r="AQ34" s="62"/>
      <c r="AR34" s="62"/>
      <c r="AS34" s="62"/>
      <c r="AT34" s="62"/>
      <c r="AU34" s="62"/>
      <c r="AV34" s="62"/>
      <c r="AW34" s="62"/>
      <c r="AX34" s="62"/>
      <c r="AY34" s="62"/>
      <c r="AZ34" s="62"/>
      <c r="BA34" s="62"/>
      <c r="BB34" s="62"/>
      <c r="BC34" s="62"/>
      <c r="BD34" s="62"/>
      <c r="BE34" s="62"/>
      <c r="BF34" s="62"/>
      <c r="BG34" s="62"/>
      <c r="BH34" s="62"/>
      <c r="BI34" s="62"/>
      <c r="BJ34" s="62"/>
      <c r="BK34" s="62"/>
      <c r="BL34" s="62"/>
      <c r="BM34" s="62"/>
      <c r="BN34" s="62"/>
      <c r="BO34" s="62"/>
      <c r="BP34" s="62"/>
      <c r="BQ34" s="62"/>
      <c r="BR34" s="62"/>
      <c r="BS34" s="62"/>
      <c r="BT34" s="62"/>
      <c r="BU34" s="62"/>
      <c r="BV34" s="62"/>
      <c r="BW34" s="62"/>
      <c r="BX34" s="62"/>
      <c r="BY34" s="62"/>
      <c r="BZ34" s="62"/>
      <c r="CA34" s="62"/>
      <c r="CB34" s="62"/>
      <c r="CC34" s="62"/>
      <c r="CD34" s="62"/>
      <c r="CE34" s="62"/>
      <c r="CF34" s="62"/>
      <c r="CG34" s="62"/>
      <c r="CH34" s="62"/>
      <c r="CI34" s="62"/>
      <c r="CJ34" s="62"/>
      <c r="CK34" s="62"/>
    </row>
    <row r="35" spans="1:89" s="11" customFormat="1" ht="12.6" customHeight="1" x14ac:dyDescent="0.25">
      <c r="A35" s="12" t="str">
        <f>RIGHT(data!$C$101,3)</f>
        <v>153</v>
      </c>
      <c r="B35" s="163" t="str">
        <f>RIGHT(data!$C$100,4)</f>
        <v>2023</v>
      </c>
      <c r="C35" s="12" t="str">
        <f>data!AJ$59</f>
        <v>7260</v>
      </c>
      <c r="D35" s="12" t="s">
        <v>1143</v>
      </c>
      <c r="E35" s="161">
        <f>ROUND(N(data!AJ63), 0)</f>
        <v>34764</v>
      </c>
      <c r="F35" s="250">
        <f>ROUND(N(data!AJ64), 2)</f>
        <v>51.7</v>
      </c>
      <c r="G35" s="161">
        <f>ROUND(N(data!AJ65), 0)</f>
        <v>5151382</v>
      </c>
      <c r="H35" s="161">
        <f>ROUND(N(data!AJ66), 0)</f>
        <v>1353347</v>
      </c>
      <c r="I35" s="161">
        <f>ROUND(N(data!AJ67), 0)</f>
        <v>3307109</v>
      </c>
      <c r="J35" s="161">
        <f>ROUND(N(data!AJ68), 0)</f>
        <v>719089</v>
      </c>
      <c r="K35" s="161">
        <f>ROUND(N(data!AJ69), 0)</f>
        <v>0</v>
      </c>
      <c r="L35" s="161">
        <f>ROUND(N(data!AJ70), 0)</f>
        <v>11574</v>
      </c>
      <c r="M35" s="161">
        <f>ROUND(N(data!AJ71), 0)</f>
        <v>205850</v>
      </c>
      <c r="N35" s="161">
        <f>ROUND(N(data!AJ72), 0)</f>
        <v>28511</v>
      </c>
      <c r="O35" s="161">
        <f>ROUND(N(data!AJ73), 0)</f>
        <v>32497</v>
      </c>
      <c r="P35" s="161">
        <f>ROUND(N(data!AJ74), 0)</f>
        <v>0</v>
      </c>
      <c r="Q35" s="161">
        <f>ROUND(N(data!AJ75), 0)</f>
        <v>10457</v>
      </c>
      <c r="R35" s="161">
        <f>ROUND(N(data!AJ76), 0)</f>
        <v>0</v>
      </c>
      <c r="S35" s="161">
        <f>ROUND(N(data!AJ77), 0)</f>
        <v>0</v>
      </c>
      <c r="T35" s="161">
        <f>ROUND(N(data!AJ78), 0)</f>
        <v>0</v>
      </c>
      <c r="U35" s="161">
        <f>ROUND(N(data!AJ79), 0)</f>
        <v>0</v>
      </c>
      <c r="V35" s="161">
        <f>ROUND(N(data!AJ80), 0)</f>
        <v>0</v>
      </c>
      <c r="W35" s="161">
        <f>ROUND(N(data!AJ81), 0)</f>
        <v>4889</v>
      </c>
      <c r="X35" s="161">
        <f>ROUND(N(data!AJ82), 0)</f>
        <v>0</v>
      </c>
      <c r="Y35" s="161">
        <f>ROUND(N(data!AJ83), 0)</f>
        <v>0</v>
      </c>
      <c r="Z35" s="161">
        <f>ROUND(N(data!AJ84), 0)</f>
        <v>0</v>
      </c>
      <c r="AA35" s="161">
        <f>ROUND(N(data!AJ85), 0)</f>
        <v>0</v>
      </c>
      <c r="AB35" s="161">
        <f>ROUND(N(data!AJ86), 0)</f>
        <v>0</v>
      </c>
      <c r="AC35" s="161">
        <f>ROUND(N(data!AJ87), 0)</f>
        <v>17151</v>
      </c>
      <c r="AD35" s="161">
        <f>ROUND(N(data!AJ88), 0)</f>
        <v>0</v>
      </c>
      <c r="AE35" s="161">
        <f>ROUND(N(data!AJ93), 0)</f>
        <v>11228427</v>
      </c>
      <c r="AF35" s="161">
        <f>ROUND(N(data!AJ91), 0)</f>
        <v>1236921</v>
      </c>
      <c r="AG35" s="161">
        <f>ROUND(N(data!AJ94), 0)</f>
        <v>9095</v>
      </c>
      <c r="AH35" s="161">
        <f>ROUND(N(data!AJ95), 0)</f>
        <v>0</v>
      </c>
      <c r="AI35" s="161">
        <f>ROUND(N(data!AJ96), 0)</f>
        <v>1794</v>
      </c>
      <c r="AJ35" s="161">
        <f>ROUND(N(data!AJ97), 0)</f>
        <v>0</v>
      </c>
      <c r="AK35" s="250">
        <f>ROUND(N(data!AJ98), 2)</f>
        <v>0</v>
      </c>
      <c r="AL35" s="62"/>
      <c r="AM35" s="62"/>
      <c r="AN35" s="62"/>
      <c r="AO35" s="62"/>
      <c r="AP35" s="62"/>
      <c r="AQ35" s="62"/>
      <c r="AR35" s="62"/>
      <c r="AS35" s="62"/>
      <c r="AT35" s="62"/>
      <c r="AU35" s="62"/>
      <c r="AV35" s="62"/>
      <c r="AW35" s="62"/>
      <c r="AX35" s="62"/>
      <c r="AY35" s="62"/>
      <c r="AZ35" s="62"/>
      <c r="BA35" s="62"/>
      <c r="BB35" s="62"/>
      <c r="BC35" s="62"/>
      <c r="BD35" s="62"/>
      <c r="BE35" s="62"/>
      <c r="BF35" s="62"/>
      <c r="BG35" s="62"/>
      <c r="BH35" s="62"/>
      <c r="BI35" s="62"/>
      <c r="BJ35" s="62"/>
      <c r="BK35" s="62"/>
      <c r="BL35" s="62"/>
      <c r="BM35" s="62"/>
      <c r="BN35" s="62"/>
      <c r="BO35" s="62"/>
      <c r="BP35" s="62"/>
      <c r="BQ35" s="62"/>
      <c r="BR35" s="62"/>
      <c r="BS35" s="62"/>
      <c r="BT35" s="62"/>
      <c r="BU35" s="62"/>
      <c r="BV35" s="62"/>
      <c r="BW35" s="62"/>
      <c r="BX35" s="62"/>
      <c r="BY35" s="62"/>
      <c r="BZ35" s="62"/>
      <c r="CA35" s="62"/>
      <c r="CB35" s="62"/>
      <c r="CC35" s="62"/>
      <c r="CD35" s="62"/>
      <c r="CE35" s="62"/>
      <c r="CF35" s="62"/>
      <c r="CG35" s="62"/>
      <c r="CH35" s="62"/>
      <c r="CI35" s="62"/>
      <c r="CJ35" s="62"/>
      <c r="CK35" s="62"/>
    </row>
    <row r="36" spans="1:89" s="11" customFormat="1" ht="12.6" customHeight="1" x14ac:dyDescent="0.25">
      <c r="A36" s="12" t="str">
        <f>RIGHT(data!$C$101,3)</f>
        <v>153</v>
      </c>
      <c r="B36" s="163" t="str">
        <f>RIGHT(data!$C$100,4)</f>
        <v>2023</v>
      </c>
      <c r="C36" s="12" t="str">
        <f>data!AK$59</f>
        <v>7310</v>
      </c>
      <c r="D36" s="12" t="s">
        <v>1143</v>
      </c>
      <c r="E36" s="161">
        <f>ROUND(N(data!AK63), 0)</f>
        <v>1135</v>
      </c>
      <c r="F36" s="250">
        <f>ROUND(N(data!AK64), 2)</f>
        <v>1.2</v>
      </c>
      <c r="G36" s="161">
        <f>ROUND(N(data!AK65), 0)</f>
        <v>125501</v>
      </c>
      <c r="H36" s="161">
        <f>ROUND(N(data!AK66), 0)</f>
        <v>32971</v>
      </c>
      <c r="I36" s="161">
        <f>ROUND(N(data!AK67), 0)</f>
        <v>0</v>
      </c>
      <c r="J36" s="161">
        <f>ROUND(N(data!AK68), 0)</f>
        <v>4520</v>
      </c>
      <c r="K36" s="161">
        <f>ROUND(N(data!AK69), 0)</f>
        <v>0</v>
      </c>
      <c r="L36" s="161">
        <f>ROUND(N(data!AK70), 0)</f>
        <v>0</v>
      </c>
      <c r="M36" s="161">
        <f>ROUND(N(data!AK71), 0)</f>
        <v>101511</v>
      </c>
      <c r="N36" s="161">
        <f>ROUND(N(data!AK72), 0)</f>
        <v>0</v>
      </c>
      <c r="O36" s="161">
        <f>ROUND(N(data!AK73), 0)</f>
        <v>5614</v>
      </c>
      <c r="P36" s="161">
        <f>ROUND(N(data!AK74), 0)</f>
        <v>0</v>
      </c>
      <c r="Q36" s="161">
        <f>ROUND(N(data!AK75), 0)</f>
        <v>4526</v>
      </c>
      <c r="R36" s="161">
        <f>ROUND(N(data!AK76), 0)</f>
        <v>0</v>
      </c>
      <c r="S36" s="161">
        <f>ROUND(N(data!AK77), 0)</f>
        <v>0</v>
      </c>
      <c r="T36" s="161">
        <f>ROUND(N(data!AK78), 0)</f>
        <v>0</v>
      </c>
      <c r="U36" s="161">
        <f>ROUND(N(data!AK79), 0)</f>
        <v>0</v>
      </c>
      <c r="V36" s="161">
        <f>ROUND(N(data!AK80), 0)</f>
        <v>0</v>
      </c>
      <c r="W36" s="161">
        <f>ROUND(N(data!AK81), 0)</f>
        <v>0</v>
      </c>
      <c r="X36" s="161">
        <f>ROUND(N(data!AK82), 0)</f>
        <v>0</v>
      </c>
      <c r="Y36" s="161">
        <f>ROUND(N(data!AK83), 0)</f>
        <v>0</v>
      </c>
      <c r="Z36" s="161">
        <f>ROUND(N(data!AK84), 0)</f>
        <v>0</v>
      </c>
      <c r="AA36" s="161">
        <f>ROUND(N(data!AK85), 0)</f>
        <v>0</v>
      </c>
      <c r="AB36" s="161">
        <f>ROUND(N(data!AK86), 0)</f>
        <v>0</v>
      </c>
      <c r="AC36" s="161">
        <f>ROUND(N(data!AK87), 0)</f>
        <v>1088</v>
      </c>
      <c r="AD36" s="161">
        <f>ROUND(N(data!AK88), 0)</f>
        <v>0</v>
      </c>
      <c r="AE36" s="161">
        <f>ROUND(N(data!AK93), 0)</f>
        <v>411593</v>
      </c>
      <c r="AF36" s="161">
        <f>ROUND(N(data!AK91), 0)</f>
        <v>130989</v>
      </c>
      <c r="AG36" s="161">
        <f>ROUND(N(data!AK94), 0)</f>
        <v>4485</v>
      </c>
      <c r="AH36" s="161">
        <f>ROUND(N(data!AK95), 0)</f>
        <v>0</v>
      </c>
      <c r="AI36" s="161">
        <f>ROUND(N(data!AK96), 0)</f>
        <v>885</v>
      </c>
      <c r="AJ36" s="161">
        <f>ROUND(N(data!AK97), 0)</f>
        <v>0</v>
      </c>
      <c r="AK36" s="250">
        <f>ROUND(N(data!AK98), 2)</f>
        <v>0</v>
      </c>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row>
    <row r="37" spans="1:89" s="11" customFormat="1" ht="12.6" customHeight="1" x14ac:dyDescent="0.25">
      <c r="A37" s="12" t="str">
        <f>RIGHT(data!$C$101,3)</f>
        <v>153</v>
      </c>
      <c r="B37" s="163" t="str">
        <f>RIGHT(data!$C$100,4)</f>
        <v>2023</v>
      </c>
      <c r="C37" s="12" t="str">
        <f>data!AL$59</f>
        <v>7320</v>
      </c>
      <c r="D37" s="12" t="s">
        <v>1143</v>
      </c>
      <c r="E37" s="161">
        <f>ROUND(N(data!AL63), 0)</f>
        <v>788</v>
      </c>
      <c r="F37" s="250">
        <f>ROUND(N(data!AL64), 2)</f>
        <v>1.1000000000000001</v>
      </c>
      <c r="G37" s="161">
        <f>ROUND(N(data!AL65), 0)</f>
        <v>85041</v>
      </c>
      <c r="H37" s="161">
        <f>ROUND(N(data!AL66), 0)</f>
        <v>22342</v>
      </c>
      <c r="I37" s="161">
        <f>ROUND(N(data!AL67), 0)</f>
        <v>0</v>
      </c>
      <c r="J37" s="161">
        <f>ROUND(N(data!AL68), 0)</f>
        <v>3859</v>
      </c>
      <c r="K37" s="161">
        <f>ROUND(N(data!AL69), 0)</f>
        <v>0</v>
      </c>
      <c r="L37" s="161">
        <f>ROUND(N(data!AL70), 0)</f>
        <v>0</v>
      </c>
      <c r="M37" s="161">
        <f>ROUND(N(data!AL71), 0)</f>
        <v>40650</v>
      </c>
      <c r="N37" s="161">
        <f>ROUND(N(data!AL72), 0)</f>
        <v>0</v>
      </c>
      <c r="O37" s="161">
        <f>ROUND(N(data!AL73), 0)</f>
        <v>44</v>
      </c>
      <c r="P37" s="161">
        <f>ROUND(N(data!AL74), 0)</f>
        <v>0</v>
      </c>
      <c r="Q37" s="161">
        <f>ROUND(N(data!AL75), 0)</f>
        <v>0</v>
      </c>
      <c r="R37" s="161">
        <f>ROUND(N(data!AL76), 0)</f>
        <v>0</v>
      </c>
      <c r="S37" s="161">
        <f>ROUND(N(data!AL77), 0)</f>
        <v>0</v>
      </c>
      <c r="T37" s="161">
        <f>ROUND(N(data!AL78), 0)</f>
        <v>0</v>
      </c>
      <c r="U37" s="161">
        <f>ROUND(N(data!AL79), 0)</f>
        <v>0</v>
      </c>
      <c r="V37" s="161">
        <f>ROUND(N(data!AL80), 0)</f>
        <v>0</v>
      </c>
      <c r="W37" s="161">
        <f>ROUND(N(data!AL81), 0)</f>
        <v>0</v>
      </c>
      <c r="X37" s="161">
        <f>ROUND(N(data!AL82), 0)</f>
        <v>0</v>
      </c>
      <c r="Y37" s="161">
        <f>ROUND(N(data!AL83), 0)</f>
        <v>0</v>
      </c>
      <c r="Z37" s="161">
        <f>ROUND(N(data!AL84), 0)</f>
        <v>0</v>
      </c>
      <c r="AA37" s="161">
        <f>ROUND(N(data!AL85), 0)</f>
        <v>0</v>
      </c>
      <c r="AB37" s="161">
        <f>ROUND(N(data!AL86), 0)</f>
        <v>0</v>
      </c>
      <c r="AC37" s="161">
        <f>ROUND(N(data!AL87), 0)</f>
        <v>44</v>
      </c>
      <c r="AD37" s="161">
        <f>ROUND(N(data!AL88), 0)</f>
        <v>5349</v>
      </c>
      <c r="AE37" s="161">
        <f>ROUND(N(data!AL93), 0)</f>
        <v>156502</v>
      </c>
      <c r="AF37" s="161">
        <f>ROUND(N(data!AL91), 0)</f>
        <v>56383</v>
      </c>
      <c r="AG37" s="161">
        <f>ROUND(N(data!AL94), 0)</f>
        <v>1796</v>
      </c>
      <c r="AH37" s="161">
        <f>ROUND(N(data!AL95), 0)</f>
        <v>0</v>
      </c>
      <c r="AI37" s="161">
        <f>ROUND(N(data!AL96), 0)</f>
        <v>354</v>
      </c>
      <c r="AJ37" s="161">
        <f>ROUND(N(data!AL97), 0)</f>
        <v>0</v>
      </c>
      <c r="AK37" s="250">
        <f>ROUND(N(data!AL98), 2)</f>
        <v>0</v>
      </c>
      <c r="AL37" s="62"/>
      <c r="AM37" s="62"/>
      <c r="AN37" s="62"/>
      <c r="AO37" s="62"/>
      <c r="AP37" s="62"/>
      <c r="AQ37" s="62"/>
      <c r="AR37" s="62"/>
      <c r="AS37" s="62"/>
      <c r="AT37" s="62"/>
      <c r="AU37" s="62"/>
      <c r="AV37" s="62"/>
      <c r="AW37" s="62"/>
      <c r="AX37" s="62"/>
      <c r="AY37" s="62"/>
      <c r="AZ37" s="62"/>
      <c r="BA37" s="62"/>
      <c r="BB37" s="62"/>
      <c r="BC37" s="62"/>
      <c r="BD37" s="62"/>
      <c r="BE37" s="62"/>
      <c r="BF37" s="62"/>
      <c r="BG37" s="62"/>
      <c r="BH37" s="62"/>
      <c r="BI37" s="62"/>
      <c r="BJ37" s="62"/>
      <c r="BK37" s="62"/>
      <c r="BL37" s="62"/>
      <c r="BM37" s="62"/>
      <c r="BN37" s="62"/>
      <c r="BO37" s="62"/>
      <c r="BP37" s="62"/>
      <c r="BQ37" s="62"/>
      <c r="BR37" s="62"/>
      <c r="BS37" s="62"/>
      <c r="BT37" s="62"/>
      <c r="BU37" s="62"/>
      <c r="BV37" s="62"/>
      <c r="BW37" s="62"/>
      <c r="BX37" s="62"/>
      <c r="BY37" s="62"/>
      <c r="BZ37" s="62"/>
      <c r="CA37" s="62"/>
      <c r="CB37" s="62"/>
      <c r="CC37" s="62"/>
      <c r="CD37" s="62"/>
      <c r="CE37" s="62"/>
      <c r="CF37" s="62"/>
      <c r="CG37" s="62"/>
      <c r="CH37" s="62"/>
      <c r="CI37" s="62"/>
      <c r="CJ37" s="62"/>
      <c r="CK37" s="62"/>
    </row>
    <row r="38" spans="1:89" s="11" customFormat="1" ht="12.6" customHeight="1" x14ac:dyDescent="0.25">
      <c r="A38" s="12" t="str">
        <f>RIGHT(data!$C$101,3)</f>
        <v>153</v>
      </c>
      <c r="B38" s="163" t="str">
        <f>RIGHT(data!$C$100,4)</f>
        <v>2023</v>
      </c>
      <c r="C38" s="12" t="str">
        <f>data!AM$59</f>
        <v>7330</v>
      </c>
      <c r="D38" s="12" t="s">
        <v>1143</v>
      </c>
      <c r="E38" s="161">
        <f>ROUND(N(data!AM63), 0)</f>
        <v>0</v>
      </c>
      <c r="F38" s="250">
        <f>ROUND(N(data!AM64), 2)</f>
        <v>0</v>
      </c>
      <c r="G38" s="161">
        <f>ROUND(N(data!AM65), 0)</f>
        <v>0</v>
      </c>
      <c r="H38" s="161">
        <f>ROUND(N(data!AM66), 0)</f>
        <v>0</v>
      </c>
      <c r="I38" s="161">
        <f>ROUND(N(data!AM67), 0)</f>
        <v>0</v>
      </c>
      <c r="J38" s="161">
        <f>ROUND(N(data!AM68), 0)</f>
        <v>0</v>
      </c>
      <c r="K38" s="161">
        <f>ROUND(N(data!AM69), 0)</f>
        <v>0</v>
      </c>
      <c r="L38" s="161">
        <f>ROUND(N(data!AM70), 0)</f>
        <v>0</v>
      </c>
      <c r="M38" s="161">
        <f>ROUND(N(data!AM71), 0)</f>
        <v>0</v>
      </c>
      <c r="N38" s="161">
        <f>ROUND(N(data!AM72), 0)</f>
        <v>0</v>
      </c>
      <c r="O38" s="161">
        <f>ROUND(N(data!AM73), 0)</f>
        <v>0</v>
      </c>
      <c r="P38" s="161">
        <f>ROUND(N(data!AM74), 0)</f>
        <v>0</v>
      </c>
      <c r="Q38" s="161">
        <f>ROUND(N(data!AM75), 0)</f>
        <v>0</v>
      </c>
      <c r="R38" s="161">
        <f>ROUND(N(data!AM76), 0)</f>
        <v>0</v>
      </c>
      <c r="S38" s="161">
        <f>ROUND(N(data!AM77), 0)</f>
        <v>0</v>
      </c>
      <c r="T38" s="161">
        <f>ROUND(N(data!AM78), 0)</f>
        <v>0</v>
      </c>
      <c r="U38" s="161">
        <f>ROUND(N(data!AM79), 0)</f>
        <v>0</v>
      </c>
      <c r="V38" s="161">
        <f>ROUND(N(data!AM80), 0)</f>
        <v>0</v>
      </c>
      <c r="W38" s="161">
        <f>ROUND(N(data!AM81), 0)</f>
        <v>0</v>
      </c>
      <c r="X38" s="161">
        <f>ROUND(N(data!AM82), 0)</f>
        <v>0</v>
      </c>
      <c r="Y38" s="161">
        <f>ROUND(N(data!AM83), 0)</f>
        <v>0</v>
      </c>
      <c r="Z38" s="161">
        <f>ROUND(N(data!AM84), 0)</f>
        <v>0</v>
      </c>
      <c r="AA38" s="161">
        <f>ROUND(N(data!AM85), 0)</f>
        <v>0</v>
      </c>
      <c r="AB38" s="161">
        <f>ROUND(N(data!AM86), 0)</f>
        <v>0</v>
      </c>
      <c r="AC38" s="161">
        <f>ROUND(N(data!AM87), 0)</f>
        <v>0</v>
      </c>
      <c r="AD38" s="161">
        <f>ROUND(N(data!AM88), 0)</f>
        <v>0</v>
      </c>
      <c r="AE38" s="161">
        <f>ROUND(N(data!AM93), 0)</f>
        <v>0</v>
      </c>
      <c r="AF38" s="161">
        <f>ROUND(N(data!AM91), 0)</f>
        <v>0</v>
      </c>
      <c r="AG38" s="161">
        <f>ROUND(N(data!AM94), 0)</f>
        <v>0</v>
      </c>
      <c r="AH38" s="161">
        <f>ROUND(N(data!AM95), 0)</f>
        <v>0</v>
      </c>
      <c r="AI38" s="161">
        <f>ROUND(N(data!AM96), 0)</f>
        <v>0</v>
      </c>
      <c r="AJ38" s="161">
        <f>ROUND(N(data!AM97), 0)</f>
        <v>0</v>
      </c>
      <c r="AK38" s="250">
        <f>ROUND(N(data!AM98), 2)</f>
        <v>0</v>
      </c>
      <c r="AL38" s="62"/>
      <c r="AM38" s="62"/>
      <c r="AN38" s="62"/>
      <c r="AO38" s="62"/>
      <c r="AP38" s="62"/>
      <c r="AQ38" s="62"/>
      <c r="AR38" s="62"/>
      <c r="AS38" s="62"/>
      <c r="AT38" s="62"/>
      <c r="AU38" s="62"/>
      <c r="AV38" s="62"/>
      <c r="AW38" s="62"/>
      <c r="AX38" s="62"/>
      <c r="AY38" s="62"/>
      <c r="AZ38" s="62"/>
      <c r="BA38" s="62"/>
      <c r="BB38" s="62"/>
      <c r="BC38" s="62"/>
      <c r="BD38" s="62"/>
      <c r="BE38" s="62"/>
      <c r="BF38" s="62"/>
      <c r="BG38" s="62"/>
      <c r="BH38" s="62"/>
      <c r="BI38" s="62"/>
      <c r="BJ38" s="62"/>
      <c r="BK38" s="62"/>
      <c r="BL38" s="62"/>
      <c r="BM38" s="62"/>
      <c r="BN38" s="62"/>
      <c r="BO38" s="62"/>
      <c r="BP38" s="62"/>
      <c r="BQ38" s="62"/>
      <c r="BR38" s="62"/>
      <c r="BS38" s="62"/>
      <c r="BT38" s="62"/>
      <c r="BU38" s="62"/>
      <c r="BV38" s="62"/>
      <c r="BW38" s="62"/>
      <c r="BX38" s="62"/>
      <c r="BY38" s="62"/>
      <c r="BZ38" s="62"/>
      <c r="CA38" s="62"/>
      <c r="CB38" s="62"/>
      <c r="CC38" s="62"/>
      <c r="CD38" s="62"/>
      <c r="CE38" s="62"/>
      <c r="CF38" s="62"/>
      <c r="CG38" s="62"/>
      <c r="CH38" s="62"/>
      <c r="CI38" s="62"/>
      <c r="CJ38" s="62"/>
      <c r="CK38" s="62"/>
    </row>
    <row r="39" spans="1:89" s="11" customFormat="1" ht="12.6" customHeight="1" x14ac:dyDescent="0.25">
      <c r="A39" s="12" t="str">
        <f>RIGHT(data!$C$101,3)</f>
        <v>153</v>
      </c>
      <c r="B39" s="163" t="str">
        <f>RIGHT(data!$C$100,4)</f>
        <v>2023</v>
      </c>
      <c r="C39" s="12" t="str">
        <f>data!AN$59</f>
        <v>7340</v>
      </c>
      <c r="D39" s="12" t="s">
        <v>1143</v>
      </c>
      <c r="E39" s="161">
        <f>ROUND(N(data!AN63), 0)</f>
        <v>0</v>
      </c>
      <c r="F39" s="250">
        <f>ROUND(N(data!AN64), 2)</f>
        <v>0</v>
      </c>
      <c r="G39" s="161">
        <f>ROUND(N(data!AN65), 0)</f>
        <v>0</v>
      </c>
      <c r="H39" s="161">
        <f>ROUND(N(data!AN66), 0)</f>
        <v>0</v>
      </c>
      <c r="I39" s="161">
        <f>ROUND(N(data!AN67), 0)</f>
        <v>0</v>
      </c>
      <c r="J39" s="161">
        <f>ROUND(N(data!AN68), 0)</f>
        <v>0</v>
      </c>
      <c r="K39" s="161">
        <f>ROUND(N(data!AN69), 0)</f>
        <v>0</v>
      </c>
      <c r="L39" s="161">
        <f>ROUND(N(data!AN70), 0)</f>
        <v>0</v>
      </c>
      <c r="M39" s="161">
        <f>ROUND(N(data!AN71), 0)</f>
        <v>0</v>
      </c>
      <c r="N39" s="161">
        <f>ROUND(N(data!AN72), 0)</f>
        <v>0</v>
      </c>
      <c r="O39" s="161">
        <f>ROUND(N(data!AN73), 0)</f>
        <v>0</v>
      </c>
      <c r="P39" s="161">
        <f>ROUND(N(data!AN74), 0)</f>
        <v>0</v>
      </c>
      <c r="Q39" s="161">
        <f>ROUND(N(data!AN75), 0)</f>
        <v>0</v>
      </c>
      <c r="R39" s="161">
        <f>ROUND(N(data!AN76), 0)</f>
        <v>0</v>
      </c>
      <c r="S39" s="161">
        <f>ROUND(N(data!AN77), 0)</f>
        <v>0</v>
      </c>
      <c r="T39" s="161">
        <f>ROUND(N(data!AN78), 0)</f>
        <v>0</v>
      </c>
      <c r="U39" s="161">
        <f>ROUND(N(data!AN79), 0)</f>
        <v>0</v>
      </c>
      <c r="V39" s="161">
        <f>ROUND(N(data!AN80), 0)</f>
        <v>0</v>
      </c>
      <c r="W39" s="161">
        <f>ROUND(N(data!AN81), 0)</f>
        <v>0</v>
      </c>
      <c r="X39" s="161">
        <f>ROUND(N(data!AN82), 0)</f>
        <v>0</v>
      </c>
      <c r="Y39" s="161">
        <f>ROUND(N(data!AN83), 0)</f>
        <v>0</v>
      </c>
      <c r="Z39" s="161">
        <f>ROUND(N(data!AN84), 0)</f>
        <v>0</v>
      </c>
      <c r="AA39" s="161">
        <f>ROUND(N(data!AN85), 0)</f>
        <v>0</v>
      </c>
      <c r="AB39" s="161">
        <f>ROUND(N(data!AN86), 0)</f>
        <v>0</v>
      </c>
      <c r="AC39" s="161">
        <f>ROUND(N(data!AN87), 0)</f>
        <v>0</v>
      </c>
      <c r="AD39" s="161">
        <f>ROUND(N(data!AN88), 0)</f>
        <v>0</v>
      </c>
      <c r="AE39" s="161">
        <f>ROUND(N(data!AN93), 0)</f>
        <v>0</v>
      </c>
      <c r="AF39" s="161">
        <f>ROUND(N(data!AN91), 0)</f>
        <v>0</v>
      </c>
      <c r="AG39" s="161">
        <f>ROUND(N(data!AN94), 0)</f>
        <v>0</v>
      </c>
      <c r="AH39" s="161">
        <f>ROUND(N(data!AN95), 0)</f>
        <v>0</v>
      </c>
      <c r="AI39" s="161">
        <f>ROUND(N(data!AN96), 0)</f>
        <v>0</v>
      </c>
      <c r="AJ39" s="161">
        <f>ROUND(N(data!AN97), 0)</f>
        <v>0</v>
      </c>
      <c r="AK39" s="250">
        <f>ROUND(N(data!AN98), 2)</f>
        <v>0</v>
      </c>
      <c r="AL39" s="62"/>
      <c r="AM39" s="62"/>
      <c r="AN39" s="62"/>
      <c r="AO39" s="62"/>
      <c r="AP39" s="62"/>
      <c r="AQ39" s="62"/>
      <c r="AR39" s="62"/>
      <c r="AS39" s="62"/>
      <c r="AT39" s="62"/>
      <c r="AU39" s="62"/>
      <c r="AV39" s="62"/>
      <c r="AW39" s="62"/>
      <c r="AX39" s="62"/>
      <c r="AY39" s="62"/>
      <c r="AZ39" s="62"/>
      <c r="BA39" s="62"/>
      <c r="BB39" s="62"/>
      <c r="BC39" s="62"/>
      <c r="BD39" s="62"/>
      <c r="BE39" s="62"/>
      <c r="BF39" s="62"/>
      <c r="BG39" s="62"/>
      <c r="BH39" s="62"/>
      <c r="BI39" s="62"/>
      <c r="BJ39" s="62"/>
      <c r="BK39" s="62"/>
      <c r="BL39" s="62"/>
      <c r="BM39" s="62"/>
      <c r="BN39" s="62"/>
      <c r="BO39" s="62"/>
      <c r="BP39" s="62"/>
      <c r="BQ39" s="62"/>
      <c r="BR39" s="62"/>
      <c r="BS39" s="62"/>
      <c r="BT39" s="62"/>
      <c r="BU39" s="62"/>
      <c r="BV39" s="62"/>
      <c r="BW39" s="62"/>
      <c r="BX39" s="62"/>
      <c r="BY39" s="62"/>
      <c r="BZ39" s="62"/>
      <c r="CA39" s="62"/>
      <c r="CB39" s="62"/>
      <c r="CC39" s="62"/>
      <c r="CD39" s="62"/>
      <c r="CE39" s="62"/>
      <c r="CF39" s="62"/>
      <c r="CG39" s="62"/>
      <c r="CH39" s="62"/>
      <c r="CI39" s="62"/>
      <c r="CJ39" s="62"/>
      <c r="CK39" s="62"/>
    </row>
    <row r="40" spans="1:89" s="11" customFormat="1" ht="12.6" customHeight="1" x14ac:dyDescent="0.25">
      <c r="A40" s="12" t="str">
        <f>RIGHT(data!$C$101,3)</f>
        <v>153</v>
      </c>
      <c r="B40" s="163" t="str">
        <f>RIGHT(data!$C$100,4)</f>
        <v>2023</v>
      </c>
      <c r="C40" s="12" t="str">
        <f>data!AO$59</f>
        <v>7350</v>
      </c>
      <c r="D40" s="12" t="s">
        <v>1143</v>
      </c>
      <c r="E40" s="161">
        <f>ROUND(N(data!AO63), 0)</f>
        <v>0</v>
      </c>
      <c r="F40" s="250">
        <f>ROUND(N(data!AO64), 2)</f>
        <v>0</v>
      </c>
      <c r="G40" s="161">
        <f>ROUND(N(data!AO65), 0)</f>
        <v>0</v>
      </c>
      <c r="H40" s="161">
        <f>ROUND(N(data!AO66), 0)</f>
        <v>0</v>
      </c>
      <c r="I40" s="161">
        <f>ROUND(N(data!AO67), 0)</f>
        <v>0</v>
      </c>
      <c r="J40" s="161">
        <f>ROUND(N(data!AO68), 0)</f>
        <v>0</v>
      </c>
      <c r="K40" s="161">
        <f>ROUND(N(data!AO69), 0)</f>
        <v>0</v>
      </c>
      <c r="L40" s="161">
        <f>ROUND(N(data!AO70), 0)</f>
        <v>0</v>
      </c>
      <c r="M40" s="161">
        <f>ROUND(N(data!AO71), 0)</f>
        <v>0</v>
      </c>
      <c r="N40" s="161">
        <f>ROUND(N(data!AO72), 0)</f>
        <v>0</v>
      </c>
      <c r="O40" s="161">
        <f>ROUND(N(data!AO73), 0)</f>
        <v>0</v>
      </c>
      <c r="P40" s="161">
        <f>ROUND(N(data!AO74), 0)</f>
        <v>0</v>
      </c>
      <c r="Q40" s="161">
        <f>ROUND(N(data!AO75), 0)</f>
        <v>0</v>
      </c>
      <c r="R40" s="161">
        <f>ROUND(N(data!AO76), 0)</f>
        <v>0</v>
      </c>
      <c r="S40" s="161">
        <f>ROUND(N(data!AO77), 0)</f>
        <v>0</v>
      </c>
      <c r="T40" s="161">
        <f>ROUND(N(data!AO78), 0)</f>
        <v>0</v>
      </c>
      <c r="U40" s="161">
        <f>ROUND(N(data!AO79), 0)</f>
        <v>0</v>
      </c>
      <c r="V40" s="161">
        <f>ROUND(N(data!AO80), 0)</f>
        <v>0</v>
      </c>
      <c r="W40" s="161">
        <f>ROUND(N(data!AO81), 0)</f>
        <v>0</v>
      </c>
      <c r="X40" s="161">
        <f>ROUND(N(data!AO82), 0)</f>
        <v>0</v>
      </c>
      <c r="Y40" s="161">
        <f>ROUND(N(data!AO83), 0)</f>
        <v>0</v>
      </c>
      <c r="Z40" s="161">
        <f>ROUND(N(data!AO84), 0)</f>
        <v>0</v>
      </c>
      <c r="AA40" s="161">
        <f>ROUND(N(data!AO85), 0)</f>
        <v>0</v>
      </c>
      <c r="AB40" s="161">
        <f>ROUND(N(data!AO86), 0)</f>
        <v>0</v>
      </c>
      <c r="AC40" s="161">
        <f>ROUND(N(data!AO87), 0)</f>
        <v>0</v>
      </c>
      <c r="AD40" s="161">
        <f>ROUND(N(data!AO88), 0)</f>
        <v>0</v>
      </c>
      <c r="AE40" s="161">
        <f>ROUND(N(data!AO93), 0)</f>
        <v>0</v>
      </c>
      <c r="AF40" s="161">
        <f>ROUND(N(data!AO91), 0)</f>
        <v>0</v>
      </c>
      <c r="AG40" s="161">
        <f>ROUND(N(data!AO94), 0)</f>
        <v>0</v>
      </c>
      <c r="AH40" s="161">
        <f>ROUND(N(data!AO95), 0)</f>
        <v>0</v>
      </c>
      <c r="AI40" s="161">
        <f>ROUND(N(data!AO96), 0)</f>
        <v>0</v>
      </c>
      <c r="AJ40" s="161">
        <f>ROUND(N(data!AO97), 0)</f>
        <v>0</v>
      </c>
      <c r="AK40" s="250">
        <f>ROUND(N(data!AO98), 2)</f>
        <v>0</v>
      </c>
      <c r="AL40" s="62"/>
      <c r="AM40" s="62"/>
      <c r="AN40" s="62"/>
      <c r="AO40" s="62"/>
      <c r="AP40" s="62"/>
      <c r="AQ40" s="62"/>
      <c r="AR40" s="62"/>
      <c r="AS40" s="62"/>
      <c r="AT40" s="62"/>
      <c r="AU40" s="62"/>
      <c r="AV40" s="62"/>
      <c r="AW40" s="62"/>
      <c r="AX40" s="62"/>
      <c r="AY40" s="62"/>
      <c r="AZ40" s="62"/>
      <c r="BA40" s="62"/>
      <c r="BB40" s="62"/>
      <c r="BC40" s="62"/>
      <c r="BD40" s="62"/>
      <c r="BE40" s="62"/>
      <c r="BF40" s="62"/>
      <c r="BG40" s="62"/>
      <c r="BH40" s="62"/>
      <c r="BI40" s="62"/>
      <c r="BJ40" s="62"/>
      <c r="BK40" s="62"/>
      <c r="BL40" s="62"/>
      <c r="BM40" s="62"/>
      <c r="BN40" s="62"/>
      <c r="BO40" s="62"/>
      <c r="BP40" s="62"/>
      <c r="BQ40" s="62"/>
      <c r="BR40" s="62"/>
      <c r="BS40" s="62"/>
      <c r="BT40" s="62"/>
      <c r="BU40" s="62"/>
      <c r="BV40" s="62"/>
      <c r="BW40" s="62"/>
      <c r="BX40" s="62"/>
      <c r="BY40" s="62"/>
      <c r="BZ40" s="62"/>
      <c r="CA40" s="62"/>
      <c r="CB40" s="62"/>
      <c r="CC40" s="62"/>
      <c r="CD40" s="62"/>
      <c r="CE40" s="62"/>
      <c r="CF40" s="62"/>
      <c r="CG40" s="62"/>
      <c r="CH40" s="62"/>
      <c r="CI40" s="62"/>
      <c r="CJ40" s="62"/>
      <c r="CK40" s="62"/>
    </row>
    <row r="41" spans="1:89" s="11" customFormat="1" ht="12.6" customHeight="1" x14ac:dyDescent="0.25">
      <c r="A41" s="12" t="str">
        <f>RIGHT(data!$C$101,3)</f>
        <v>153</v>
      </c>
      <c r="B41" s="163" t="str">
        <f>RIGHT(data!$C$100,4)</f>
        <v>2023</v>
      </c>
      <c r="C41" s="12" t="str">
        <f>data!AP$59</f>
        <v>7380</v>
      </c>
      <c r="D41" s="12" t="s">
        <v>1143</v>
      </c>
      <c r="E41" s="161">
        <f>ROUND(N(data!AP63), 0)</f>
        <v>0</v>
      </c>
      <c r="F41" s="250">
        <f>ROUND(N(data!AP64), 2)</f>
        <v>0</v>
      </c>
      <c r="G41" s="161">
        <f>ROUND(N(data!AP65), 0)</f>
        <v>0</v>
      </c>
      <c r="H41" s="161">
        <f>ROUND(N(data!AP66), 0)</f>
        <v>0</v>
      </c>
      <c r="I41" s="161">
        <f>ROUND(N(data!AP67), 0)</f>
        <v>0</v>
      </c>
      <c r="J41" s="161">
        <f>ROUND(N(data!AP68), 0)</f>
        <v>0</v>
      </c>
      <c r="K41" s="161">
        <f>ROUND(N(data!AP69), 0)</f>
        <v>0</v>
      </c>
      <c r="L41" s="161">
        <f>ROUND(N(data!AP70), 0)</f>
        <v>0</v>
      </c>
      <c r="M41" s="161">
        <f>ROUND(N(data!AP71), 0)</f>
        <v>0</v>
      </c>
      <c r="N41" s="161">
        <f>ROUND(N(data!AP72), 0)</f>
        <v>0</v>
      </c>
      <c r="O41" s="161">
        <f>ROUND(N(data!AP73), 0)</f>
        <v>0</v>
      </c>
      <c r="P41" s="161">
        <f>ROUND(N(data!AP74), 0)</f>
        <v>0</v>
      </c>
      <c r="Q41" s="161">
        <f>ROUND(N(data!AP75), 0)</f>
        <v>0</v>
      </c>
      <c r="R41" s="161">
        <f>ROUND(N(data!AP76), 0)</f>
        <v>0</v>
      </c>
      <c r="S41" s="161">
        <f>ROUND(N(data!AP77), 0)</f>
        <v>0</v>
      </c>
      <c r="T41" s="161">
        <f>ROUND(N(data!AP78), 0)</f>
        <v>0</v>
      </c>
      <c r="U41" s="161">
        <f>ROUND(N(data!AP79), 0)</f>
        <v>0</v>
      </c>
      <c r="V41" s="161">
        <f>ROUND(N(data!AP80), 0)</f>
        <v>0</v>
      </c>
      <c r="W41" s="161">
        <f>ROUND(N(data!AP81), 0)</f>
        <v>0</v>
      </c>
      <c r="X41" s="161">
        <f>ROUND(N(data!AP82), 0)</f>
        <v>0</v>
      </c>
      <c r="Y41" s="161">
        <f>ROUND(N(data!AP83), 0)</f>
        <v>0</v>
      </c>
      <c r="Z41" s="161">
        <f>ROUND(N(data!AP84), 0)</f>
        <v>0</v>
      </c>
      <c r="AA41" s="161">
        <f>ROUND(N(data!AP85), 0)</f>
        <v>0</v>
      </c>
      <c r="AB41" s="161">
        <f>ROUND(N(data!AP86), 0)</f>
        <v>0</v>
      </c>
      <c r="AC41" s="161">
        <f>ROUND(N(data!AP87), 0)</f>
        <v>0</v>
      </c>
      <c r="AD41" s="161">
        <f>ROUND(N(data!AP88), 0)</f>
        <v>0</v>
      </c>
      <c r="AE41" s="161">
        <f>ROUND(N(data!AP93), 0)</f>
        <v>0</v>
      </c>
      <c r="AF41" s="161">
        <f>ROUND(N(data!AP91), 0)</f>
        <v>0</v>
      </c>
      <c r="AG41" s="161">
        <f>ROUND(N(data!AP94), 0)</f>
        <v>0</v>
      </c>
      <c r="AH41" s="161">
        <f>ROUND(N(data!AP95), 0)</f>
        <v>0</v>
      </c>
      <c r="AI41" s="161">
        <f>ROUND(N(data!AP96), 0)</f>
        <v>0</v>
      </c>
      <c r="AJ41" s="161">
        <f>ROUND(N(data!AP97), 0)</f>
        <v>0</v>
      </c>
      <c r="AK41" s="250">
        <f>ROUND(N(data!AP98), 2)</f>
        <v>0</v>
      </c>
      <c r="AL41" s="62"/>
      <c r="AM41" s="62"/>
      <c r="AN41" s="62"/>
      <c r="AO41" s="62"/>
      <c r="AP41" s="62"/>
      <c r="AQ41" s="62"/>
      <c r="AR41" s="62"/>
      <c r="AS41" s="62"/>
      <c r="AT41" s="62"/>
      <c r="AU41" s="62"/>
      <c r="AV41" s="62"/>
      <c r="AW41" s="62"/>
      <c r="AX41" s="62"/>
      <c r="AY41" s="62"/>
      <c r="AZ41" s="62"/>
      <c r="BA41" s="62"/>
      <c r="BB41" s="62"/>
      <c r="BC41" s="62"/>
      <c r="BD41" s="62"/>
      <c r="BE41" s="62"/>
      <c r="BF41" s="62"/>
      <c r="BG41" s="62"/>
      <c r="BH41" s="62"/>
      <c r="BI41" s="62"/>
      <c r="BJ41" s="62"/>
      <c r="BK41" s="62"/>
      <c r="BL41" s="62"/>
      <c r="BM41" s="62"/>
      <c r="BN41" s="62"/>
      <c r="BO41" s="62"/>
      <c r="BP41" s="62"/>
      <c r="BQ41" s="62"/>
      <c r="BR41" s="62"/>
      <c r="BS41" s="62"/>
      <c r="BT41" s="62"/>
      <c r="BU41" s="62"/>
      <c r="BV41" s="62"/>
      <c r="BW41" s="62"/>
      <c r="BX41" s="62"/>
      <c r="BY41" s="62"/>
      <c r="BZ41" s="62"/>
      <c r="CA41" s="62"/>
      <c r="CB41" s="62"/>
      <c r="CC41" s="62"/>
      <c r="CD41" s="62"/>
      <c r="CE41" s="62"/>
      <c r="CF41" s="62"/>
      <c r="CG41" s="62"/>
      <c r="CH41" s="62"/>
      <c r="CI41" s="62"/>
      <c r="CJ41" s="62"/>
      <c r="CK41" s="62"/>
    </row>
    <row r="42" spans="1:89" s="11" customFormat="1" ht="12.6" customHeight="1" x14ac:dyDescent="0.25">
      <c r="A42" s="12" t="str">
        <f>RIGHT(data!$C$101,3)</f>
        <v>153</v>
      </c>
      <c r="B42" s="163" t="str">
        <f>RIGHT(data!$C$100,4)</f>
        <v>2023</v>
      </c>
      <c r="C42" s="12" t="str">
        <f>data!AQ$59</f>
        <v>7390</v>
      </c>
      <c r="D42" s="12" t="s">
        <v>1143</v>
      </c>
      <c r="E42" s="161">
        <f>ROUND(N(data!AQ63), 0)</f>
        <v>0</v>
      </c>
      <c r="F42" s="250">
        <f>ROUND(N(data!AQ64), 2)</f>
        <v>0</v>
      </c>
      <c r="G42" s="161">
        <f>ROUND(N(data!AQ65), 0)</f>
        <v>0</v>
      </c>
      <c r="H42" s="161">
        <f>ROUND(N(data!AQ66), 0)</f>
        <v>0</v>
      </c>
      <c r="I42" s="161">
        <f>ROUND(N(data!AQ67), 0)</f>
        <v>0</v>
      </c>
      <c r="J42" s="161">
        <f>ROUND(N(data!AQ68), 0)</f>
        <v>0</v>
      </c>
      <c r="K42" s="161">
        <f>ROUND(N(data!AQ69), 0)</f>
        <v>0</v>
      </c>
      <c r="L42" s="161">
        <f>ROUND(N(data!AQ70), 0)</f>
        <v>0</v>
      </c>
      <c r="M42" s="161">
        <f>ROUND(N(data!AQ71), 0)</f>
        <v>0</v>
      </c>
      <c r="N42" s="161">
        <f>ROUND(N(data!AQ72), 0)</f>
        <v>0</v>
      </c>
      <c r="O42" s="161">
        <f>ROUND(N(data!AQ73), 0)</f>
        <v>0</v>
      </c>
      <c r="P42" s="161">
        <f>ROUND(N(data!AQ74), 0)</f>
        <v>0</v>
      </c>
      <c r="Q42" s="161">
        <f>ROUND(N(data!AQ75), 0)</f>
        <v>0</v>
      </c>
      <c r="R42" s="161">
        <f>ROUND(N(data!AQ76), 0)</f>
        <v>0</v>
      </c>
      <c r="S42" s="161">
        <f>ROUND(N(data!AQ77), 0)</f>
        <v>0</v>
      </c>
      <c r="T42" s="161">
        <f>ROUND(N(data!AQ78), 0)</f>
        <v>0</v>
      </c>
      <c r="U42" s="161">
        <f>ROUND(N(data!AQ79), 0)</f>
        <v>0</v>
      </c>
      <c r="V42" s="161">
        <f>ROUND(N(data!AQ80), 0)</f>
        <v>0</v>
      </c>
      <c r="W42" s="161">
        <f>ROUND(N(data!AQ81), 0)</f>
        <v>0</v>
      </c>
      <c r="X42" s="161">
        <f>ROUND(N(data!AQ82), 0)</f>
        <v>0</v>
      </c>
      <c r="Y42" s="161">
        <f>ROUND(N(data!AQ83), 0)</f>
        <v>0</v>
      </c>
      <c r="Z42" s="161">
        <f>ROUND(N(data!AQ84), 0)</f>
        <v>0</v>
      </c>
      <c r="AA42" s="161">
        <f>ROUND(N(data!AQ85), 0)</f>
        <v>0</v>
      </c>
      <c r="AB42" s="161">
        <f>ROUND(N(data!AQ86), 0)</f>
        <v>0</v>
      </c>
      <c r="AC42" s="161">
        <f>ROUND(N(data!AQ87), 0)</f>
        <v>0</v>
      </c>
      <c r="AD42" s="161">
        <f>ROUND(N(data!AQ88), 0)</f>
        <v>0</v>
      </c>
      <c r="AE42" s="161">
        <f>ROUND(N(data!AQ93), 0)</f>
        <v>0</v>
      </c>
      <c r="AF42" s="161">
        <f>ROUND(N(data!AQ91), 0)</f>
        <v>0</v>
      </c>
      <c r="AG42" s="161">
        <f>ROUND(N(data!AQ94), 0)</f>
        <v>0</v>
      </c>
      <c r="AH42" s="161">
        <f>ROUND(N(data!AQ95), 0)</f>
        <v>0</v>
      </c>
      <c r="AI42" s="161">
        <f>ROUND(N(data!AQ96), 0)</f>
        <v>0</v>
      </c>
      <c r="AJ42" s="161">
        <f>ROUND(N(data!AQ97), 0)</f>
        <v>0</v>
      </c>
      <c r="AK42" s="250">
        <f>ROUND(N(data!AQ98), 2)</f>
        <v>0</v>
      </c>
      <c r="AL42" s="62"/>
      <c r="AM42" s="62"/>
      <c r="AN42" s="62"/>
      <c r="AO42" s="62"/>
      <c r="AP42" s="62"/>
      <c r="AQ42" s="62"/>
      <c r="AR42" s="62"/>
      <c r="AS42" s="62"/>
      <c r="AT42" s="62"/>
      <c r="AU42" s="62"/>
      <c r="AV42" s="62"/>
      <c r="AW42" s="62"/>
      <c r="AX42" s="62"/>
      <c r="AY42" s="62"/>
      <c r="AZ42" s="62"/>
      <c r="BA42" s="62"/>
      <c r="BB42" s="62"/>
      <c r="BC42" s="62"/>
      <c r="BD42" s="62"/>
      <c r="BE42" s="62"/>
      <c r="BF42" s="62"/>
      <c r="BG42" s="62"/>
      <c r="BH42" s="62"/>
      <c r="BI42" s="62"/>
      <c r="BJ42" s="62"/>
      <c r="BK42" s="62"/>
      <c r="BL42" s="62"/>
      <c r="BM42" s="62"/>
      <c r="BN42" s="62"/>
      <c r="BO42" s="62"/>
      <c r="BP42" s="62"/>
      <c r="BQ42" s="62"/>
      <c r="BR42" s="62"/>
      <c r="BS42" s="62"/>
      <c r="BT42" s="62"/>
      <c r="BU42" s="62"/>
      <c r="BV42" s="62"/>
      <c r="BW42" s="62"/>
      <c r="BX42" s="62"/>
      <c r="BY42" s="62"/>
      <c r="BZ42" s="62"/>
      <c r="CA42" s="62"/>
      <c r="CB42" s="62"/>
      <c r="CC42" s="62"/>
      <c r="CD42" s="62"/>
      <c r="CE42" s="62"/>
      <c r="CF42" s="62"/>
      <c r="CG42" s="62"/>
      <c r="CH42" s="62"/>
      <c r="CI42" s="62"/>
      <c r="CJ42" s="62"/>
      <c r="CK42" s="62"/>
    </row>
    <row r="43" spans="1:89" s="11" customFormat="1" ht="12.6" customHeight="1" x14ac:dyDescent="0.25">
      <c r="A43" s="12" t="str">
        <f>RIGHT(data!$C$101,3)</f>
        <v>153</v>
      </c>
      <c r="B43" s="163" t="str">
        <f>RIGHT(data!$C$100,4)</f>
        <v>2023</v>
      </c>
      <c r="C43" s="12" t="str">
        <f>data!AR$59</f>
        <v>7400</v>
      </c>
      <c r="D43" s="12" t="s">
        <v>1143</v>
      </c>
      <c r="E43" s="161">
        <f>ROUND(N(data!AR63), 0)</f>
        <v>0</v>
      </c>
      <c r="F43" s="250">
        <f>ROUND(N(data!AR64), 2)</f>
        <v>0</v>
      </c>
      <c r="G43" s="161">
        <f>ROUND(N(data!AR65), 0)</f>
        <v>0</v>
      </c>
      <c r="H43" s="161">
        <f>ROUND(N(data!AR66), 0)</f>
        <v>0</v>
      </c>
      <c r="I43" s="161">
        <f>ROUND(N(data!AR67), 0)</f>
        <v>0</v>
      </c>
      <c r="J43" s="161">
        <f>ROUND(N(data!AR68), 0)</f>
        <v>0</v>
      </c>
      <c r="K43" s="161">
        <f>ROUND(N(data!AR69), 0)</f>
        <v>0</v>
      </c>
      <c r="L43" s="161">
        <f>ROUND(N(data!AR70), 0)</f>
        <v>0</v>
      </c>
      <c r="M43" s="161">
        <f>ROUND(N(data!AR71), 0)</f>
        <v>0</v>
      </c>
      <c r="N43" s="161">
        <f>ROUND(N(data!AR72), 0)</f>
        <v>0</v>
      </c>
      <c r="O43" s="161">
        <f>ROUND(N(data!AR73), 0)</f>
        <v>0</v>
      </c>
      <c r="P43" s="161">
        <f>ROUND(N(data!AR74), 0)</f>
        <v>0</v>
      </c>
      <c r="Q43" s="161">
        <f>ROUND(N(data!AR75), 0)</f>
        <v>0</v>
      </c>
      <c r="R43" s="161">
        <f>ROUND(N(data!AR76), 0)</f>
        <v>0</v>
      </c>
      <c r="S43" s="161">
        <f>ROUND(N(data!AR77), 0)</f>
        <v>0</v>
      </c>
      <c r="T43" s="161">
        <f>ROUND(N(data!AR78), 0)</f>
        <v>0</v>
      </c>
      <c r="U43" s="161">
        <f>ROUND(N(data!AR79), 0)</f>
        <v>0</v>
      </c>
      <c r="V43" s="161">
        <f>ROUND(N(data!AR80), 0)</f>
        <v>0</v>
      </c>
      <c r="W43" s="161">
        <f>ROUND(N(data!AR81), 0)</f>
        <v>0</v>
      </c>
      <c r="X43" s="161">
        <f>ROUND(N(data!AR82), 0)</f>
        <v>0</v>
      </c>
      <c r="Y43" s="161">
        <f>ROUND(N(data!AR83), 0)</f>
        <v>0</v>
      </c>
      <c r="Z43" s="161">
        <f>ROUND(N(data!AR84), 0)</f>
        <v>0</v>
      </c>
      <c r="AA43" s="161">
        <f>ROUND(N(data!AR85), 0)</f>
        <v>0</v>
      </c>
      <c r="AB43" s="161">
        <f>ROUND(N(data!AR86), 0)</f>
        <v>0</v>
      </c>
      <c r="AC43" s="161">
        <f>ROUND(N(data!AR87), 0)</f>
        <v>0</v>
      </c>
      <c r="AD43" s="161">
        <f>ROUND(N(data!AR88), 0)</f>
        <v>0</v>
      </c>
      <c r="AE43" s="161">
        <f>ROUND(N(data!AR93), 0)</f>
        <v>0</v>
      </c>
      <c r="AF43" s="161">
        <f>ROUND(N(data!AR91), 0)</f>
        <v>0</v>
      </c>
      <c r="AG43" s="161">
        <f>ROUND(N(data!AR94), 0)</f>
        <v>0</v>
      </c>
      <c r="AH43" s="161">
        <f>ROUND(N(data!AR95), 0)</f>
        <v>0</v>
      </c>
      <c r="AI43" s="161">
        <f>ROUND(N(data!AR96), 0)</f>
        <v>0</v>
      </c>
      <c r="AJ43" s="161">
        <f>ROUND(N(data!AR97), 0)</f>
        <v>0</v>
      </c>
      <c r="AK43" s="250">
        <f>ROUND(N(data!AR98), 2)</f>
        <v>0</v>
      </c>
      <c r="AL43" s="62"/>
      <c r="AM43" s="62"/>
      <c r="AN43" s="62"/>
      <c r="AO43" s="62"/>
      <c r="AP43" s="62"/>
      <c r="AQ43" s="62"/>
      <c r="AR43" s="62"/>
      <c r="AS43" s="62"/>
      <c r="AT43" s="62"/>
      <c r="AU43" s="62"/>
      <c r="AV43" s="62"/>
      <c r="AW43" s="62"/>
      <c r="AX43" s="62"/>
      <c r="AY43" s="62"/>
      <c r="AZ43" s="62"/>
      <c r="BA43" s="62"/>
      <c r="BB43" s="62"/>
      <c r="BC43" s="62"/>
      <c r="BD43" s="62"/>
      <c r="BE43" s="62"/>
      <c r="BF43" s="62"/>
      <c r="BG43" s="62"/>
      <c r="BH43" s="62"/>
      <c r="BI43" s="62"/>
      <c r="BJ43" s="62"/>
      <c r="BK43" s="62"/>
      <c r="BL43" s="62"/>
      <c r="BM43" s="62"/>
      <c r="BN43" s="62"/>
      <c r="BO43" s="62"/>
      <c r="BP43" s="62"/>
      <c r="BQ43" s="62"/>
      <c r="BR43" s="62"/>
      <c r="BS43" s="62"/>
      <c r="BT43" s="62"/>
      <c r="BU43" s="62"/>
      <c r="BV43" s="62"/>
      <c r="BW43" s="62"/>
      <c r="BX43" s="62"/>
      <c r="BY43" s="62"/>
      <c r="BZ43" s="62"/>
      <c r="CA43" s="62"/>
      <c r="CB43" s="62"/>
      <c r="CC43" s="62"/>
      <c r="CD43" s="62"/>
      <c r="CE43" s="62"/>
      <c r="CF43" s="62"/>
      <c r="CG43" s="62"/>
      <c r="CH43" s="62"/>
      <c r="CI43" s="62"/>
      <c r="CJ43" s="62"/>
      <c r="CK43" s="62"/>
    </row>
    <row r="44" spans="1:89" s="11" customFormat="1" ht="12.6" customHeight="1" x14ac:dyDescent="0.25">
      <c r="A44" s="12" t="str">
        <f>RIGHT(data!$C$101,3)</f>
        <v>153</v>
      </c>
      <c r="B44" s="163" t="str">
        <f>RIGHT(data!$C$100,4)</f>
        <v>2023</v>
      </c>
      <c r="C44" s="12" t="str">
        <f>data!AS$59</f>
        <v>7410</v>
      </c>
      <c r="D44" s="12" t="s">
        <v>1143</v>
      </c>
      <c r="E44" s="161">
        <f>ROUND(N(data!AS63), 0)</f>
        <v>0</v>
      </c>
      <c r="F44" s="250">
        <f>ROUND(N(data!AS64), 2)</f>
        <v>0</v>
      </c>
      <c r="G44" s="161">
        <f>ROUND(N(data!AS65), 0)</f>
        <v>0</v>
      </c>
      <c r="H44" s="161">
        <f>ROUND(N(data!AS66), 0)</f>
        <v>0</v>
      </c>
      <c r="I44" s="161">
        <f>ROUND(N(data!AS67), 0)</f>
        <v>0</v>
      </c>
      <c r="J44" s="161">
        <f>ROUND(N(data!AS68), 0)</f>
        <v>0</v>
      </c>
      <c r="K44" s="161">
        <f>ROUND(N(data!AS69), 0)</f>
        <v>0</v>
      </c>
      <c r="L44" s="161">
        <f>ROUND(N(data!AS70), 0)</f>
        <v>0</v>
      </c>
      <c r="M44" s="161">
        <f>ROUND(N(data!AS71), 0)</f>
        <v>0</v>
      </c>
      <c r="N44" s="161">
        <f>ROUND(N(data!AS72), 0)</f>
        <v>0</v>
      </c>
      <c r="O44" s="161">
        <f>ROUND(N(data!AS73), 0)</f>
        <v>0</v>
      </c>
      <c r="P44" s="161">
        <f>ROUND(N(data!AS74), 0)</f>
        <v>0</v>
      </c>
      <c r="Q44" s="161">
        <f>ROUND(N(data!AS75), 0)</f>
        <v>0</v>
      </c>
      <c r="R44" s="161">
        <f>ROUND(N(data!AS76), 0)</f>
        <v>0</v>
      </c>
      <c r="S44" s="161">
        <f>ROUND(N(data!AS77), 0)</f>
        <v>0</v>
      </c>
      <c r="T44" s="161">
        <f>ROUND(N(data!AS78), 0)</f>
        <v>0</v>
      </c>
      <c r="U44" s="161">
        <f>ROUND(N(data!AS79), 0)</f>
        <v>0</v>
      </c>
      <c r="V44" s="161">
        <f>ROUND(N(data!AS80), 0)</f>
        <v>0</v>
      </c>
      <c r="W44" s="161">
        <f>ROUND(N(data!AS81), 0)</f>
        <v>0</v>
      </c>
      <c r="X44" s="161">
        <f>ROUND(N(data!AS82), 0)</f>
        <v>0</v>
      </c>
      <c r="Y44" s="161">
        <f>ROUND(N(data!AS83), 0)</f>
        <v>0</v>
      </c>
      <c r="Z44" s="161">
        <f>ROUND(N(data!AS84), 0)</f>
        <v>0</v>
      </c>
      <c r="AA44" s="161">
        <f>ROUND(N(data!AS85), 0)</f>
        <v>0</v>
      </c>
      <c r="AB44" s="161">
        <f>ROUND(N(data!AS86), 0)</f>
        <v>0</v>
      </c>
      <c r="AC44" s="161">
        <f>ROUND(N(data!AS87), 0)</f>
        <v>0</v>
      </c>
      <c r="AD44" s="161">
        <f>ROUND(N(data!AS88), 0)</f>
        <v>0</v>
      </c>
      <c r="AE44" s="161">
        <f>ROUND(N(data!AS93), 0)</f>
        <v>0</v>
      </c>
      <c r="AF44" s="161">
        <f>ROUND(N(data!AS91), 0)</f>
        <v>0</v>
      </c>
      <c r="AG44" s="161">
        <f>ROUND(N(data!AS94), 0)</f>
        <v>0</v>
      </c>
      <c r="AH44" s="161">
        <f>ROUND(N(data!AS95), 0)</f>
        <v>0</v>
      </c>
      <c r="AI44" s="161">
        <f>ROUND(N(data!AS96), 0)</f>
        <v>0</v>
      </c>
      <c r="AJ44" s="161">
        <f>ROUND(N(data!AS97), 0)</f>
        <v>0</v>
      </c>
      <c r="AK44" s="250">
        <f>ROUND(N(data!AS98), 2)</f>
        <v>0</v>
      </c>
      <c r="AL44" s="62"/>
      <c r="AM44" s="62"/>
      <c r="AN44" s="62"/>
      <c r="AO44" s="62"/>
      <c r="AP44" s="62"/>
      <c r="AQ44" s="62"/>
      <c r="AR44" s="62"/>
      <c r="AS44" s="62"/>
      <c r="AT44" s="62"/>
      <c r="AU44" s="62"/>
      <c r="AV44" s="62"/>
      <c r="AW44" s="62"/>
      <c r="AX44" s="62"/>
      <c r="AY44" s="62"/>
      <c r="AZ44" s="62"/>
      <c r="BA44" s="62"/>
      <c r="BB44" s="62"/>
      <c r="BC44" s="62"/>
      <c r="BD44" s="62"/>
      <c r="BE44" s="62"/>
      <c r="BF44" s="62"/>
      <c r="BG44" s="62"/>
      <c r="BH44" s="62"/>
      <c r="BI44" s="62"/>
      <c r="BJ44" s="62"/>
      <c r="BK44" s="62"/>
      <c r="BL44" s="62"/>
      <c r="BM44" s="62"/>
      <c r="BN44" s="62"/>
      <c r="BO44" s="62"/>
      <c r="BP44" s="62"/>
      <c r="BQ44" s="62"/>
      <c r="BR44" s="62"/>
      <c r="BS44" s="62"/>
      <c r="BT44" s="62"/>
      <c r="BU44" s="62"/>
      <c r="BV44" s="62"/>
      <c r="BW44" s="62"/>
      <c r="BX44" s="62"/>
      <c r="BY44" s="62"/>
      <c r="BZ44" s="62"/>
      <c r="CA44" s="62"/>
      <c r="CB44" s="62"/>
      <c r="CC44" s="62"/>
      <c r="CD44" s="62"/>
      <c r="CE44" s="62"/>
      <c r="CF44" s="62"/>
      <c r="CG44" s="62"/>
      <c r="CH44" s="62"/>
      <c r="CI44" s="62"/>
      <c r="CJ44" s="62"/>
      <c r="CK44" s="62"/>
    </row>
    <row r="45" spans="1:89" s="11" customFormat="1" ht="12.6" customHeight="1" x14ac:dyDescent="0.25">
      <c r="A45" s="12" t="str">
        <f>RIGHT(data!$C$101,3)</f>
        <v>153</v>
      </c>
      <c r="B45" s="163" t="str">
        <f>RIGHT(data!$C$100,4)</f>
        <v>2023</v>
      </c>
      <c r="C45" s="12" t="str">
        <f>data!AT$59</f>
        <v>7420</v>
      </c>
      <c r="D45" s="12" t="s">
        <v>1143</v>
      </c>
      <c r="E45" s="161">
        <f>ROUND(N(data!AT63), 0)</f>
        <v>0</v>
      </c>
      <c r="F45" s="250">
        <f>ROUND(N(data!AT64), 2)</f>
        <v>0</v>
      </c>
      <c r="G45" s="161">
        <f>ROUND(N(data!AT65), 0)</f>
        <v>0</v>
      </c>
      <c r="H45" s="161">
        <f>ROUND(N(data!AT66), 0)</f>
        <v>0</v>
      </c>
      <c r="I45" s="161">
        <f>ROUND(N(data!AT67), 0)</f>
        <v>0</v>
      </c>
      <c r="J45" s="161">
        <f>ROUND(N(data!AT68), 0)</f>
        <v>0</v>
      </c>
      <c r="K45" s="161">
        <f>ROUND(N(data!AT69), 0)</f>
        <v>0</v>
      </c>
      <c r="L45" s="161">
        <f>ROUND(N(data!AT70), 0)</f>
        <v>0</v>
      </c>
      <c r="M45" s="161">
        <f>ROUND(N(data!AT71), 0)</f>
        <v>0</v>
      </c>
      <c r="N45" s="161">
        <f>ROUND(N(data!AT72), 0)</f>
        <v>0</v>
      </c>
      <c r="O45" s="161">
        <f>ROUND(N(data!AT73), 0)</f>
        <v>0</v>
      </c>
      <c r="P45" s="161">
        <f>ROUND(N(data!AT74), 0)</f>
        <v>0</v>
      </c>
      <c r="Q45" s="161">
        <f>ROUND(N(data!AT75), 0)</f>
        <v>0</v>
      </c>
      <c r="R45" s="161">
        <f>ROUND(N(data!AT76), 0)</f>
        <v>0</v>
      </c>
      <c r="S45" s="161">
        <f>ROUND(N(data!AT77), 0)</f>
        <v>0</v>
      </c>
      <c r="T45" s="161">
        <f>ROUND(N(data!AT78), 0)</f>
        <v>0</v>
      </c>
      <c r="U45" s="161">
        <f>ROUND(N(data!AT79), 0)</f>
        <v>0</v>
      </c>
      <c r="V45" s="161">
        <f>ROUND(N(data!AT80), 0)</f>
        <v>0</v>
      </c>
      <c r="W45" s="161">
        <f>ROUND(N(data!AT81), 0)</f>
        <v>0</v>
      </c>
      <c r="X45" s="161">
        <f>ROUND(N(data!AT82), 0)</f>
        <v>0</v>
      </c>
      <c r="Y45" s="161">
        <f>ROUND(N(data!AT83), 0)</f>
        <v>0</v>
      </c>
      <c r="Z45" s="161">
        <f>ROUND(N(data!AT84), 0)</f>
        <v>0</v>
      </c>
      <c r="AA45" s="161">
        <f>ROUND(N(data!AT85), 0)</f>
        <v>0</v>
      </c>
      <c r="AB45" s="161">
        <f>ROUND(N(data!AT86), 0)</f>
        <v>0</v>
      </c>
      <c r="AC45" s="161">
        <f>ROUND(N(data!AT87), 0)</f>
        <v>0</v>
      </c>
      <c r="AD45" s="161">
        <f>ROUND(N(data!AT88), 0)</f>
        <v>0</v>
      </c>
      <c r="AE45" s="161">
        <f>ROUND(N(data!AT93), 0)</f>
        <v>0</v>
      </c>
      <c r="AF45" s="161">
        <f>ROUND(N(data!AT91), 0)</f>
        <v>0</v>
      </c>
      <c r="AG45" s="161">
        <f>ROUND(N(data!AT94), 0)</f>
        <v>0</v>
      </c>
      <c r="AH45" s="161">
        <f>ROUND(N(data!AT95), 0)</f>
        <v>0</v>
      </c>
      <c r="AI45" s="161">
        <f>ROUND(N(data!AT96), 0)</f>
        <v>0</v>
      </c>
      <c r="AJ45" s="161">
        <f>ROUND(N(data!AT97), 0)</f>
        <v>0</v>
      </c>
      <c r="AK45" s="250">
        <f>ROUND(N(data!AT98), 2)</f>
        <v>0</v>
      </c>
      <c r="AL45" s="62"/>
      <c r="AM45" s="62"/>
      <c r="AN45" s="62"/>
      <c r="AO45" s="62"/>
      <c r="AP45" s="62"/>
      <c r="AQ45" s="62"/>
      <c r="AR45" s="62"/>
      <c r="AS45" s="62"/>
      <c r="AT45" s="62"/>
      <c r="AU45" s="62"/>
      <c r="AV45" s="62"/>
      <c r="AW45" s="62"/>
      <c r="AX45" s="62"/>
      <c r="AY45" s="62"/>
      <c r="AZ45" s="62"/>
      <c r="BA45" s="62"/>
      <c r="BB45" s="62"/>
      <c r="BC45" s="62"/>
      <c r="BD45" s="62"/>
      <c r="BE45" s="62"/>
      <c r="BF45" s="62"/>
      <c r="BG45" s="62"/>
      <c r="BH45" s="62"/>
      <c r="BI45" s="62"/>
      <c r="BJ45" s="62"/>
      <c r="BK45" s="62"/>
      <c r="BL45" s="62"/>
      <c r="BM45" s="62"/>
      <c r="BN45" s="62"/>
      <c r="BO45" s="62"/>
      <c r="BP45" s="62"/>
      <c r="BQ45" s="62"/>
      <c r="BR45" s="62"/>
      <c r="BS45" s="62"/>
      <c r="BT45" s="62"/>
      <c r="BU45" s="62"/>
      <c r="BV45" s="62"/>
      <c r="BW45" s="62"/>
      <c r="BX45" s="62"/>
      <c r="BY45" s="62"/>
      <c r="BZ45" s="62"/>
      <c r="CA45" s="62"/>
      <c r="CB45" s="62"/>
      <c r="CC45" s="62"/>
      <c r="CD45" s="62"/>
      <c r="CE45" s="62"/>
      <c r="CF45" s="62"/>
      <c r="CG45" s="62"/>
      <c r="CH45" s="62"/>
      <c r="CI45" s="62"/>
      <c r="CJ45" s="62"/>
      <c r="CK45" s="62"/>
    </row>
    <row r="46" spans="1:89" s="11" customFormat="1" ht="12.6" customHeight="1" x14ac:dyDescent="0.25">
      <c r="A46" s="12" t="str">
        <f>RIGHT(data!$C$101,3)</f>
        <v>153</v>
      </c>
      <c r="B46" s="163" t="str">
        <f>RIGHT(data!$C$100,4)</f>
        <v>2023</v>
      </c>
      <c r="C46" s="12" t="str">
        <f>data!AU$59</f>
        <v>7430</v>
      </c>
      <c r="D46" s="12" t="s">
        <v>1143</v>
      </c>
      <c r="E46" s="161">
        <f>ROUND(N(data!AU63), 0)</f>
        <v>0</v>
      </c>
      <c r="F46" s="250">
        <f>ROUND(N(data!AU64), 2)</f>
        <v>0</v>
      </c>
      <c r="G46" s="161">
        <f>ROUND(N(data!AU65), 0)</f>
        <v>0</v>
      </c>
      <c r="H46" s="161">
        <f>ROUND(N(data!AU66), 0)</f>
        <v>0</v>
      </c>
      <c r="I46" s="161">
        <f>ROUND(N(data!AU67), 0)</f>
        <v>0</v>
      </c>
      <c r="J46" s="161">
        <f>ROUND(N(data!AU68), 0)</f>
        <v>0</v>
      </c>
      <c r="K46" s="161">
        <f>ROUND(N(data!AU69), 0)</f>
        <v>0</v>
      </c>
      <c r="L46" s="161">
        <f>ROUND(N(data!AU70), 0)</f>
        <v>0</v>
      </c>
      <c r="M46" s="161">
        <f>ROUND(N(data!AU71), 0)</f>
        <v>0</v>
      </c>
      <c r="N46" s="161">
        <f>ROUND(N(data!AU72), 0)</f>
        <v>0</v>
      </c>
      <c r="O46" s="161">
        <f>ROUND(N(data!AU73), 0)</f>
        <v>0</v>
      </c>
      <c r="P46" s="161">
        <f>ROUND(N(data!AU74), 0)</f>
        <v>0</v>
      </c>
      <c r="Q46" s="161">
        <f>ROUND(N(data!AU75), 0)</f>
        <v>0</v>
      </c>
      <c r="R46" s="161">
        <f>ROUND(N(data!AU76), 0)</f>
        <v>0</v>
      </c>
      <c r="S46" s="161">
        <f>ROUND(N(data!AU77), 0)</f>
        <v>0</v>
      </c>
      <c r="T46" s="161">
        <f>ROUND(N(data!AU78), 0)</f>
        <v>0</v>
      </c>
      <c r="U46" s="161">
        <f>ROUND(N(data!AU79), 0)</f>
        <v>0</v>
      </c>
      <c r="V46" s="161">
        <f>ROUND(N(data!AU80), 0)</f>
        <v>0</v>
      </c>
      <c r="W46" s="161">
        <f>ROUND(N(data!AU81), 0)</f>
        <v>0</v>
      </c>
      <c r="X46" s="161">
        <f>ROUND(N(data!AU82), 0)</f>
        <v>0</v>
      </c>
      <c r="Y46" s="161">
        <f>ROUND(N(data!AU83), 0)</f>
        <v>0</v>
      </c>
      <c r="Z46" s="161">
        <f>ROUND(N(data!AU84), 0)</f>
        <v>0</v>
      </c>
      <c r="AA46" s="161">
        <f>ROUND(N(data!AU85), 0)</f>
        <v>0</v>
      </c>
      <c r="AB46" s="161">
        <f>ROUND(N(data!AU86), 0)</f>
        <v>0</v>
      </c>
      <c r="AC46" s="161">
        <f>ROUND(N(data!AU87), 0)</f>
        <v>0</v>
      </c>
      <c r="AD46" s="161">
        <f>ROUND(N(data!AU88), 0)</f>
        <v>0</v>
      </c>
      <c r="AE46" s="161">
        <f>ROUND(N(data!AU93), 0)</f>
        <v>0</v>
      </c>
      <c r="AF46" s="161">
        <f>ROUND(N(data!AU91), 0)</f>
        <v>0</v>
      </c>
      <c r="AG46" s="161">
        <f>ROUND(N(data!AU94), 0)</f>
        <v>0</v>
      </c>
      <c r="AH46" s="161">
        <f>ROUND(N(data!AU95), 0)</f>
        <v>0</v>
      </c>
      <c r="AI46" s="161">
        <f>ROUND(N(data!AU96), 0)</f>
        <v>0</v>
      </c>
      <c r="AJ46" s="161">
        <f>ROUND(N(data!AU97), 0)</f>
        <v>0</v>
      </c>
      <c r="AK46" s="250">
        <f>ROUND(N(data!AU98), 2)</f>
        <v>0</v>
      </c>
      <c r="AL46" s="62"/>
      <c r="AM46" s="62"/>
      <c r="AN46" s="62"/>
      <c r="AO46" s="62"/>
      <c r="AP46" s="62"/>
      <c r="AQ46" s="62"/>
      <c r="AR46" s="62"/>
      <c r="AS46" s="62"/>
      <c r="AT46" s="62"/>
      <c r="AU46" s="62"/>
      <c r="AV46" s="62"/>
      <c r="AW46" s="62"/>
      <c r="AX46" s="62"/>
      <c r="AY46" s="62"/>
      <c r="AZ46" s="62"/>
      <c r="BA46" s="62"/>
      <c r="BB46" s="62"/>
      <c r="BC46" s="62"/>
      <c r="BD46" s="62"/>
      <c r="BE46" s="62"/>
      <c r="BF46" s="62"/>
      <c r="BG46" s="62"/>
      <c r="BH46" s="62"/>
      <c r="BI46" s="62"/>
      <c r="BJ46" s="62"/>
      <c r="BK46" s="62"/>
      <c r="BL46" s="62"/>
      <c r="BM46" s="62"/>
      <c r="BN46" s="62"/>
      <c r="BO46" s="62"/>
      <c r="BP46" s="62"/>
      <c r="BQ46" s="62"/>
      <c r="BR46" s="62"/>
      <c r="BS46" s="62"/>
      <c r="BT46" s="62"/>
      <c r="BU46" s="62"/>
      <c r="BV46" s="62"/>
      <c r="BW46" s="62"/>
      <c r="BX46" s="62"/>
      <c r="BY46" s="62"/>
      <c r="BZ46" s="62"/>
      <c r="CA46" s="62"/>
      <c r="CB46" s="62"/>
      <c r="CC46" s="62"/>
      <c r="CD46" s="62"/>
      <c r="CE46" s="62"/>
      <c r="CF46" s="62"/>
      <c r="CG46" s="62"/>
      <c r="CH46" s="62"/>
      <c r="CI46" s="62"/>
      <c r="CJ46" s="62"/>
      <c r="CK46" s="62"/>
    </row>
    <row r="47" spans="1:89" s="11" customFormat="1" ht="12.6" customHeight="1" x14ac:dyDescent="0.25">
      <c r="A47" s="12" t="str">
        <f>RIGHT(data!$C$101,3)</f>
        <v>153</v>
      </c>
      <c r="B47" s="163" t="str">
        <f>RIGHT(data!$C$100,4)</f>
        <v>2023</v>
      </c>
      <c r="C47" s="12" t="str">
        <f>data!AV$59</f>
        <v>7490</v>
      </c>
      <c r="D47" s="12" t="s">
        <v>1143</v>
      </c>
      <c r="E47" s="161">
        <f>ROUND(N(data!AV63), 0)</f>
        <v>0</v>
      </c>
      <c r="F47" s="250">
        <f>ROUND(N(data!AV64), 2)</f>
        <v>1.5</v>
      </c>
      <c r="G47" s="161">
        <f>ROUND(N(data!AV65), 0)</f>
        <v>115897</v>
      </c>
      <c r="H47" s="161">
        <f>ROUND(N(data!AV66), 0)</f>
        <v>30448</v>
      </c>
      <c r="I47" s="161">
        <f>ROUND(N(data!AV67), 0)</f>
        <v>0</v>
      </c>
      <c r="J47" s="161">
        <f>ROUND(N(data!AV68), 0)</f>
        <v>156118</v>
      </c>
      <c r="K47" s="161">
        <f>ROUND(N(data!AV69), 0)</f>
        <v>0</v>
      </c>
      <c r="L47" s="161">
        <f>ROUND(N(data!AV70), 0)</f>
        <v>0</v>
      </c>
      <c r="M47" s="161">
        <f>ROUND(N(data!AV71), 0)</f>
        <v>0</v>
      </c>
      <c r="N47" s="161">
        <f>ROUND(N(data!AV72), 0)</f>
        <v>0</v>
      </c>
      <c r="O47" s="161">
        <f>ROUND(N(data!AV73), 0)</f>
        <v>20549</v>
      </c>
      <c r="P47" s="161">
        <f>ROUND(N(data!AV74), 0)</f>
        <v>0</v>
      </c>
      <c r="Q47" s="161">
        <f>ROUND(N(data!AV75), 0)</f>
        <v>0</v>
      </c>
      <c r="R47" s="161">
        <f>ROUND(N(data!AV76), 0)</f>
        <v>0</v>
      </c>
      <c r="S47" s="161">
        <f>ROUND(N(data!AV77), 0)</f>
        <v>0</v>
      </c>
      <c r="T47" s="161">
        <f>ROUND(N(data!AV78), 0)</f>
        <v>0</v>
      </c>
      <c r="U47" s="161">
        <f>ROUND(N(data!AV79), 0)</f>
        <v>0</v>
      </c>
      <c r="V47" s="161">
        <f>ROUND(N(data!AV80), 0)</f>
        <v>0</v>
      </c>
      <c r="W47" s="161">
        <f>ROUND(N(data!AV81), 0)</f>
        <v>20474</v>
      </c>
      <c r="X47" s="161">
        <f>ROUND(N(data!AV82), 0)</f>
        <v>0</v>
      </c>
      <c r="Y47" s="161">
        <f>ROUND(N(data!AV83), 0)</f>
        <v>0</v>
      </c>
      <c r="Z47" s="161">
        <f>ROUND(N(data!AV84), 0)</f>
        <v>0</v>
      </c>
      <c r="AA47" s="161">
        <f>ROUND(N(data!AV85), 0)</f>
        <v>0</v>
      </c>
      <c r="AB47" s="161">
        <f>ROUND(N(data!AV86), 0)</f>
        <v>0</v>
      </c>
      <c r="AC47" s="161">
        <f>ROUND(N(data!AV87), 0)</f>
        <v>75</v>
      </c>
      <c r="AD47" s="161">
        <f>ROUND(N(data!AV88), 0)</f>
        <v>0</v>
      </c>
      <c r="AE47" s="161">
        <f>ROUND(N(data!AV93), 0)</f>
        <v>5005157</v>
      </c>
      <c r="AF47" s="161">
        <f>ROUND(N(data!AV91), 0)</f>
        <v>22904</v>
      </c>
      <c r="AG47" s="161">
        <f>ROUND(N(data!AV94), 0)</f>
        <v>0</v>
      </c>
      <c r="AH47" s="161">
        <f>ROUND(N(data!AV95), 0)</f>
        <v>0</v>
      </c>
      <c r="AI47" s="161">
        <f>ROUND(N(data!AV96), 0)</f>
        <v>0</v>
      </c>
      <c r="AJ47" s="161">
        <f>ROUND(N(data!AV97), 0)</f>
        <v>0</v>
      </c>
      <c r="AK47" s="250">
        <f>ROUND(N(data!AV98), 2)</f>
        <v>1.3</v>
      </c>
      <c r="AL47" s="62"/>
      <c r="AM47" s="62"/>
      <c r="AN47" s="62"/>
      <c r="AO47" s="62"/>
      <c r="AP47" s="62"/>
      <c r="AQ47" s="62"/>
      <c r="AR47" s="62"/>
      <c r="AS47" s="62"/>
      <c r="AT47" s="62"/>
      <c r="AU47" s="62"/>
      <c r="AV47" s="62"/>
      <c r="AW47" s="62"/>
      <c r="AX47" s="62"/>
      <c r="AY47" s="62"/>
      <c r="AZ47" s="62"/>
      <c r="BA47" s="62"/>
      <c r="BB47" s="62"/>
      <c r="BC47" s="62"/>
      <c r="BD47" s="62"/>
      <c r="BE47" s="62"/>
      <c r="BF47" s="62"/>
      <c r="BG47" s="62"/>
      <c r="BH47" s="62"/>
      <c r="BI47" s="62"/>
      <c r="BJ47" s="62"/>
      <c r="BK47" s="62"/>
      <c r="BL47" s="62"/>
      <c r="BM47" s="62"/>
      <c r="BN47" s="62"/>
      <c r="BO47" s="62"/>
      <c r="BP47" s="62"/>
      <c r="BQ47" s="62"/>
      <c r="BR47" s="62"/>
      <c r="BS47" s="62"/>
      <c r="BT47" s="62"/>
      <c r="BU47" s="62"/>
      <c r="BV47" s="62"/>
      <c r="BW47" s="62"/>
      <c r="BX47" s="62"/>
      <c r="BY47" s="62"/>
      <c r="BZ47" s="62"/>
      <c r="CA47" s="62"/>
      <c r="CB47" s="62"/>
      <c r="CC47" s="62"/>
      <c r="CD47" s="62"/>
      <c r="CE47" s="62"/>
      <c r="CF47" s="62"/>
      <c r="CG47" s="62"/>
      <c r="CH47" s="62"/>
      <c r="CI47" s="62"/>
      <c r="CJ47" s="62"/>
      <c r="CK47" s="62"/>
    </row>
    <row r="48" spans="1:89" s="11" customFormat="1" ht="12.6" customHeight="1" x14ac:dyDescent="0.25">
      <c r="A48" s="12" t="str">
        <f>RIGHT(data!$C$101,3)</f>
        <v>153</v>
      </c>
      <c r="B48" s="163" t="str">
        <f>RIGHT(data!$C$100,4)</f>
        <v>2023</v>
      </c>
      <c r="C48" s="12" t="str">
        <f>data!AW$59</f>
        <v>8200</v>
      </c>
      <c r="D48" s="12" t="s">
        <v>1143</v>
      </c>
      <c r="E48" s="161">
        <f>ROUND(N(data!AW63), 0)</f>
        <v>0</v>
      </c>
      <c r="F48" s="250">
        <f>ROUND(N(data!AW64), 2)</f>
        <v>0</v>
      </c>
      <c r="G48" s="161">
        <f>ROUND(N(data!AW65), 0)</f>
        <v>0</v>
      </c>
      <c r="H48" s="161">
        <f>ROUND(N(data!AW66), 0)</f>
        <v>0</v>
      </c>
      <c r="I48" s="161">
        <f>ROUND(N(data!AW67), 0)</f>
        <v>0</v>
      </c>
      <c r="J48" s="161">
        <f>ROUND(N(data!AW68), 0)</f>
        <v>0</v>
      </c>
      <c r="K48" s="161">
        <f>ROUND(N(data!AW69), 0)</f>
        <v>0</v>
      </c>
      <c r="L48" s="161">
        <f>ROUND(N(data!AW70), 0)</f>
        <v>0</v>
      </c>
      <c r="M48" s="161">
        <f>ROUND(N(data!AW71), 0)</f>
        <v>0</v>
      </c>
      <c r="N48" s="161">
        <f>ROUND(N(data!AW72), 0)</f>
        <v>0</v>
      </c>
      <c r="O48" s="161">
        <f>ROUND(N(data!AW73), 0)</f>
        <v>0</v>
      </c>
      <c r="P48" s="161">
        <f>ROUND(N(data!AW74), 0)</f>
        <v>0</v>
      </c>
      <c r="Q48" s="161">
        <f>ROUND(N(data!AW75), 0)</f>
        <v>0</v>
      </c>
      <c r="R48" s="161">
        <f>ROUND(N(data!AW76), 0)</f>
        <v>0</v>
      </c>
      <c r="S48" s="161">
        <f>ROUND(N(data!AW77), 0)</f>
        <v>0</v>
      </c>
      <c r="T48" s="161">
        <f>ROUND(N(data!AW78), 0)</f>
        <v>0</v>
      </c>
      <c r="U48" s="161">
        <f>ROUND(N(data!AW79), 0)</f>
        <v>0</v>
      </c>
      <c r="V48" s="161">
        <f>ROUND(N(data!AW80), 0)</f>
        <v>0</v>
      </c>
      <c r="W48" s="161">
        <f>ROUND(N(data!AW81), 0)</f>
        <v>0</v>
      </c>
      <c r="X48" s="161">
        <f>ROUND(N(data!AW82), 0)</f>
        <v>0</v>
      </c>
      <c r="Y48" s="161">
        <f>ROUND(N(data!AW83), 0)</f>
        <v>0</v>
      </c>
      <c r="Z48" s="161">
        <f>ROUND(N(data!AW84), 0)</f>
        <v>0</v>
      </c>
      <c r="AA48" s="161">
        <f>ROUND(N(data!AW85), 0)</f>
        <v>0</v>
      </c>
      <c r="AB48" s="161">
        <f>ROUND(N(data!AW86), 0)</f>
        <v>0</v>
      </c>
      <c r="AC48" s="161">
        <f>ROUND(N(data!AW87), 0)</f>
        <v>0</v>
      </c>
      <c r="AD48" s="161">
        <f>ROUND(N(data!AW88), 0)</f>
        <v>0</v>
      </c>
      <c r="AE48" s="161">
        <f>ROUND(N(data!AW93), 0)</f>
        <v>0</v>
      </c>
      <c r="AF48" s="161">
        <f>ROUND(N(data!AW91), 0)</f>
        <v>0</v>
      </c>
      <c r="AG48" s="161">
        <f>ROUND(N(data!AW94), 0)</f>
        <v>0</v>
      </c>
      <c r="AH48" s="161">
        <f>ROUND(N(data!AW95), 0)</f>
        <v>0</v>
      </c>
      <c r="AI48" s="161">
        <f>ROUND(N(data!AW96), 0)</f>
        <v>0</v>
      </c>
      <c r="AJ48" s="161">
        <f>ROUND(N(data!AW97), 0)</f>
        <v>0</v>
      </c>
      <c r="AK48" s="250">
        <f>ROUND(N(data!AW98), 2)</f>
        <v>0</v>
      </c>
      <c r="AL48" s="62"/>
      <c r="AM48" s="62"/>
      <c r="AN48" s="62"/>
      <c r="AO48" s="62"/>
      <c r="AP48" s="62"/>
      <c r="AQ48" s="62"/>
      <c r="AR48" s="62"/>
      <c r="AS48" s="62"/>
      <c r="AT48" s="62"/>
      <c r="AU48" s="62"/>
      <c r="AV48" s="62"/>
      <c r="AW48" s="62"/>
      <c r="AX48" s="62"/>
      <c r="AY48" s="62"/>
      <c r="AZ48" s="62"/>
      <c r="BA48" s="62"/>
      <c r="BB48" s="62"/>
      <c r="BC48" s="62"/>
      <c r="BD48" s="62"/>
      <c r="BE48" s="62"/>
      <c r="BF48" s="62"/>
      <c r="BG48" s="62"/>
      <c r="BH48" s="62"/>
      <c r="BI48" s="62"/>
      <c r="BJ48" s="62"/>
      <c r="BK48" s="62"/>
      <c r="BL48" s="62"/>
      <c r="BM48" s="62"/>
      <c r="BN48" s="62"/>
      <c r="BO48" s="62"/>
      <c r="BP48" s="62"/>
      <c r="BQ48" s="62"/>
      <c r="BR48" s="62"/>
      <c r="BS48" s="62"/>
      <c r="BT48" s="62"/>
      <c r="BU48" s="62"/>
      <c r="BV48" s="62"/>
      <c r="BW48" s="62"/>
      <c r="BX48" s="62"/>
      <c r="BY48" s="62"/>
      <c r="BZ48" s="62"/>
      <c r="CA48" s="62"/>
      <c r="CB48" s="62"/>
      <c r="CC48" s="62"/>
      <c r="CD48" s="62"/>
      <c r="CE48" s="62"/>
      <c r="CF48" s="62"/>
      <c r="CG48" s="62"/>
      <c r="CH48" s="62"/>
      <c r="CI48" s="62"/>
      <c r="CJ48" s="62"/>
      <c r="CK48" s="62"/>
    </row>
    <row r="49" spans="1:89" s="11" customFormat="1" ht="12.6" customHeight="1" x14ac:dyDescent="0.25">
      <c r="A49" s="12" t="str">
        <f>RIGHT(data!$C$101,3)</f>
        <v>153</v>
      </c>
      <c r="B49" s="163" t="str">
        <f>RIGHT(data!$C$100,4)</f>
        <v>2023</v>
      </c>
      <c r="C49" s="12" t="str">
        <f>data!AX$59</f>
        <v>8310</v>
      </c>
      <c r="D49" s="12" t="s">
        <v>1143</v>
      </c>
      <c r="E49" s="161">
        <f>ROUND(N(data!AX63), 0)</f>
        <v>0</v>
      </c>
      <c r="F49" s="250">
        <f>ROUND(N(data!AX64), 2)</f>
        <v>0</v>
      </c>
      <c r="G49" s="161">
        <f>ROUND(N(data!AX65), 0)</f>
        <v>0</v>
      </c>
      <c r="H49" s="161">
        <f>ROUND(N(data!AX66), 0)</f>
        <v>0</v>
      </c>
      <c r="I49" s="161">
        <f>ROUND(N(data!AX67), 0)</f>
        <v>0</v>
      </c>
      <c r="J49" s="161">
        <f>ROUND(N(data!AX68), 0)</f>
        <v>0</v>
      </c>
      <c r="K49" s="161">
        <f>ROUND(N(data!AX69), 0)</f>
        <v>0</v>
      </c>
      <c r="L49" s="161">
        <f>ROUND(N(data!AX70), 0)</f>
        <v>0</v>
      </c>
      <c r="M49" s="161">
        <f>ROUND(N(data!AX71), 0)</f>
        <v>0</v>
      </c>
      <c r="N49" s="161">
        <f>ROUND(N(data!AX72), 0)</f>
        <v>0</v>
      </c>
      <c r="O49" s="161">
        <f>ROUND(N(data!AX73), 0)</f>
        <v>0</v>
      </c>
      <c r="P49" s="161">
        <f>ROUND(N(data!AX74), 0)</f>
        <v>0</v>
      </c>
      <c r="Q49" s="161">
        <f>ROUND(N(data!AX75), 0)</f>
        <v>0</v>
      </c>
      <c r="R49" s="161">
        <f>ROUND(N(data!AX76), 0)</f>
        <v>0</v>
      </c>
      <c r="S49" s="161">
        <f>ROUND(N(data!AX77), 0)</f>
        <v>0</v>
      </c>
      <c r="T49" s="161">
        <f>ROUND(N(data!AX78), 0)</f>
        <v>0</v>
      </c>
      <c r="U49" s="161">
        <f>ROUND(N(data!AX79), 0)</f>
        <v>0</v>
      </c>
      <c r="V49" s="161">
        <f>ROUND(N(data!AX80), 0)</f>
        <v>0</v>
      </c>
      <c r="W49" s="161">
        <f>ROUND(N(data!AX81), 0)</f>
        <v>0</v>
      </c>
      <c r="X49" s="161">
        <f>ROUND(N(data!AX82), 0)</f>
        <v>0</v>
      </c>
      <c r="Y49" s="161">
        <f>ROUND(N(data!AX83), 0)</f>
        <v>0</v>
      </c>
      <c r="Z49" s="161">
        <f>ROUND(N(data!AX84), 0)</f>
        <v>0</v>
      </c>
      <c r="AA49" s="161">
        <f>ROUND(N(data!AX85), 0)</f>
        <v>0</v>
      </c>
      <c r="AB49" s="161">
        <f>ROUND(N(data!AX86), 0)</f>
        <v>0</v>
      </c>
      <c r="AC49" s="161">
        <f>ROUND(N(data!AX87), 0)</f>
        <v>0</v>
      </c>
      <c r="AD49" s="161">
        <f>ROUND(N(data!AX88), 0)</f>
        <v>0</v>
      </c>
      <c r="AE49" s="161">
        <f>ROUND(N(data!AX93), 0)</f>
        <v>0</v>
      </c>
      <c r="AF49" s="161">
        <f>ROUND(N(data!AX91), 0)</f>
        <v>0</v>
      </c>
      <c r="AG49" s="161">
        <f>ROUND(N(data!AX94), 0)</f>
        <v>0</v>
      </c>
      <c r="AH49" s="161">
        <f>ROUND(N(data!AX95), 0)</f>
        <v>0</v>
      </c>
      <c r="AI49" s="161">
        <f>ROUND(N(data!AX96), 0)</f>
        <v>0</v>
      </c>
      <c r="AJ49" s="161">
        <f>ROUND(N(data!AX97), 0)</f>
        <v>0</v>
      </c>
      <c r="AK49" s="250">
        <f>ROUND(N(data!AX98), 2)</f>
        <v>0</v>
      </c>
      <c r="AL49" s="62"/>
      <c r="AM49" s="62"/>
      <c r="AN49" s="62"/>
      <c r="AO49" s="62"/>
      <c r="AP49" s="62"/>
      <c r="AQ49" s="62"/>
      <c r="AR49" s="62"/>
      <c r="AS49" s="62"/>
      <c r="AT49" s="62"/>
      <c r="AU49" s="62"/>
      <c r="AV49" s="62"/>
      <c r="AW49" s="62"/>
      <c r="AX49" s="62"/>
      <c r="AY49" s="62"/>
      <c r="AZ49" s="62"/>
      <c r="BA49" s="62"/>
      <c r="BB49" s="62"/>
      <c r="BC49" s="62"/>
      <c r="BD49" s="62"/>
      <c r="BE49" s="62"/>
      <c r="BF49" s="62"/>
      <c r="BG49" s="62"/>
      <c r="BH49" s="62"/>
      <c r="BI49" s="62"/>
      <c r="BJ49" s="62"/>
      <c r="BK49" s="62"/>
      <c r="BL49" s="62"/>
      <c r="BM49" s="62"/>
      <c r="BN49" s="62"/>
      <c r="BO49" s="62"/>
      <c r="BP49" s="62"/>
      <c r="BQ49" s="62"/>
      <c r="BR49" s="62"/>
      <c r="BS49" s="62"/>
      <c r="BT49" s="62"/>
      <c r="BU49" s="62"/>
      <c r="BV49" s="62"/>
      <c r="BW49" s="62"/>
      <c r="BX49" s="62"/>
      <c r="BY49" s="62"/>
      <c r="BZ49" s="62"/>
      <c r="CA49" s="62"/>
      <c r="CB49" s="62"/>
      <c r="CC49" s="62"/>
      <c r="CD49" s="62"/>
      <c r="CE49" s="62"/>
      <c r="CF49" s="62"/>
      <c r="CG49" s="62"/>
      <c r="CH49" s="62"/>
      <c r="CI49" s="62"/>
      <c r="CJ49" s="62"/>
      <c r="CK49" s="62"/>
    </row>
    <row r="50" spans="1:89" s="11" customFormat="1" ht="12.6" customHeight="1" x14ac:dyDescent="0.25">
      <c r="A50" s="12" t="str">
        <f>RIGHT(data!$C$101,3)</f>
        <v>153</v>
      </c>
      <c r="B50" s="163" t="str">
        <f>RIGHT(data!$C$100,4)</f>
        <v>2023</v>
      </c>
      <c r="C50" s="12" t="str">
        <f>data!AY$59</f>
        <v>8320</v>
      </c>
      <c r="D50" s="12" t="s">
        <v>1143</v>
      </c>
      <c r="E50" s="161">
        <f>ROUND(N(data!AY63), 0)</f>
        <v>0</v>
      </c>
      <c r="F50" s="250">
        <f>ROUND(N(data!AY64), 2)</f>
        <v>9.6</v>
      </c>
      <c r="G50" s="161">
        <f>ROUND(N(data!AY65), 0)</f>
        <v>464280</v>
      </c>
      <c r="H50" s="161">
        <f>ROUND(N(data!AY66), 0)</f>
        <v>121973</v>
      </c>
      <c r="I50" s="161">
        <f>ROUND(N(data!AY67), 0)</f>
        <v>0</v>
      </c>
      <c r="J50" s="161">
        <f>ROUND(N(data!AY68), 0)</f>
        <v>297793</v>
      </c>
      <c r="K50" s="161">
        <f>ROUND(N(data!AY69), 0)</f>
        <v>0</v>
      </c>
      <c r="L50" s="161">
        <f>ROUND(N(data!AY70), 0)</f>
        <v>25357</v>
      </c>
      <c r="M50" s="161">
        <f>ROUND(N(data!AY71), 0)</f>
        <v>60952</v>
      </c>
      <c r="N50" s="161">
        <f>ROUND(N(data!AY72), 0)</f>
        <v>0</v>
      </c>
      <c r="O50" s="161">
        <f>ROUND(N(data!AY73), 0)</f>
        <v>260788</v>
      </c>
      <c r="P50" s="161">
        <f>ROUND(N(data!AY74), 0)</f>
        <v>0</v>
      </c>
      <c r="Q50" s="161">
        <f>ROUND(N(data!AY75), 0)</f>
        <v>261472</v>
      </c>
      <c r="R50" s="161">
        <f>ROUND(N(data!AY76), 0)</f>
        <v>0</v>
      </c>
      <c r="S50" s="161">
        <f>ROUND(N(data!AY77), 0)</f>
        <v>0</v>
      </c>
      <c r="T50" s="161">
        <f>ROUND(N(data!AY78), 0)</f>
        <v>0</v>
      </c>
      <c r="U50" s="161">
        <f>ROUND(N(data!AY79), 0)</f>
        <v>0</v>
      </c>
      <c r="V50" s="161">
        <f>ROUND(N(data!AY80), 0)</f>
        <v>0</v>
      </c>
      <c r="W50" s="161">
        <f>ROUND(N(data!AY81), 0)</f>
        <v>12739</v>
      </c>
      <c r="X50" s="161">
        <f>ROUND(N(data!AY82), 0)</f>
        <v>0</v>
      </c>
      <c r="Y50" s="161">
        <f>ROUND(N(data!AY83), 0)</f>
        <v>0</v>
      </c>
      <c r="Z50" s="161">
        <f>ROUND(N(data!AY84), 0)</f>
        <v>0</v>
      </c>
      <c r="AA50" s="161">
        <f>ROUND(N(data!AY85), 0)</f>
        <v>0</v>
      </c>
      <c r="AB50" s="161">
        <f>ROUND(N(data!AY86), 0)</f>
        <v>0</v>
      </c>
      <c r="AC50" s="161">
        <f>ROUND(N(data!AY87), 0)</f>
        <v>-13423</v>
      </c>
      <c r="AD50" s="161">
        <f>ROUND(N(data!AY88), 0)</f>
        <v>212537</v>
      </c>
      <c r="AE50" s="161">
        <f>ROUND(N(data!AY93), 0)</f>
        <v>0</v>
      </c>
      <c r="AF50" s="161">
        <f>ROUND(N(data!AY91), 0)</f>
        <v>0</v>
      </c>
      <c r="AG50" s="161">
        <f>ROUND(N(data!AY94), 0)</f>
        <v>2693</v>
      </c>
      <c r="AH50" s="161">
        <f>ROUND(N(data!AY95), 0)</f>
        <v>0</v>
      </c>
      <c r="AI50" s="161">
        <f>ROUND(N(data!AY96), 0)</f>
        <v>0</v>
      </c>
      <c r="AJ50" s="161">
        <f>ROUND(N(data!AY97), 0)</f>
        <v>0</v>
      </c>
      <c r="AK50" s="250">
        <f>ROUND(N(data!AY98), 2)</f>
        <v>0</v>
      </c>
      <c r="AL50" s="62"/>
      <c r="AM50" s="62"/>
      <c r="AN50" s="62"/>
      <c r="AO50" s="62"/>
      <c r="AP50" s="62"/>
      <c r="AQ50" s="62"/>
      <c r="AR50" s="62"/>
      <c r="AS50" s="62"/>
      <c r="AT50" s="62"/>
      <c r="AU50" s="62"/>
      <c r="AV50" s="62"/>
      <c r="AW50" s="62"/>
      <c r="AX50" s="62"/>
      <c r="AY50" s="62"/>
      <c r="AZ50" s="62"/>
      <c r="BA50" s="62"/>
      <c r="BB50" s="62"/>
      <c r="BC50" s="62"/>
      <c r="BD50" s="62"/>
      <c r="BE50" s="62"/>
      <c r="BF50" s="62"/>
      <c r="BG50" s="62"/>
      <c r="BH50" s="62"/>
      <c r="BI50" s="62"/>
      <c r="BJ50" s="62"/>
      <c r="BK50" s="62"/>
      <c r="BL50" s="62"/>
      <c r="BM50" s="62"/>
      <c r="BN50" s="62"/>
      <c r="BO50" s="62"/>
      <c r="BP50" s="62"/>
      <c r="BQ50" s="62"/>
      <c r="BR50" s="62"/>
      <c r="BS50" s="62"/>
      <c r="BT50" s="62"/>
      <c r="BU50" s="62"/>
      <c r="BV50" s="62"/>
      <c r="BW50" s="62"/>
      <c r="BX50" s="62"/>
      <c r="BY50" s="62"/>
      <c r="BZ50" s="62"/>
      <c r="CA50" s="62"/>
      <c r="CB50" s="62"/>
      <c r="CC50" s="62"/>
      <c r="CD50" s="62"/>
      <c r="CE50" s="62"/>
      <c r="CF50" s="62"/>
      <c r="CG50" s="62"/>
      <c r="CH50" s="62"/>
      <c r="CI50" s="62"/>
      <c r="CJ50" s="62"/>
      <c r="CK50" s="62"/>
    </row>
    <row r="51" spans="1:89" s="11" customFormat="1" ht="12.6" customHeight="1" x14ac:dyDescent="0.25">
      <c r="A51" s="12" t="str">
        <f>RIGHT(data!$C$101,3)</f>
        <v>153</v>
      </c>
      <c r="B51" s="163" t="str">
        <f>RIGHT(data!$C$100,4)</f>
        <v>2023</v>
      </c>
      <c r="C51" s="12" t="str">
        <f>data!AZ$59</f>
        <v>8330</v>
      </c>
      <c r="D51" s="12" t="s">
        <v>1143</v>
      </c>
      <c r="E51" s="161">
        <f>ROUND(N(data!AZ63), 0)</f>
        <v>0</v>
      </c>
      <c r="F51" s="250">
        <f>ROUND(N(data!AZ64), 2)</f>
        <v>0</v>
      </c>
      <c r="G51" s="161">
        <f>ROUND(N(data!AZ65), 0)</f>
        <v>0</v>
      </c>
      <c r="H51" s="161">
        <f>ROUND(N(data!AZ66), 0)</f>
        <v>0</v>
      </c>
      <c r="I51" s="161">
        <f>ROUND(N(data!AZ67), 0)</f>
        <v>0</v>
      </c>
      <c r="J51" s="161">
        <f>ROUND(N(data!AZ68), 0)</f>
        <v>0</v>
      </c>
      <c r="K51" s="161">
        <f>ROUND(N(data!AZ69), 0)</f>
        <v>0</v>
      </c>
      <c r="L51" s="161">
        <f>ROUND(N(data!AZ70), 0)</f>
        <v>0</v>
      </c>
      <c r="M51" s="161">
        <f>ROUND(N(data!AZ71), 0)</f>
        <v>0</v>
      </c>
      <c r="N51" s="161">
        <f>ROUND(N(data!AZ72), 0)</f>
        <v>0</v>
      </c>
      <c r="O51" s="161">
        <f>ROUND(N(data!AZ73), 0)</f>
        <v>0</v>
      </c>
      <c r="P51" s="161">
        <f>ROUND(N(data!AZ74), 0)</f>
        <v>0</v>
      </c>
      <c r="Q51" s="161">
        <f>ROUND(N(data!AZ75), 0)</f>
        <v>0</v>
      </c>
      <c r="R51" s="161">
        <f>ROUND(N(data!AZ76), 0)</f>
        <v>0</v>
      </c>
      <c r="S51" s="161">
        <f>ROUND(N(data!AZ77), 0)</f>
        <v>0</v>
      </c>
      <c r="T51" s="161">
        <f>ROUND(N(data!AZ78), 0)</f>
        <v>0</v>
      </c>
      <c r="U51" s="161">
        <f>ROUND(N(data!AZ79), 0)</f>
        <v>0</v>
      </c>
      <c r="V51" s="161">
        <f>ROUND(N(data!AZ80), 0)</f>
        <v>0</v>
      </c>
      <c r="W51" s="161">
        <f>ROUND(N(data!AZ81), 0)</f>
        <v>0</v>
      </c>
      <c r="X51" s="161">
        <f>ROUND(N(data!AZ82), 0)</f>
        <v>0</v>
      </c>
      <c r="Y51" s="161">
        <f>ROUND(N(data!AZ83), 0)</f>
        <v>0</v>
      </c>
      <c r="Z51" s="161">
        <f>ROUND(N(data!AZ84), 0)</f>
        <v>0</v>
      </c>
      <c r="AA51" s="161">
        <f>ROUND(N(data!AZ85), 0)</f>
        <v>0</v>
      </c>
      <c r="AB51" s="161">
        <f>ROUND(N(data!AZ86), 0)</f>
        <v>0</v>
      </c>
      <c r="AC51" s="161">
        <f>ROUND(N(data!AZ87), 0)</f>
        <v>0</v>
      </c>
      <c r="AD51" s="161">
        <f>ROUND(N(data!AZ88), 0)</f>
        <v>0</v>
      </c>
      <c r="AE51" s="161">
        <f>ROUND(N(data!AZ93), 0)</f>
        <v>0</v>
      </c>
      <c r="AF51" s="161">
        <f>ROUND(N(data!AZ91), 0)</f>
        <v>0</v>
      </c>
      <c r="AG51" s="161">
        <f>ROUND(N(data!AZ94), 0)</f>
        <v>0</v>
      </c>
      <c r="AH51" s="161">
        <f>ROUND(N(data!AZ95), 0)</f>
        <v>0</v>
      </c>
      <c r="AI51" s="161">
        <f>ROUND(N(data!AZ96), 0)</f>
        <v>0</v>
      </c>
      <c r="AJ51" s="161">
        <f>ROUND(N(data!AZ97), 0)</f>
        <v>0</v>
      </c>
      <c r="AK51" s="250">
        <f>ROUND(N(data!AZ98), 2)</f>
        <v>0</v>
      </c>
      <c r="AL51" s="62"/>
      <c r="AM51" s="62"/>
      <c r="AN51" s="62"/>
      <c r="AO51" s="62"/>
      <c r="AP51" s="62"/>
      <c r="AQ51" s="62"/>
      <c r="AR51" s="62"/>
      <c r="AS51" s="62"/>
      <c r="AT51" s="62"/>
      <c r="AU51" s="62"/>
      <c r="AV51" s="62"/>
      <c r="AW51" s="62"/>
      <c r="AX51" s="62"/>
      <c r="AY51" s="62"/>
      <c r="AZ51" s="62"/>
      <c r="BA51" s="62"/>
      <c r="BB51" s="62"/>
      <c r="BC51" s="62"/>
      <c r="BD51" s="62"/>
      <c r="BE51" s="62"/>
      <c r="BF51" s="62"/>
      <c r="BG51" s="62"/>
      <c r="BH51" s="62"/>
      <c r="BI51" s="62"/>
      <c r="BJ51" s="62"/>
      <c r="BK51" s="62"/>
      <c r="BL51" s="62"/>
      <c r="BM51" s="62"/>
      <c r="BN51" s="62"/>
      <c r="BO51" s="62"/>
      <c r="BP51" s="62"/>
      <c r="BQ51" s="62"/>
      <c r="BR51" s="62"/>
      <c r="BS51" s="62"/>
      <c r="BT51" s="62"/>
      <c r="BU51" s="62"/>
      <c r="BV51" s="62"/>
      <c r="BW51" s="62"/>
      <c r="BX51" s="62"/>
      <c r="BY51" s="62"/>
      <c r="BZ51" s="62"/>
      <c r="CA51" s="62"/>
      <c r="CB51" s="62"/>
      <c r="CC51" s="62"/>
      <c r="CD51" s="62"/>
      <c r="CE51" s="62"/>
      <c r="CF51" s="62"/>
      <c r="CG51" s="62"/>
      <c r="CH51" s="62"/>
      <c r="CI51" s="62"/>
      <c r="CJ51" s="62"/>
      <c r="CK51" s="62"/>
    </row>
    <row r="52" spans="1:89" s="11" customFormat="1" ht="12.6" customHeight="1" x14ac:dyDescent="0.25">
      <c r="A52" s="12" t="str">
        <f>RIGHT(data!$C$101,3)</f>
        <v>153</v>
      </c>
      <c r="B52" s="163" t="str">
        <f>RIGHT(data!$C$100,4)</f>
        <v>2023</v>
      </c>
      <c r="C52" s="12" t="str">
        <f>data!BA$59</f>
        <v>8350</v>
      </c>
      <c r="D52" s="12" t="s">
        <v>1143</v>
      </c>
      <c r="E52" s="161">
        <f>ROUND(N(data!BA63), 0)</f>
        <v>0</v>
      </c>
      <c r="F52" s="250">
        <f>ROUND(N(data!BA64), 2)</f>
        <v>0</v>
      </c>
      <c r="G52" s="161">
        <f>ROUND(N(data!BA65), 0)</f>
        <v>0</v>
      </c>
      <c r="H52" s="161">
        <f>ROUND(N(data!BA66), 0)</f>
        <v>0</v>
      </c>
      <c r="I52" s="161">
        <f>ROUND(N(data!BA67), 0)</f>
        <v>0</v>
      </c>
      <c r="J52" s="161">
        <f>ROUND(N(data!BA68), 0)</f>
        <v>0</v>
      </c>
      <c r="K52" s="161">
        <f>ROUND(N(data!BA69), 0)</f>
        <v>0</v>
      </c>
      <c r="L52" s="161">
        <f>ROUND(N(data!BA70), 0)</f>
        <v>0</v>
      </c>
      <c r="M52" s="161">
        <f>ROUND(N(data!BA71), 0)</f>
        <v>0</v>
      </c>
      <c r="N52" s="161">
        <f>ROUND(N(data!BA72), 0)</f>
        <v>0</v>
      </c>
      <c r="O52" s="161">
        <f>ROUND(N(data!BA73), 0)</f>
        <v>136230</v>
      </c>
      <c r="P52" s="161">
        <f>ROUND(N(data!BA74), 0)</f>
        <v>0</v>
      </c>
      <c r="Q52" s="161">
        <f>ROUND(N(data!BA75), 0)</f>
        <v>0</v>
      </c>
      <c r="R52" s="161">
        <f>ROUND(N(data!BA76), 0)</f>
        <v>0</v>
      </c>
      <c r="S52" s="161">
        <f>ROUND(N(data!BA77), 0)</f>
        <v>0</v>
      </c>
      <c r="T52" s="161">
        <f>ROUND(N(data!BA78), 0)</f>
        <v>136230</v>
      </c>
      <c r="U52" s="161">
        <f>ROUND(N(data!BA79), 0)</f>
        <v>0</v>
      </c>
      <c r="V52" s="161">
        <f>ROUND(N(data!BA80), 0)</f>
        <v>0</v>
      </c>
      <c r="W52" s="161">
        <f>ROUND(N(data!BA81), 0)</f>
        <v>0</v>
      </c>
      <c r="X52" s="161">
        <f>ROUND(N(data!BA82), 0)</f>
        <v>0</v>
      </c>
      <c r="Y52" s="161">
        <f>ROUND(N(data!BA83), 0)</f>
        <v>0</v>
      </c>
      <c r="Z52" s="161">
        <f>ROUND(N(data!BA84), 0)</f>
        <v>0</v>
      </c>
      <c r="AA52" s="161">
        <f>ROUND(N(data!BA85), 0)</f>
        <v>0</v>
      </c>
      <c r="AB52" s="161">
        <f>ROUND(N(data!BA86), 0)</f>
        <v>0</v>
      </c>
      <c r="AC52" s="161">
        <f>ROUND(N(data!BA87), 0)</f>
        <v>0</v>
      </c>
      <c r="AD52" s="161">
        <f>ROUND(N(data!BA88), 0)</f>
        <v>0</v>
      </c>
      <c r="AE52" s="161">
        <f>ROUND(N(data!BA93), 0)</f>
        <v>0</v>
      </c>
      <c r="AF52" s="161">
        <f>ROUND(N(data!BA91), 0)</f>
        <v>0</v>
      </c>
      <c r="AG52" s="161">
        <f>ROUND(N(data!BA94), 0)</f>
        <v>0</v>
      </c>
      <c r="AH52" s="161">
        <f>ROUND(N(data!BA95), 0)</f>
        <v>0</v>
      </c>
      <c r="AI52" s="161">
        <f>ROUND(N(data!BA96), 0)</f>
        <v>0</v>
      </c>
      <c r="AJ52" s="161">
        <f>ROUND(N(data!BA97), 0)</f>
        <v>0</v>
      </c>
      <c r="AK52" s="250">
        <f>ROUND(N(data!BA98), 2)</f>
        <v>0</v>
      </c>
      <c r="AL52" s="62"/>
      <c r="AM52" s="62"/>
      <c r="AN52" s="62"/>
      <c r="AO52" s="62"/>
      <c r="AP52" s="62"/>
      <c r="AQ52" s="62"/>
      <c r="AR52" s="62"/>
      <c r="AS52" s="62"/>
      <c r="AT52" s="62"/>
      <c r="AU52" s="62"/>
      <c r="AV52" s="62"/>
      <c r="AW52" s="62"/>
      <c r="AX52" s="62"/>
      <c r="AY52" s="62"/>
      <c r="AZ52" s="62"/>
      <c r="BA52" s="62"/>
      <c r="BB52" s="62"/>
      <c r="BC52" s="62"/>
      <c r="BD52" s="62"/>
      <c r="BE52" s="62"/>
      <c r="BF52" s="62"/>
      <c r="BG52" s="62"/>
      <c r="BH52" s="62"/>
      <c r="BI52" s="62"/>
      <c r="BJ52" s="62"/>
      <c r="BK52" s="62"/>
      <c r="BL52" s="62"/>
      <c r="BM52" s="62"/>
      <c r="BN52" s="62"/>
      <c r="BO52" s="62"/>
      <c r="BP52" s="62"/>
      <c r="BQ52" s="62"/>
      <c r="BR52" s="62"/>
      <c r="BS52" s="62"/>
      <c r="BT52" s="62"/>
      <c r="BU52" s="62"/>
      <c r="BV52" s="62"/>
      <c r="BW52" s="62"/>
      <c r="BX52" s="62"/>
      <c r="BY52" s="62"/>
      <c r="BZ52" s="62"/>
      <c r="CA52" s="62"/>
      <c r="CB52" s="62"/>
      <c r="CC52" s="62"/>
      <c r="CD52" s="62"/>
      <c r="CE52" s="62"/>
      <c r="CF52" s="62"/>
      <c r="CG52" s="62"/>
      <c r="CH52" s="62"/>
      <c r="CI52" s="62"/>
      <c r="CJ52" s="62"/>
      <c r="CK52" s="62"/>
    </row>
    <row r="53" spans="1:89" s="11" customFormat="1" ht="12.6" customHeight="1" x14ac:dyDescent="0.25">
      <c r="A53" s="12" t="str">
        <f>RIGHT(data!$C$101,3)</f>
        <v>153</v>
      </c>
      <c r="B53" s="163" t="str">
        <f>RIGHT(data!$C$100,4)</f>
        <v>2023</v>
      </c>
      <c r="C53" s="12" t="str">
        <f>data!BB$59</f>
        <v>8360</v>
      </c>
      <c r="D53" s="12" t="s">
        <v>1143</v>
      </c>
      <c r="E53" s="161">
        <f>ROUND(N(data!BB63), 0)</f>
        <v>0</v>
      </c>
      <c r="F53" s="250">
        <f>ROUND(N(data!BB64), 2)</f>
        <v>2.7</v>
      </c>
      <c r="G53" s="161">
        <f>ROUND(N(data!BB65), 0)</f>
        <v>216948</v>
      </c>
      <c r="H53" s="161">
        <f>ROUND(N(data!BB66), 0)</f>
        <v>56996</v>
      </c>
      <c r="I53" s="161">
        <f>ROUND(N(data!BB67), 0)</f>
        <v>0</v>
      </c>
      <c r="J53" s="161">
        <f>ROUND(N(data!BB68), 0)</f>
        <v>69449</v>
      </c>
      <c r="K53" s="161">
        <f>ROUND(N(data!BB69), 0)</f>
        <v>0</v>
      </c>
      <c r="L53" s="161">
        <f>ROUND(N(data!BB70), 0)</f>
        <v>4583</v>
      </c>
      <c r="M53" s="161">
        <f>ROUND(N(data!BB71), 0)</f>
        <v>2037</v>
      </c>
      <c r="N53" s="161">
        <f>ROUND(N(data!BB72), 0)</f>
        <v>0</v>
      </c>
      <c r="O53" s="161">
        <f>ROUND(N(data!BB73), 0)</f>
        <v>163</v>
      </c>
      <c r="P53" s="161">
        <f>ROUND(N(data!BB74), 0)</f>
        <v>0</v>
      </c>
      <c r="Q53" s="161">
        <f>ROUND(N(data!BB75), 0)</f>
        <v>0</v>
      </c>
      <c r="R53" s="161">
        <f>ROUND(N(data!BB76), 0)</f>
        <v>0</v>
      </c>
      <c r="S53" s="161">
        <f>ROUND(N(data!BB77), 0)</f>
        <v>0</v>
      </c>
      <c r="T53" s="161">
        <f>ROUND(N(data!BB78), 0)</f>
        <v>0</v>
      </c>
      <c r="U53" s="161">
        <f>ROUND(N(data!BB79), 0)</f>
        <v>0</v>
      </c>
      <c r="V53" s="161">
        <f>ROUND(N(data!BB80), 0)</f>
        <v>0</v>
      </c>
      <c r="W53" s="161">
        <f>ROUND(N(data!BB81), 0)</f>
        <v>0</v>
      </c>
      <c r="X53" s="161">
        <f>ROUND(N(data!BB82), 0)</f>
        <v>0</v>
      </c>
      <c r="Y53" s="161">
        <f>ROUND(N(data!BB83), 0)</f>
        <v>0</v>
      </c>
      <c r="Z53" s="161">
        <f>ROUND(N(data!BB84), 0)</f>
        <v>0</v>
      </c>
      <c r="AA53" s="161">
        <f>ROUND(N(data!BB85), 0)</f>
        <v>0</v>
      </c>
      <c r="AB53" s="161">
        <f>ROUND(N(data!BB86), 0)</f>
        <v>0</v>
      </c>
      <c r="AC53" s="161">
        <f>ROUND(N(data!BB87), 0)</f>
        <v>163</v>
      </c>
      <c r="AD53" s="161">
        <f>ROUND(N(data!BB88), 0)</f>
        <v>0</v>
      </c>
      <c r="AE53" s="161">
        <f>ROUND(N(data!BB93), 0)</f>
        <v>0</v>
      </c>
      <c r="AF53" s="161">
        <f>ROUND(N(data!BB91), 0)</f>
        <v>0</v>
      </c>
      <c r="AG53" s="161">
        <f>ROUND(N(data!BB94), 0)</f>
        <v>90</v>
      </c>
      <c r="AH53" s="161">
        <f>ROUND(N(data!BB95), 0)</f>
        <v>0</v>
      </c>
      <c r="AI53" s="161">
        <f>ROUND(N(data!BB96), 0)</f>
        <v>18</v>
      </c>
      <c r="AJ53" s="161">
        <f>ROUND(N(data!BB97), 0)</f>
        <v>0</v>
      </c>
      <c r="AK53" s="250">
        <f>ROUND(N(data!BB98), 2)</f>
        <v>0</v>
      </c>
      <c r="AL53" s="62"/>
      <c r="AM53" s="62"/>
      <c r="AN53" s="62"/>
      <c r="AO53" s="62"/>
      <c r="AP53" s="62"/>
      <c r="AQ53" s="62"/>
      <c r="AR53" s="62"/>
      <c r="AS53" s="62"/>
      <c r="AT53" s="62"/>
      <c r="AU53" s="62"/>
      <c r="AV53" s="62"/>
      <c r="AW53" s="62"/>
      <c r="AX53" s="62"/>
      <c r="AY53" s="62"/>
      <c r="AZ53" s="62"/>
      <c r="BA53" s="62"/>
      <c r="BB53" s="62"/>
      <c r="BC53" s="62"/>
      <c r="BD53" s="62"/>
      <c r="BE53" s="62"/>
      <c r="BF53" s="62"/>
      <c r="BG53" s="62"/>
      <c r="BH53" s="62"/>
      <c r="BI53" s="62"/>
      <c r="BJ53" s="62"/>
      <c r="BK53" s="62"/>
      <c r="BL53" s="62"/>
      <c r="BM53" s="62"/>
      <c r="BN53" s="62"/>
      <c r="BO53" s="62"/>
      <c r="BP53" s="62"/>
      <c r="BQ53" s="62"/>
      <c r="BR53" s="62"/>
      <c r="BS53" s="62"/>
      <c r="BT53" s="62"/>
      <c r="BU53" s="62"/>
      <c r="BV53" s="62"/>
      <c r="BW53" s="62"/>
      <c r="BX53" s="62"/>
      <c r="BY53" s="62"/>
      <c r="BZ53" s="62"/>
      <c r="CA53" s="62"/>
      <c r="CB53" s="62"/>
      <c r="CC53" s="62"/>
      <c r="CD53" s="62"/>
      <c r="CE53" s="62"/>
      <c r="CF53" s="62"/>
      <c r="CG53" s="62"/>
      <c r="CH53" s="62"/>
      <c r="CI53" s="62"/>
      <c r="CJ53" s="62"/>
      <c r="CK53" s="62"/>
    </row>
    <row r="54" spans="1:89" s="11" customFormat="1" ht="12.6" customHeight="1" x14ac:dyDescent="0.25">
      <c r="A54" s="12" t="str">
        <f>RIGHT(data!$C$101,3)</f>
        <v>153</v>
      </c>
      <c r="B54" s="163" t="str">
        <f>RIGHT(data!$C$100,4)</f>
        <v>2023</v>
      </c>
      <c r="C54" s="12" t="str">
        <f>data!BC$59</f>
        <v>8370</v>
      </c>
      <c r="D54" s="12" t="s">
        <v>1143</v>
      </c>
      <c r="E54" s="161">
        <f>ROUND(N(data!BC63), 0)</f>
        <v>0</v>
      </c>
      <c r="F54" s="250">
        <f>ROUND(N(data!BC64), 2)</f>
        <v>0</v>
      </c>
      <c r="G54" s="161">
        <f>ROUND(N(data!BC65), 0)</f>
        <v>0</v>
      </c>
      <c r="H54" s="161">
        <f>ROUND(N(data!BC66), 0)</f>
        <v>0</v>
      </c>
      <c r="I54" s="161">
        <f>ROUND(N(data!BC67), 0)</f>
        <v>0</v>
      </c>
      <c r="J54" s="161">
        <f>ROUND(N(data!BC68), 0)</f>
        <v>0</v>
      </c>
      <c r="K54" s="161">
        <f>ROUND(N(data!BC69), 0)</f>
        <v>0</v>
      </c>
      <c r="L54" s="161">
        <f>ROUND(N(data!BC70), 0)</f>
        <v>0</v>
      </c>
      <c r="M54" s="161">
        <f>ROUND(N(data!BC71), 0)</f>
        <v>0</v>
      </c>
      <c r="N54" s="161">
        <f>ROUND(N(data!BC72), 0)</f>
        <v>0</v>
      </c>
      <c r="O54" s="161">
        <f>ROUND(N(data!BC73), 0)</f>
        <v>0</v>
      </c>
      <c r="P54" s="161">
        <f>ROUND(N(data!BC74), 0)</f>
        <v>0</v>
      </c>
      <c r="Q54" s="161">
        <f>ROUND(N(data!BC75), 0)</f>
        <v>0</v>
      </c>
      <c r="R54" s="161">
        <f>ROUND(N(data!BC76), 0)</f>
        <v>0</v>
      </c>
      <c r="S54" s="161">
        <f>ROUND(N(data!BC77), 0)</f>
        <v>0</v>
      </c>
      <c r="T54" s="161">
        <f>ROUND(N(data!BC78), 0)</f>
        <v>0</v>
      </c>
      <c r="U54" s="161">
        <f>ROUND(N(data!BC79), 0)</f>
        <v>0</v>
      </c>
      <c r="V54" s="161">
        <f>ROUND(N(data!BC80), 0)</f>
        <v>0</v>
      </c>
      <c r="W54" s="161">
        <f>ROUND(N(data!BC81), 0)</f>
        <v>0</v>
      </c>
      <c r="X54" s="161">
        <f>ROUND(N(data!BC82), 0)</f>
        <v>0</v>
      </c>
      <c r="Y54" s="161">
        <f>ROUND(N(data!BC83), 0)</f>
        <v>0</v>
      </c>
      <c r="Z54" s="161">
        <f>ROUND(N(data!BC84), 0)</f>
        <v>0</v>
      </c>
      <c r="AA54" s="161">
        <f>ROUND(N(data!BC85), 0)</f>
        <v>0</v>
      </c>
      <c r="AB54" s="161">
        <f>ROUND(N(data!BC86), 0)</f>
        <v>0</v>
      </c>
      <c r="AC54" s="161">
        <f>ROUND(N(data!BC87), 0)</f>
        <v>0</v>
      </c>
      <c r="AD54" s="161">
        <f>ROUND(N(data!BC88), 0)</f>
        <v>0</v>
      </c>
      <c r="AE54" s="161">
        <f>ROUND(N(data!BC93), 0)</f>
        <v>0</v>
      </c>
      <c r="AF54" s="161">
        <f>ROUND(N(data!BC91), 0)</f>
        <v>0</v>
      </c>
      <c r="AG54" s="161">
        <f>ROUND(N(data!BC94), 0)</f>
        <v>0</v>
      </c>
      <c r="AH54" s="161">
        <f>ROUND(N(data!BC95), 0)</f>
        <v>0</v>
      </c>
      <c r="AI54" s="161">
        <f>ROUND(N(data!BC96), 0)</f>
        <v>0</v>
      </c>
      <c r="AJ54" s="161">
        <f>ROUND(N(data!BC97), 0)</f>
        <v>0</v>
      </c>
      <c r="AK54" s="250">
        <f>ROUND(N(data!BC98), 2)</f>
        <v>0</v>
      </c>
      <c r="AL54" s="62"/>
      <c r="AM54" s="62"/>
      <c r="AN54" s="62"/>
      <c r="AO54" s="62"/>
      <c r="AP54" s="62"/>
      <c r="AQ54" s="62"/>
      <c r="AR54" s="62"/>
      <c r="AS54" s="62"/>
      <c r="AT54" s="62"/>
      <c r="AU54" s="62"/>
      <c r="AV54" s="62"/>
      <c r="AW54" s="62"/>
      <c r="AX54" s="62"/>
      <c r="AY54" s="62"/>
      <c r="AZ54" s="62"/>
      <c r="BA54" s="62"/>
      <c r="BB54" s="62"/>
      <c r="BC54" s="62"/>
      <c r="BD54" s="62"/>
      <c r="BE54" s="62"/>
      <c r="BF54" s="62"/>
      <c r="BG54" s="62"/>
      <c r="BH54" s="62"/>
      <c r="BI54" s="62"/>
      <c r="BJ54" s="62"/>
      <c r="BK54" s="62"/>
      <c r="BL54" s="62"/>
      <c r="BM54" s="62"/>
      <c r="BN54" s="62"/>
      <c r="BO54" s="62"/>
      <c r="BP54" s="62"/>
      <c r="BQ54" s="62"/>
      <c r="BR54" s="62"/>
      <c r="BS54" s="62"/>
      <c r="BT54" s="62"/>
      <c r="BU54" s="62"/>
      <c r="BV54" s="62"/>
      <c r="BW54" s="62"/>
      <c r="BX54" s="62"/>
      <c r="BY54" s="62"/>
      <c r="BZ54" s="62"/>
      <c r="CA54" s="62"/>
      <c r="CB54" s="62"/>
      <c r="CC54" s="62"/>
      <c r="CD54" s="62"/>
      <c r="CE54" s="62"/>
      <c r="CF54" s="62"/>
      <c r="CG54" s="62"/>
      <c r="CH54" s="62"/>
      <c r="CI54" s="62"/>
      <c r="CJ54" s="62"/>
      <c r="CK54" s="62"/>
    </row>
    <row r="55" spans="1:89" s="11" customFormat="1" ht="12.6" customHeight="1" x14ac:dyDescent="0.25">
      <c r="A55" s="12" t="str">
        <f>RIGHT(data!$C$101,3)</f>
        <v>153</v>
      </c>
      <c r="B55" s="163" t="str">
        <f>RIGHT(data!$C$100,4)</f>
        <v>2023</v>
      </c>
      <c r="C55" s="12" t="str">
        <f>data!BD$59</f>
        <v>8420</v>
      </c>
      <c r="D55" s="12" t="s">
        <v>1143</v>
      </c>
      <c r="E55" s="161">
        <f>ROUND(N(data!BD63), 0)</f>
        <v>0</v>
      </c>
      <c r="F55" s="250">
        <f>ROUND(N(data!BD64), 2)</f>
        <v>5.2</v>
      </c>
      <c r="G55" s="161">
        <f>ROUND(N(data!BD65), 0)</f>
        <v>257598</v>
      </c>
      <c r="H55" s="161">
        <f>ROUND(N(data!BD66), 0)</f>
        <v>67675</v>
      </c>
      <c r="I55" s="161">
        <f>ROUND(N(data!BD67), 0)</f>
        <v>0</v>
      </c>
      <c r="J55" s="161">
        <f>ROUND(N(data!BD68), 0)</f>
        <v>65430</v>
      </c>
      <c r="K55" s="161">
        <f>ROUND(N(data!BD69), 0)</f>
        <v>0</v>
      </c>
      <c r="L55" s="161">
        <f>ROUND(N(data!BD70), 0)</f>
        <v>19500</v>
      </c>
      <c r="M55" s="161">
        <f>ROUND(N(data!BD71), 0)</f>
        <v>37300</v>
      </c>
      <c r="N55" s="161">
        <f>ROUND(N(data!BD72), 0)</f>
        <v>0</v>
      </c>
      <c r="O55" s="161">
        <f>ROUND(N(data!BD73), 0)</f>
        <v>1332</v>
      </c>
      <c r="P55" s="161">
        <f>ROUND(N(data!BD74), 0)</f>
        <v>0</v>
      </c>
      <c r="Q55" s="161">
        <f>ROUND(N(data!BD75), 0)</f>
        <v>0</v>
      </c>
      <c r="R55" s="161">
        <f>ROUND(N(data!BD76), 0)</f>
        <v>0</v>
      </c>
      <c r="S55" s="161">
        <f>ROUND(N(data!BD77), 0)</f>
        <v>0</v>
      </c>
      <c r="T55" s="161">
        <f>ROUND(N(data!BD78), 0)</f>
        <v>0</v>
      </c>
      <c r="U55" s="161">
        <f>ROUND(N(data!BD79), 0)</f>
        <v>0</v>
      </c>
      <c r="V55" s="161">
        <f>ROUND(N(data!BD80), 0)</f>
        <v>0</v>
      </c>
      <c r="W55" s="161">
        <f>ROUND(N(data!BD81), 0)</f>
        <v>0</v>
      </c>
      <c r="X55" s="161">
        <f>ROUND(N(data!BD82), 0)</f>
        <v>0</v>
      </c>
      <c r="Y55" s="161">
        <f>ROUND(N(data!BD83), 0)</f>
        <v>0</v>
      </c>
      <c r="Z55" s="161">
        <f>ROUND(N(data!BD84), 0)</f>
        <v>0</v>
      </c>
      <c r="AA55" s="161">
        <f>ROUND(N(data!BD85), 0)</f>
        <v>0</v>
      </c>
      <c r="AB55" s="161">
        <f>ROUND(N(data!BD86), 0)</f>
        <v>0</v>
      </c>
      <c r="AC55" s="161">
        <f>ROUND(N(data!BD87), 0)</f>
        <v>1332</v>
      </c>
      <c r="AD55" s="161">
        <f>ROUND(N(data!BD88), 0)</f>
        <v>21050</v>
      </c>
      <c r="AE55" s="161">
        <f>ROUND(N(data!BD93), 0)</f>
        <v>0</v>
      </c>
      <c r="AF55" s="161">
        <f>ROUND(N(data!BD91), 0)</f>
        <v>0</v>
      </c>
      <c r="AG55" s="161">
        <f>ROUND(N(data!BD94), 0)</f>
        <v>1648</v>
      </c>
      <c r="AH55" s="161">
        <f>ROUND(N(data!BD95), 0)</f>
        <v>0</v>
      </c>
      <c r="AI55" s="161">
        <f>ROUND(N(data!BD96), 0)</f>
        <v>0</v>
      </c>
      <c r="AJ55" s="161">
        <f>ROUND(N(data!BD97), 0)</f>
        <v>0</v>
      </c>
      <c r="AK55" s="250">
        <f>ROUND(N(data!BD98), 2)</f>
        <v>0</v>
      </c>
      <c r="AL55" s="62"/>
      <c r="AM55" s="62"/>
      <c r="AN55" s="62"/>
      <c r="AO55" s="62"/>
      <c r="AP55" s="62"/>
      <c r="AQ55" s="62"/>
      <c r="AR55" s="62"/>
      <c r="AS55" s="62"/>
      <c r="AT55" s="62"/>
      <c r="AU55" s="62"/>
      <c r="AV55" s="62"/>
      <c r="AW55" s="62"/>
      <c r="AX55" s="62"/>
      <c r="AY55" s="62"/>
      <c r="AZ55" s="62"/>
      <c r="BA55" s="62"/>
      <c r="BB55" s="62"/>
      <c r="BC55" s="62"/>
      <c r="BD55" s="62"/>
      <c r="BE55" s="62"/>
      <c r="BF55" s="62"/>
      <c r="BG55" s="62"/>
      <c r="BH55" s="62"/>
      <c r="BI55" s="62"/>
      <c r="BJ55" s="62"/>
      <c r="BK55" s="62"/>
      <c r="BL55" s="62"/>
      <c r="BM55" s="62"/>
      <c r="BN55" s="62"/>
      <c r="BO55" s="62"/>
      <c r="BP55" s="62"/>
      <c r="BQ55" s="62"/>
      <c r="BR55" s="62"/>
      <c r="BS55" s="62"/>
      <c r="BT55" s="62"/>
      <c r="BU55" s="62"/>
      <c r="BV55" s="62"/>
      <c r="BW55" s="62"/>
      <c r="BX55" s="62"/>
      <c r="BY55" s="62"/>
      <c r="BZ55" s="62"/>
      <c r="CA55" s="62"/>
      <c r="CB55" s="62"/>
      <c r="CC55" s="62"/>
      <c r="CD55" s="62"/>
      <c r="CE55" s="62"/>
      <c r="CF55" s="62"/>
      <c r="CG55" s="62"/>
      <c r="CH55" s="62"/>
      <c r="CI55" s="62"/>
      <c r="CJ55" s="62"/>
      <c r="CK55" s="62"/>
    </row>
    <row r="56" spans="1:89" s="11" customFormat="1" ht="12.6" customHeight="1" x14ac:dyDescent="0.25">
      <c r="A56" s="12" t="str">
        <f>RIGHT(data!$C$101,3)</f>
        <v>153</v>
      </c>
      <c r="B56" s="163" t="str">
        <f>RIGHT(data!$C$100,4)</f>
        <v>2023</v>
      </c>
      <c r="C56" s="12" t="str">
        <f>data!BE$59</f>
        <v>8430</v>
      </c>
      <c r="D56" s="12" t="s">
        <v>1143</v>
      </c>
      <c r="E56" s="161">
        <f>ROUND(N(data!BE63), 0)</f>
        <v>133630</v>
      </c>
      <c r="F56" s="250">
        <f>ROUND(N(data!BE64), 2)</f>
        <v>7.9</v>
      </c>
      <c r="G56" s="161">
        <f>ROUND(N(data!BE65), 0)</f>
        <v>429272</v>
      </c>
      <c r="H56" s="161">
        <f>ROUND(N(data!BE66), 0)</f>
        <v>112776</v>
      </c>
      <c r="I56" s="161">
        <f>ROUND(N(data!BE67), 0)</f>
        <v>0</v>
      </c>
      <c r="J56" s="161">
        <f>ROUND(N(data!BE68), 0)</f>
        <v>46758</v>
      </c>
      <c r="K56" s="161">
        <f>ROUND(N(data!BE69), 0)</f>
        <v>785189</v>
      </c>
      <c r="L56" s="161">
        <f>ROUND(N(data!BE70), 0)</f>
        <v>219658</v>
      </c>
      <c r="M56" s="161">
        <f>ROUND(N(data!BE71), 0)</f>
        <v>1562676</v>
      </c>
      <c r="N56" s="161">
        <f>ROUND(N(data!BE72), 0)</f>
        <v>0</v>
      </c>
      <c r="O56" s="161">
        <f>ROUND(N(data!BE73), 0)</f>
        <v>342873</v>
      </c>
      <c r="P56" s="161">
        <f>ROUND(N(data!BE74), 0)</f>
        <v>0</v>
      </c>
      <c r="Q56" s="161">
        <f>ROUND(N(data!BE75), 0)</f>
        <v>0</v>
      </c>
      <c r="R56" s="161">
        <f>ROUND(N(data!BE76), 0)</f>
        <v>0</v>
      </c>
      <c r="S56" s="161">
        <f>ROUND(N(data!BE77), 0)</f>
        <v>0</v>
      </c>
      <c r="T56" s="161">
        <f>ROUND(N(data!BE78), 0)</f>
        <v>0</v>
      </c>
      <c r="U56" s="161">
        <f>ROUND(N(data!BE79), 0)</f>
        <v>0</v>
      </c>
      <c r="V56" s="161">
        <f>ROUND(N(data!BE80), 0)</f>
        <v>0</v>
      </c>
      <c r="W56" s="161">
        <f>ROUND(N(data!BE81), 0)</f>
        <v>334000</v>
      </c>
      <c r="X56" s="161">
        <f>ROUND(N(data!BE82), 0)</f>
        <v>0</v>
      </c>
      <c r="Y56" s="161">
        <f>ROUND(N(data!BE83), 0)</f>
        <v>0</v>
      </c>
      <c r="Z56" s="161">
        <f>ROUND(N(data!BE84), 0)</f>
        <v>4265</v>
      </c>
      <c r="AA56" s="161">
        <f>ROUND(N(data!BE85), 0)</f>
        <v>0</v>
      </c>
      <c r="AB56" s="161">
        <f>ROUND(N(data!BE86), 0)</f>
        <v>0</v>
      </c>
      <c r="AC56" s="161">
        <f>ROUND(N(data!BE87), 0)</f>
        <v>4608</v>
      </c>
      <c r="AD56" s="161">
        <f>ROUND(N(data!BE88), 0)</f>
        <v>0</v>
      </c>
      <c r="AE56" s="161">
        <f>ROUND(N(data!BE93), 0)</f>
        <v>0</v>
      </c>
      <c r="AF56" s="161">
        <f>ROUND(N(data!BE91), 0)</f>
        <v>0</v>
      </c>
      <c r="AG56" s="161">
        <f>ROUND(N(data!BE94), 0)</f>
        <v>69043</v>
      </c>
      <c r="AH56" s="161">
        <f>ROUND(N(data!BE95), 0)</f>
        <v>0</v>
      </c>
      <c r="AI56" s="161">
        <f>ROUND(N(data!BE96), 0)</f>
        <v>0</v>
      </c>
      <c r="AJ56" s="161">
        <f>ROUND(N(data!BE97), 0)</f>
        <v>0</v>
      </c>
      <c r="AK56" s="250">
        <f>ROUND(N(data!BE98), 2)</f>
        <v>0</v>
      </c>
      <c r="AL56" s="62"/>
      <c r="AM56" s="62"/>
      <c r="AN56" s="62"/>
      <c r="AO56" s="62"/>
      <c r="AP56" s="62"/>
      <c r="AQ56" s="62"/>
      <c r="AR56" s="62"/>
      <c r="AS56" s="62"/>
      <c r="AT56" s="62"/>
      <c r="AU56" s="62"/>
      <c r="AV56" s="62"/>
      <c r="AW56" s="62"/>
      <c r="AX56" s="62"/>
      <c r="AY56" s="62"/>
      <c r="AZ56" s="62"/>
      <c r="BA56" s="62"/>
      <c r="BB56" s="62"/>
      <c r="BC56" s="62"/>
      <c r="BD56" s="62"/>
      <c r="BE56" s="62"/>
      <c r="BF56" s="62"/>
      <c r="BG56" s="62"/>
      <c r="BH56" s="62"/>
      <c r="BI56" s="62"/>
      <c r="BJ56" s="62"/>
      <c r="BK56" s="62"/>
      <c r="BL56" s="62"/>
      <c r="BM56" s="62"/>
      <c r="BN56" s="62"/>
      <c r="BO56" s="62"/>
      <c r="BP56" s="62"/>
      <c r="BQ56" s="62"/>
      <c r="BR56" s="62"/>
      <c r="BS56" s="62"/>
      <c r="BT56" s="62"/>
      <c r="BU56" s="62"/>
      <c r="BV56" s="62"/>
      <c r="BW56" s="62"/>
      <c r="BX56" s="62"/>
      <c r="BY56" s="62"/>
      <c r="BZ56" s="62"/>
      <c r="CA56" s="62"/>
      <c r="CB56" s="62"/>
      <c r="CC56" s="62"/>
      <c r="CD56" s="62"/>
      <c r="CE56" s="62"/>
      <c r="CF56" s="62"/>
      <c r="CG56" s="62"/>
      <c r="CH56" s="62"/>
      <c r="CI56" s="62"/>
      <c r="CJ56" s="62"/>
      <c r="CK56" s="62"/>
    </row>
    <row r="57" spans="1:89" s="11" customFormat="1" ht="12.6" customHeight="1" x14ac:dyDescent="0.25">
      <c r="A57" s="12" t="str">
        <f>RIGHT(data!$C$101,3)</f>
        <v>153</v>
      </c>
      <c r="B57" s="163" t="str">
        <f>RIGHT(data!$C$100,4)</f>
        <v>2023</v>
      </c>
      <c r="C57" s="12" t="str">
        <f>data!BF$59</f>
        <v>8460</v>
      </c>
      <c r="D57" s="12" t="s">
        <v>1143</v>
      </c>
      <c r="E57" s="161">
        <f>ROUND(N(data!BF63), 0)</f>
        <v>0</v>
      </c>
      <c r="F57" s="250">
        <f>ROUND(N(data!BF64), 2)</f>
        <v>12.7</v>
      </c>
      <c r="G57" s="161">
        <f>ROUND(N(data!BF65), 0)</f>
        <v>427235</v>
      </c>
      <c r="H57" s="161">
        <f>ROUND(N(data!BF66), 0)</f>
        <v>112241</v>
      </c>
      <c r="I57" s="161">
        <f>ROUND(N(data!BF67), 0)</f>
        <v>0</v>
      </c>
      <c r="J57" s="161">
        <f>ROUND(N(data!BF68), 0)</f>
        <v>87170</v>
      </c>
      <c r="K57" s="161">
        <f>ROUND(N(data!BF69), 0)</f>
        <v>0</v>
      </c>
      <c r="L57" s="161">
        <f>ROUND(N(data!BF70), 0)</f>
        <v>486</v>
      </c>
      <c r="M57" s="161">
        <f>ROUND(N(data!BF71), 0)</f>
        <v>47937</v>
      </c>
      <c r="N57" s="161">
        <f>ROUND(N(data!BF72), 0)</f>
        <v>0</v>
      </c>
      <c r="O57" s="161">
        <f>ROUND(N(data!BF73), 0)</f>
        <v>3948</v>
      </c>
      <c r="P57" s="161">
        <f>ROUND(N(data!BF74), 0)</f>
        <v>0</v>
      </c>
      <c r="Q57" s="161">
        <f>ROUND(N(data!BF75), 0)</f>
        <v>0</v>
      </c>
      <c r="R57" s="161">
        <f>ROUND(N(data!BF76), 0)</f>
        <v>0</v>
      </c>
      <c r="S57" s="161">
        <f>ROUND(N(data!BF77), 0)</f>
        <v>0</v>
      </c>
      <c r="T57" s="161">
        <f>ROUND(N(data!BF78), 0)</f>
        <v>0</v>
      </c>
      <c r="U57" s="161">
        <f>ROUND(N(data!BF79), 0)</f>
        <v>0</v>
      </c>
      <c r="V57" s="161">
        <f>ROUND(N(data!BF80), 0)</f>
        <v>0</v>
      </c>
      <c r="W57" s="161">
        <f>ROUND(N(data!BF81), 0)</f>
        <v>2213</v>
      </c>
      <c r="X57" s="161">
        <f>ROUND(N(data!BF82), 0)</f>
        <v>0</v>
      </c>
      <c r="Y57" s="161">
        <f>ROUND(N(data!BF83), 0)</f>
        <v>0</v>
      </c>
      <c r="Z57" s="161">
        <f>ROUND(N(data!BF84), 0)</f>
        <v>0</v>
      </c>
      <c r="AA57" s="161">
        <f>ROUND(N(data!BF85), 0)</f>
        <v>0</v>
      </c>
      <c r="AB57" s="161">
        <f>ROUND(N(data!BF86), 0)</f>
        <v>0</v>
      </c>
      <c r="AC57" s="161">
        <f>ROUND(N(data!BF87), 0)</f>
        <v>1735</v>
      </c>
      <c r="AD57" s="161">
        <f>ROUND(N(data!BF88), 0)</f>
        <v>0</v>
      </c>
      <c r="AE57" s="161">
        <f>ROUND(N(data!BF93), 0)</f>
        <v>0</v>
      </c>
      <c r="AF57" s="161">
        <f>ROUND(N(data!BF91), 0)</f>
        <v>0</v>
      </c>
      <c r="AG57" s="161">
        <f>ROUND(N(data!BF94), 0)</f>
        <v>2118</v>
      </c>
      <c r="AH57" s="161">
        <f>ROUND(N(data!BF95), 0)</f>
        <v>0</v>
      </c>
      <c r="AI57" s="161">
        <f>ROUND(N(data!BF96), 0)</f>
        <v>0</v>
      </c>
      <c r="AJ57" s="161">
        <f>ROUND(N(data!BF97), 0)</f>
        <v>0</v>
      </c>
      <c r="AK57" s="250">
        <f>ROUND(N(data!BF98), 2)</f>
        <v>0</v>
      </c>
      <c r="AL57" s="62"/>
      <c r="AM57" s="62"/>
      <c r="AN57" s="62"/>
      <c r="AO57" s="62"/>
      <c r="AP57" s="62"/>
      <c r="AQ57" s="62"/>
      <c r="AR57" s="62"/>
      <c r="AS57" s="62"/>
      <c r="AT57" s="62"/>
      <c r="AU57" s="62"/>
      <c r="AV57" s="62"/>
      <c r="AW57" s="62"/>
      <c r="AX57" s="62"/>
      <c r="AY57" s="62"/>
      <c r="AZ57" s="62"/>
      <c r="BA57" s="62"/>
      <c r="BB57" s="62"/>
      <c r="BC57" s="62"/>
      <c r="BD57" s="62"/>
      <c r="BE57" s="62"/>
      <c r="BF57" s="62"/>
      <c r="BG57" s="62"/>
      <c r="BH57" s="62"/>
      <c r="BI57" s="62"/>
      <c r="BJ57" s="62"/>
      <c r="BK57" s="62"/>
      <c r="BL57" s="62"/>
      <c r="BM57" s="62"/>
      <c r="BN57" s="62"/>
      <c r="BO57" s="62"/>
      <c r="BP57" s="62"/>
      <c r="BQ57" s="62"/>
      <c r="BR57" s="62"/>
      <c r="BS57" s="62"/>
      <c r="BT57" s="62"/>
      <c r="BU57" s="62"/>
      <c r="BV57" s="62"/>
      <c r="BW57" s="62"/>
      <c r="BX57" s="62"/>
      <c r="BY57" s="62"/>
      <c r="BZ57" s="62"/>
      <c r="CA57" s="62"/>
      <c r="CB57" s="62"/>
      <c r="CC57" s="62"/>
      <c r="CD57" s="62"/>
      <c r="CE57" s="62"/>
      <c r="CF57" s="62"/>
      <c r="CG57" s="62"/>
      <c r="CH57" s="62"/>
      <c r="CI57" s="62"/>
      <c r="CJ57" s="62"/>
      <c r="CK57" s="62"/>
    </row>
    <row r="58" spans="1:89" s="11" customFormat="1" ht="12.6" customHeight="1" x14ac:dyDescent="0.25">
      <c r="A58" s="12" t="str">
        <f>RIGHT(data!$C$101,3)</f>
        <v>153</v>
      </c>
      <c r="B58" s="163" t="str">
        <f>RIGHT(data!$C$100,4)</f>
        <v>2023</v>
      </c>
      <c r="C58" s="12" t="str">
        <f>data!BG$59</f>
        <v>8470</v>
      </c>
      <c r="D58" s="12" t="s">
        <v>1143</v>
      </c>
      <c r="E58" s="161">
        <f>ROUND(N(data!BG63), 0)</f>
        <v>0</v>
      </c>
      <c r="F58" s="250">
        <f>ROUND(N(data!BG64), 2)</f>
        <v>0</v>
      </c>
      <c r="G58" s="161">
        <f>ROUND(N(data!BG65), 0)</f>
        <v>0</v>
      </c>
      <c r="H58" s="161">
        <f>ROUND(N(data!BG66), 0)</f>
        <v>0</v>
      </c>
      <c r="I58" s="161">
        <f>ROUND(N(data!BG67), 0)</f>
        <v>0</v>
      </c>
      <c r="J58" s="161">
        <f>ROUND(N(data!BG68), 0)</f>
        <v>0</v>
      </c>
      <c r="K58" s="161">
        <f>ROUND(N(data!BG69), 0)</f>
        <v>0</v>
      </c>
      <c r="L58" s="161">
        <f>ROUND(N(data!BG70), 0)</f>
        <v>0</v>
      </c>
      <c r="M58" s="161">
        <f>ROUND(N(data!BG71), 0)</f>
        <v>0</v>
      </c>
      <c r="N58" s="161">
        <f>ROUND(N(data!BG72), 0)</f>
        <v>0</v>
      </c>
      <c r="O58" s="161">
        <f>ROUND(N(data!BG73), 0)</f>
        <v>0</v>
      </c>
      <c r="P58" s="161">
        <f>ROUND(N(data!BG74), 0)</f>
        <v>0</v>
      </c>
      <c r="Q58" s="161">
        <f>ROUND(N(data!BG75), 0)</f>
        <v>0</v>
      </c>
      <c r="R58" s="161">
        <f>ROUND(N(data!BG76), 0)</f>
        <v>0</v>
      </c>
      <c r="S58" s="161">
        <f>ROUND(N(data!BG77), 0)</f>
        <v>0</v>
      </c>
      <c r="T58" s="161">
        <f>ROUND(N(data!BG78), 0)</f>
        <v>0</v>
      </c>
      <c r="U58" s="161">
        <f>ROUND(N(data!BG79), 0)</f>
        <v>0</v>
      </c>
      <c r="V58" s="161">
        <f>ROUND(N(data!BG80), 0)</f>
        <v>0</v>
      </c>
      <c r="W58" s="161">
        <f>ROUND(N(data!BG81), 0)</f>
        <v>0</v>
      </c>
      <c r="X58" s="161">
        <f>ROUND(N(data!BG82), 0)</f>
        <v>0</v>
      </c>
      <c r="Y58" s="161">
        <f>ROUND(N(data!BG83), 0)</f>
        <v>0</v>
      </c>
      <c r="Z58" s="161">
        <f>ROUND(N(data!BG84), 0)</f>
        <v>0</v>
      </c>
      <c r="AA58" s="161">
        <f>ROUND(N(data!BG85), 0)</f>
        <v>0</v>
      </c>
      <c r="AB58" s="161">
        <f>ROUND(N(data!BG86), 0)</f>
        <v>0</v>
      </c>
      <c r="AC58" s="161">
        <f>ROUND(N(data!BG87), 0)</f>
        <v>0</v>
      </c>
      <c r="AD58" s="161">
        <f>ROUND(N(data!BG88), 0)</f>
        <v>0</v>
      </c>
      <c r="AE58" s="161">
        <f>ROUND(N(data!BG93), 0)</f>
        <v>0</v>
      </c>
      <c r="AF58" s="161">
        <f>ROUND(N(data!BG91), 0)</f>
        <v>0</v>
      </c>
      <c r="AG58" s="161">
        <f>ROUND(N(data!BG94), 0)</f>
        <v>0</v>
      </c>
      <c r="AH58" s="161">
        <f>ROUND(N(data!BG95), 0)</f>
        <v>0</v>
      </c>
      <c r="AI58" s="161">
        <f>ROUND(N(data!BG96), 0)</f>
        <v>0</v>
      </c>
      <c r="AJ58" s="161">
        <f>ROUND(N(data!BG97), 0)</f>
        <v>0</v>
      </c>
      <c r="AK58" s="250">
        <f>ROUND(N(data!BG98), 2)</f>
        <v>0</v>
      </c>
      <c r="AL58" s="62"/>
      <c r="AM58" s="62"/>
      <c r="AN58" s="62"/>
      <c r="AO58" s="62"/>
      <c r="AP58" s="62"/>
      <c r="AQ58" s="62"/>
      <c r="AR58" s="62"/>
      <c r="AS58" s="62"/>
      <c r="AT58" s="62"/>
      <c r="AU58" s="62"/>
      <c r="AV58" s="62"/>
      <c r="AW58" s="62"/>
      <c r="AX58" s="62"/>
      <c r="AY58" s="62"/>
      <c r="AZ58" s="62"/>
      <c r="BA58" s="62"/>
      <c r="BB58" s="62"/>
      <c r="BC58" s="62"/>
      <c r="BD58" s="62"/>
      <c r="BE58" s="62"/>
      <c r="BF58" s="62"/>
      <c r="BG58" s="62"/>
      <c r="BH58" s="62"/>
      <c r="BI58" s="62"/>
      <c r="BJ58" s="62"/>
      <c r="BK58" s="62"/>
      <c r="BL58" s="62"/>
      <c r="BM58" s="62"/>
      <c r="BN58" s="62"/>
      <c r="BO58" s="62"/>
      <c r="BP58" s="62"/>
      <c r="BQ58" s="62"/>
      <c r="BR58" s="62"/>
      <c r="BS58" s="62"/>
      <c r="BT58" s="62"/>
      <c r="BU58" s="62"/>
      <c r="BV58" s="62"/>
      <c r="BW58" s="62"/>
      <c r="BX58" s="62"/>
      <c r="BY58" s="62"/>
      <c r="BZ58" s="62"/>
      <c r="CA58" s="62"/>
      <c r="CB58" s="62"/>
      <c r="CC58" s="62"/>
      <c r="CD58" s="62"/>
      <c r="CE58" s="62"/>
      <c r="CF58" s="62"/>
      <c r="CG58" s="62"/>
      <c r="CH58" s="62"/>
      <c r="CI58" s="62"/>
      <c r="CJ58" s="62"/>
      <c r="CK58" s="62"/>
    </row>
    <row r="59" spans="1:89" s="11" customFormat="1" ht="12.6" customHeight="1" x14ac:dyDescent="0.25">
      <c r="A59" s="12" t="str">
        <f>RIGHT(data!$C$101,3)</f>
        <v>153</v>
      </c>
      <c r="B59" s="163" t="str">
        <f>RIGHT(data!$C$100,4)</f>
        <v>2023</v>
      </c>
      <c r="C59" s="12" t="str">
        <f>data!BH$59</f>
        <v>8480</v>
      </c>
      <c r="D59" s="12" t="s">
        <v>1143</v>
      </c>
      <c r="E59" s="161">
        <f>ROUND(N(data!BH63), 0)</f>
        <v>0</v>
      </c>
      <c r="F59" s="250">
        <f>ROUND(N(data!BH64), 2)</f>
        <v>6.1</v>
      </c>
      <c r="G59" s="161">
        <f>ROUND(N(data!BH65), 0)</f>
        <v>480700</v>
      </c>
      <c r="H59" s="161">
        <f>ROUND(N(data!BH66), 0)</f>
        <v>126287</v>
      </c>
      <c r="I59" s="161">
        <f>ROUND(N(data!BH67), 0)</f>
        <v>0</v>
      </c>
      <c r="J59" s="161">
        <f>ROUND(N(data!BH68), 0)</f>
        <v>154479</v>
      </c>
      <c r="K59" s="161">
        <f>ROUND(N(data!BH69), 0)</f>
        <v>0</v>
      </c>
      <c r="L59" s="161">
        <f>ROUND(N(data!BH70), 0)</f>
        <v>0</v>
      </c>
      <c r="M59" s="161">
        <f>ROUND(N(data!BH71), 0)</f>
        <v>0</v>
      </c>
      <c r="N59" s="161">
        <f>ROUND(N(data!BH72), 0)</f>
        <v>0</v>
      </c>
      <c r="O59" s="161">
        <f>ROUND(N(data!BH73), 0)</f>
        <v>2260583</v>
      </c>
      <c r="P59" s="161">
        <f>ROUND(N(data!BH74), 0)</f>
        <v>0</v>
      </c>
      <c r="Q59" s="161">
        <f>ROUND(N(data!BH75), 0)</f>
        <v>0</v>
      </c>
      <c r="R59" s="161">
        <f>ROUND(N(data!BH76), 0)</f>
        <v>2216409</v>
      </c>
      <c r="S59" s="161">
        <f>ROUND(N(data!BH77), 0)</f>
        <v>0</v>
      </c>
      <c r="T59" s="161">
        <f>ROUND(N(data!BH78), 0)</f>
        <v>0</v>
      </c>
      <c r="U59" s="161">
        <f>ROUND(N(data!BH79), 0)</f>
        <v>0</v>
      </c>
      <c r="V59" s="161">
        <f>ROUND(N(data!BH80), 0)</f>
        <v>0</v>
      </c>
      <c r="W59" s="161">
        <f>ROUND(N(data!BH81), 0)</f>
        <v>30686</v>
      </c>
      <c r="X59" s="161">
        <f>ROUND(N(data!BH82), 0)</f>
        <v>0</v>
      </c>
      <c r="Y59" s="161">
        <f>ROUND(N(data!BH83), 0)</f>
        <v>0</v>
      </c>
      <c r="Z59" s="161">
        <f>ROUND(N(data!BH84), 0)</f>
        <v>0</v>
      </c>
      <c r="AA59" s="161">
        <f>ROUND(N(data!BH85), 0)</f>
        <v>0</v>
      </c>
      <c r="AB59" s="161">
        <f>ROUND(N(data!BH86), 0)</f>
        <v>0</v>
      </c>
      <c r="AC59" s="161">
        <f>ROUND(N(data!BH87), 0)</f>
        <v>13488</v>
      </c>
      <c r="AD59" s="161">
        <f>ROUND(N(data!BH88), 0)</f>
        <v>0</v>
      </c>
      <c r="AE59" s="161">
        <f>ROUND(N(data!BH93), 0)</f>
        <v>0</v>
      </c>
      <c r="AF59" s="161">
        <f>ROUND(N(data!BH91), 0)</f>
        <v>0</v>
      </c>
      <c r="AG59" s="161">
        <f>ROUND(N(data!BH94), 0)</f>
        <v>0</v>
      </c>
      <c r="AH59" s="161">
        <f>ROUND(N(data!BH95), 0)</f>
        <v>0</v>
      </c>
      <c r="AI59" s="161">
        <f>ROUND(N(data!BH96), 0)</f>
        <v>0</v>
      </c>
      <c r="AJ59" s="161">
        <f>ROUND(N(data!BH97), 0)</f>
        <v>0</v>
      </c>
      <c r="AK59" s="250">
        <f>ROUND(N(data!BH98), 2)</f>
        <v>0</v>
      </c>
      <c r="AL59" s="62"/>
      <c r="AM59" s="62"/>
      <c r="AN59" s="62"/>
      <c r="AO59" s="62"/>
      <c r="AP59" s="62"/>
      <c r="AQ59" s="62"/>
      <c r="AR59" s="62"/>
      <c r="AS59" s="62"/>
      <c r="AT59" s="62"/>
      <c r="AU59" s="62"/>
      <c r="AV59" s="62"/>
      <c r="AW59" s="62"/>
      <c r="AX59" s="62"/>
      <c r="AY59" s="62"/>
      <c r="AZ59" s="62"/>
      <c r="BA59" s="62"/>
      <c r="BB59" s="62"/>
      <c r="BC59" s="62"/>
      <c r="BD59" s="62"/>
      <c r="BE59" s="62"/>
      <c r="BF59" s="62"/>
      <c r="BG59" s="62"/>
      <c r="BH59" s="62"/>
      <c r="BI59" s="62"/>
      <c r="BJ59" s="62"/>
      <c r="BK59" s="62"/>
      <c r="BL59" s="62"/>
      <c r="BM59" s="62"/>
      <c r="BN59" s="62"/>
      <c r="BO59" s="62"/>
      <c r="BP59" s="62"/>
      <c r="BQ59" s="62"/>
      <c r="BR59" s="62"/>
      <c r="BS59" s="62"/>
      <c r="BT59" s="62"/>
      <c r="BU59" s="62"/>
      <c r="BV59" s="62"/>
      <c r="BW59" s="62"/>
      <c r="BX59" s="62"/>
      <c r="BY59" s="62"/>
      <c r="BZ59" s="62"/>
      <c r="CA59" s="62"/>
      <c r="CB59" s="62"/>
      <c r="CC59" s="62"/>
      <c r="CD59" s="62"/>
      <c r="CE59" s="62"/>
      <c r="CF59" s="62"/>
      <c r="CG59" s="62"/>
      <c r="CH59" s="62"/>
      <c r="CI59" s="62"/>
      <c r="CJ59" s="62"/>
      <c r="CK59" s="62"/>
    </row>
    <row r="60" spans="1:89" s="11" customFormat="1" ht="12.6" customHeight="1" x14ac:dyDescent="0.25">
      <c r="A60" s="12" t="str">
        <f>RIGHT(data!$C$101,3)</f>
        <v>153</v>
      </c>
      <c r="B60" s="163" t="str">
        <f>RIGHT(data!$C$100,4)</f>
        <v>2023</v>
      </c>
      <c r="C60" s="12" t="str">
        <f>data!BI$59</f>
        <v>8490</v>
      </c>
      <c r="D60" s="12" t="s">
        <v>1143</v>
      </c>
      <c r="E60" s="161">
        <f>ROUND(N(data!BI63), 0)</f>
        <v>0</v>
      </c>
      <c r="F60" s="250">
        <f>ROUND(N(data!BI64), 2)</f>
        <v>0</v>
      </c>
      <c r="G60" s="161">
        <f>ROUND(N(data!BI65), 0)</f>
        <v>0</v>
      </c>
      <c r="H60" s="161">
        <f>ROUND(N(data!BI66), 0)</f>
        <v>0</v>
      </c>
      <c r="I60" s="161">
        <f>ROUND(N(data!BI67), 0)</f>
        <v>0</v>
      </c>
      <c r="J60" s="161">
        <f>ROUND(N(data!BI68), 0)</f>
        <v>38</v>
      </c>
      <c r="K60" s="161">
        <f>ROUND(N(data!BI69), 0)</f>
        <v>0</v>
      </c>
      <c r="L60" s="161">
        <f>ROUND(N(data!BI70), 0)</f>
        <v>0</v>
      </c>
      <c r="M60" s="161">
        <f>ROUND(N(data!BI71), 0)</f>
        <v>0</v>
      </c>
      <c r="N60" s="161">
        <f>ROUND(N(data!BI72), 0)</f>
        <v>0</v>
      </c>
      <c r="O60" s="161">
        <f>ROUND(N(data!BI73), 0)</f>
        <v>64972</v>
      </c>
      <c r="P60" s="161">
        <f>ROUND(N(data!BI74), 0)</f>
        <v>0</v>
      </c>
      <c r="Q60" s="161">
        <f>ROUND(N(data!BI75), 0)</f>
        <v>0</v>
      </c>
      <c r="R60" s="161">
        <f>ROUND(N(data!BI76), 0)</f>
        <v>0</v>
      </c>
      <c r="S60" s="161">
        <f>ROUND(N(data!BI77), 0)</f>
        <v>0</v>
      </c>
      <c r="T60" s="161">
        <f>ROUND(N(data!BI78), 0)</f>
        <v>0</v>
      </c>
      <c r="U60" s="161">
        <f>ROUND(N(data!BI79), 0)</f>
        <v>9645</v>
      </c>
      <c r="V60" s="161">
        <f>ROUND(N(data!BI80), 0)</f>
        <v>0</v>
      </c>
      <c r="W60" s="161">
        <f>ROUND(N(data!BI81), 0)</f>
        <v>0</v>
      </c>
      <c r="X60" s="161">
        <f>ROUND(N(data!BI82), 0)</f>
        <v>0</v>
      </c>
      <c r="Y60" s="161">
        <f>ROUND(N(data!BI83), 0)</f>
        <v>0</v>
      </c>
      <c r="Z60" s="161">
        <f>ROUND(N(data!BI84), 0)</f>
        <v>20970</v>
      </c>
      <c r="AA60" s="161">
        <f>ROUND(N(data!BI85), 0)</f>
        <v>0</v>
      </c>
      <c r="AB60" s="161">
        <f>ROUND(N(data!BI86), 0)</f>
        <v>0</v>
      </c>
      <c r="AC60" s="161">
        <f>ROUND(N(data!BI87), 0)</f>
        <v>34357</v>
      </c>
      <c r="AD60" s="161">
        <f>ROUND(N(data!BI88), 0)</f>
        <v>0</v>
      </c>
      <c r="AE60" s="161">
        <f>ROUND(N(data!BI93), 0)</f>
        <v>0</v>
      </c>
      <c r="AF60" s="161">
        <f>ROUND(N(data!BI91), 0)</f>
        <v>0</v>
      </c>
      <c r="AG60" s="161">
        <f>ROUND(N(data!BI94), 0)</f>
        <v>0</v>
      </c>
      <c r="AH60" s="161">
        <f>ROUND(N(data!BI95), 0)</f>
        <v>0</v>
      </c>
      <c r="AI60" s="161">
        <f>ROUND(N(data!BI96), 0)</f>
        <v>0</v>
      </c>
      <c r="AJ60" s="161">
        <f>ROUND(N(data!BI97), 0)</f>
        <v>0</v>
      </c>
      <c r="AK60" s="250">
        <f>ROUND(N(data!BI98), 2)</f>
        <v>0</v>
      </c>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2"/>
      <c r="BK60" s="62"/>
      <c r="BL60" s="62"/>
      <c r="BM60" s="62"/>
      <c r="BN60" s="62"/>
      <c r="BO60" s="62"/>
      <c r="BP60" s="62"/>
      <c r="BQ60" s="62"/>
      <c r="BR60" s="62"/>
      <c r="BS60" s="62"/>
      <c r="BT60" s="62"/>
      <c r="BU60" s="62"/>
      <c r="BV60" s="62"/>
      <c r="BW60" s="62"/>
      <c r="BX60" s="62"/>
      <c r="BY60" s="62"/>
      <c r="BZ60" s="62"/>
      <c r="CA60" s="62"/>
      <c r="CB60" s="62"/>
      <c r="CC60" s="62"/>
      <c r="CD60" s="62"/>
      <c r="CE60" s="62"/>
      <c r="CF60" s="62"/>
      <c r="CG60" s="62"/>
      <c r="CH60" s="62"/>
      <c r="CI60" s="62"/>
      <c r="CJ60" s="62"/>
      <c r="CK60" s="62"/>
    </row>
    <row r="61" spans="1:89" s="11" customFormat="1" ht="12.6" customHeight="1" x14ac:dyDescent="0.25">
      <c r="A61" s="12" t="str">
        <f>RIGHT(data!$C$101,3)</f>
        <v>153</v>
      </c>
      <c r="B61" s="163" t="str">
        <f>RIGHT(data!$C$100,4)</f>
        <v>2023</v>
      </c>
      <c r="C61" s="12" t="str">
        <f>data!BJ$59</f>
        <v>8510</v>
      </c>
      <c r="D61" s="12" t="s">
        <v>1143</v>
      </c>
      <c r="E61" s="161">
        <f>ROUND(N(data!BJ63), 0)</f>
        <v>0</v>
      </c>
      <c r="F61" s="250">
        <f>ROUND(N(data!BJ64), 2)</f>
        <v>0</v>
      </c>
      <c r="G61" s="161">
        <f>ROUND(N(data!BJ65), 0)</f>
        <v>0</v>
      </c>
      <c r="H61" s="161">
        <f>ROUND(N(data!BJ66), 0)</f>
        <v>0</v>
      </c>
      <c r="I61" s="161">
        <f>ROUND(N(data!BJ67), 0)</f>
        <v>0</v>
      </c>
      <c r="J61" s="161">
        <f>ROUND(N(data!BJ68), 0)</f>
        <v>0</v>
      </c>
      <c r="K61" s="161">
        <f>ROUND(N(data!BJ69), 0)</f>
        <v>0</v>
      </c>
      <c r="L61" s="161">
        <f>ROUND(N(data!BJ70), 0)</f>
        <v>0</v>
      </c>
      <c r="M61" s="161">
        <f>ROUND(N(data!BJ71), 0)</f>
        <v>0</v>
      </c>
      <c r="N61" s="161">
        <f>ROUND(N(data!BJ72), 0)</f>
        <v>0</v>
      </c>
      <c r="O61" s="161">
        <f>ROUND(N(data!BJ73), 0)</f>
        <v>0</v>
      </c>
      <c r="P61" s="161">
        <f>ROUND(N(data!BJ74), 0)</f>
        <v>0</v>
      </c>
      <c r="Q61" s="161">
        <f>ROUND(N(data!BJ75), 0)</f>
        <v>0</v>
      </c>
      <c r="R61" s="161">
        <f>ROUND(N(data!BJ76), 0)</f>
        <v>0</v>
      </c>
      <c r="S61" s="161">
        <f>ROUND(N(data!BJ77), 0)</f>
        <v>0</v>
      </c>
      <c r="T61" s="161">
        <f>ROUND(N(data!BJ78), 0)</f>
        <v>0</v>
      </c>
      <c r="U61" s="161">
        <f>ROUND(N(data!BJ79), 0)</f>
        <v>0</v>
      </c>
      <c r="V61" s="161">
        <f>ROUND(N(data!BJ80), 0)</f>
        <v>0</v>
      </c>
      <c r="W61" s="161">
        <f>ROUND(N(data!BJ81), 0)</f>
        <v>0</v>
      </c>
      <c r="X61" s="161">
        <f>ROUND(N(data!BJ82), 0)</f>
        <v>0</v>
      </c>
      <c r="Y61" s="161">
        <f>ROUND(N(data!BJ83), 0)</f>
        <v>0</v>
      </c>
      <c r="Z61" s="161">
        <f>ROUND(N(data!BJ84), 0)</f>
        <v>0</v>
      </c>
      <c r="AA61" s="161">
        <f>ROUND(N(data!BJ85), 0)</f>
        <v>0</v>
      </c>
      <c r="AB61" s="161">
        <f>ROUND(N(data!BJ86), 0)</f>
        <v>0</v>
      </c>
      <c r="AC61" s="161">
        <f>ROUND(N(data!BJ87), 0)</f>
        <v>0</v>
      </c>
      <c r="AD61" s="161">
        <f>ROUND(N(data!BJ88), 0)</f>
        <v>0</v>
      </c>
      <c r="AE61" s="161">
        <f>ROUND(N(data!BJ93), 0)</f>
        <v>0</v>
      </c>
      <c r="AF61" s="161">
        <f>ROUND(N(data!BJ91), 0)</f>
        <v>0</v>
      </c>
      <c r="AG61" s="161">
        <f>ROUND(N(data!BJ94), 0)</f>
        <v>0</v>
      </c>
      <c r="AH61" s="161">
        <f>ROUND(N(data!BJ95), 0)</f>
        <v>0</v>
      </c>
      <c r="AI61" s="161">
        <f>ROUND(N(data!BJ96), 0)</f>
        <v>0</v>
      </c>
      <c r="AJ61" s="161">
        <f>ROUND(N(data!BJ97), 0)</f>
        <v>0</v>
      </c>
      <c r="AK61" s="250">
        <f>ROUND(N(data!BJ98), 2)</f>
        <v>0</v>
      </c>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2"/>
      <c r="BK61" s="62"/>
      <c r="BL61" s="62"/>
      <c r="BM61" s="62"/>
      <c r="BN61" s="62"/>
      <c r="BO61" s="62"/>
      <c r="BP61" s="62"/>
      <c r="BQ61" s="62"/>
      <c r="BR61" s="62"/>
      <c r="BS61" s="62"/>
      <c r="BT61" s="62"/>
      <c r="BU61" s="62"/>
      <c r="BV61" s="62"/>
      <c r="BW61" s="62"/>
      <c r="BX61" s="62"/>
      <c r="BY61" s="62"/>
      <c r="BZ61" s="62"/>
      <c r="CA61" s="62"/>
      <c r="CB61" s="62"/>
      <c r="CC61" s="62"/>
      <c r="CD61" s="62"/>
      <c r="CE61" s="62"/>
      <c r="CF61" s="62"/>
      <c r="CG61" s="62"/>
      <c r="CH61" s="62"/>
      <c r="CI61" s="62"/>
      <c r="CJ61" s="62"/>
      <c r="CK61" s="62"/>
    </row>
    <row r="62" spans="1:89" s="11" customFormat="1" ht="12.6" customHeight="1" x14ac:dyDescent="0.25">
      <c r="A62" s="12" t="str">
        <f>RIGHT(data!$C$101,3)</f>
        <v>153</v>
      </c>
      <c r="B62" s="163" t="str">
        <f>RIGHT(data!$C$100,4)</f>
        <v>2023</v>
      </c>
      <c r="C62" s="12" t="str">
        <f>data!BK$59</f>
        <v>8530</v>
      </c>
      <c r="D62" s="12" t="s">
        <v>1143</v>
      </c>
      <c r="E62" s="161">
        <f>ROUND(N(data!BK63), 0)</f>
        <v>0</v>
      </c>
      <c r="F62" s="250">
        <f>ROUND(N(data!BK64), 2)</f>
        <v>0</v>
      </c>
      <c r="G62" s="161">
        <f>ROUND(N(data!BK65), 0)</f>
        <v>0</v>
      </c>
      <c r="H62" s="161">
        <f>ROUND(N(data!BK66), 0)</f>
        <v>0</v>
      </c>
      <c r="I62" s="161">
        <f>ROUND(N(data!BK67), 0)</f>
        <v>0</v>
      </c>
      <c r="J62" s="161">
        <f>ROUND(N(data!BK68), 0)</f>
        <v>0</v>
      </c>
      <c r="K62" s="161">
        <f>ROUND(N(data!BK69), 0)</f>
        <v>0</v>
      </c>
      <c r="L62" s="161">
        <f>ROUND(N(data!BK70), 0)</f>
        <v>0</v>
      </c>
      <c r="M62" s="161">
        <f>ROUND(N(data!BK71), 0)</f>
        <v>0</v>
      </c>
      <c r="N62" s="161">
        <f>ROUND(N(data!BK72), 0)</f>
        <v>0</v>
      </c>
      <c r="O62" s="161">
        <f>ROUND(N(data!BK73), 0)</f>
        <v>0</v>
      </c>
      <c r="P62" s="161">
        <f>ROUND(N(data!BK74), 0)</f>
        <v>0</v>
      </c>
      <c r="Q62" s="161">
        <f>ROUND(N(data!BK75), 0)</f>
        <v>0</v>
      </c>
      <c r="R62" s="161">
        <f>ROUND(N(data!BK76), 0)</f>
        <v>0</v>
      </c>
      <c r="S62" s="161">
        <f>ROUND(N(data!BK77), 0)</f>
        <v>0</v>
      </c>
      <c r="T62" s="161">
        <f>ROUND(N(data!BK78), 0)</f>
        <v>0</v>
      </c>
      <c r="U62" s="161">
        <f>ROUND(N(data!BK79), 0)</f>
        <v>0</v>
      </c>
      <c r="V62" s="161">
        <f>ROUND(N(data!BK80), 0)</f>
        <v>0</v>
      </c>
      <c r="W62" s="161">
        <f>ROUND(N(data!BK81), 0)</f>
        <v>0</v>
      </c>
      <c r="X62" s="161">
        <f>ROUND(N(data!BK82), 0)</f>
        <v>0</v>
      </c>
      <c r="Y62" s="161">
        <f>ROUND(N(data!BK83), 0)</f>
        <v>0</v>
      </c>
      <c r="Z62" s="161">
        <f>ROUND(N(data!BK84), 0)</f>
        <v>0</v>
      </c>
      <c r="AA62" s="161">
        <f>ROUND(N(data!BK85), 0)</f>
        <v>0</v>
      </c>
      <c r="AB62" s="161">
        <f>ROUND(N(data!BK86), 0)</f>
        <v>0</v>
      </c>
      <c r="AC62" s="161">
        <f>ROUND(N(data!BK87), 0)</f>
        <v>0</v>
      </c>
      <c r="AD62" s="161">
        <f>ROUND(N(data!BK88), 0)</f>
        <v>0</v>
      </c>
      <c r="AE62" s="161">
        <f>ROUND(N(data!BK93), 0)</f>
        <v>0</v>
      </c>
      <c r="AF62" s="161">
        <f>ROUND(N(data!BK91), 0)</f>
        <v>0</v>
      </c>
      <c r="AG62" s="161">
        <f>ROUND(N(data!BK94), 0)</f>
        <v>0</v>
      </c>
      <c r="AH62" s="161">
        <f>ROUND(N(data!BK95), 0)</f>
        <v>0</v>
      </c>
      <c r="AI62" s="161">
        <f>ROUND(N(data!BK96), 0)</f>
        <v>0</v>
      </c>
      <c r="AJ62" s="161">
        <f>ROUND(N(data!BK97), 0)</f>
        <v>0</v>
      </c>
      <c r="AK62" s="250">
        <f>ROUND(N(data!BK98), 2)</f>
        <v>0</v>
      </c>
      <c r="AL62" s="62"/>
      <c r="AM62" s="62"/>
      <c r="AN62" s="62"/>
      <c r="AO62" s="62"/>
      <c r="AP62" s="62"/>
      <c r="AQ62" s="62"/>
      <c r="AR62" s="62"/>
      <c r="AS62" s="62"/>
      <c r="AT62" s="62"/>
      <c r="AU62" s="62"/>
      <c r="AV62" s="62"/>
      <c r="AW62" s="62"/>
      <c r="AX62" s="62"/>
      <c r="AY62" s="62"/>
      <c r="AZ62" s="62"/>
      <c r="BA62" s="62"/>
      <c r="BB62" s="62"/>
      <c r="BC62" s="62"/>
      <c r="BD62" s="62"/>
      <c r="BE62" s="62"/>
      <c r="BF62" s="62"/>
      <c r="BG62" s="62"/>
      <c r="BH62" s="62"/>
      <c r="BI62" s="62"/>
      <c r="BJ62" s="62"/>
      <c r="BK62" s="62"/>
      <c r="BL62" s="62"/>
      <c r="BM62" s="62"/>
      <c r="BN62" s="62"/>
      <c r="BO62" s="62"/>
      <c r="BP62" s="62"/>
      <c r="BQ62" s="62"/>
      <c r="BR62" s="62"/>
      <c r="BS62" s="62"/>
      <c r="BT62" s="62"/>
      <c r="BU62" s="62"/>
      <c r="BV62" s="62"/>
      <c r="BW62" s="62"/>
      <c r="BX62" s="62"/>
      <c r="BY62" s="62"/>
      <c r="BZ62" s="62"/>
      <c r="CA62" s="62"/>
      <c r="CB62" s="62"/>
      <c r="CC62" s="62"/>
      <c r="CD62" s="62"/>
      <c r="CE62" s="62"/>
      <c r="CF62" s="62"/>
      <c r="CG62" s="62"/>
      <c r="CH62" s="62"/>
      <c r="CI62" s="62"/>
      <c r="CJ62" s="62"/>
      <c r="CK62" s="62"/>
    </row>
    <row r="63" spans="1:89" s="11" customFormat="1" ht="12.6" customHeight="1" x14ac:dyDescent="0.25">
      <c r="A63" s="12" t="str">
        <f>RIGHT(data!$C$101,3)</f>
        <v>153</v>
      </c>
      <c r="B63" s="163" t="str">
        <f>RIGHT(data!$C$100,4)</f>
        <v>2023</v>
      </c>
      <c r="C63" s="12" t="str">
        <f>data!BL$59</f>
        <v>8560</v>
      </c>
      <c r="D63" s="12" t="s">
        <v>1143</v>
      </c>
      <c r="E63" s="161">
        <f>ROUND(N(data!BL63), 0)</f>
        <v>0</v>
      </c>
      <c r="F63" s="250">
        <f>ROUND(N(data!BL64), 2)</f>
        <v>7.9</v>
      </c>
      <c r="G63" s="161">
        <f>ROUND(N(data!BL65), 0)</f>
        <v>505845</v>
      </c>
      <c r="H63" s="161">
        <f>ROUND(N(data!BL66), 0)</f>
        <v>132893</v>
      </c>
      <c r="I63" s="161">
        <f>ROUND(N(data!BL67), 0)</f>
        <v>0</v>
      </c>
      <c r="J63" s="161">
        <f>ROUND(N(data!BL68), 0)</f>
        <v>9398</v>
      </c>
      <c r="K63" s="161">
        <f>ROUND(N(data!BL69), 0)</f>
        <v>0</v>
      </c>
      <c r="L63" s="161">
        <f>ROUND(N(data!BL70), 0)</f>
        <v>627280</v>
      </c>
      <c r="M63" s="161">
        <f>ROUND(N(data!BL71), 0)</f>
        <v>34674</v>
      </c>
      <c r="N63" s="161">
        <f>ROUND(N(data!BL72), 0)</f>
        <v>2371</v>
      </c>
      <c r="O63" s="161">
        <f>ROUND(N(data!BL73), 0)</f>
        <v>150</v>
      </c>
      <c r="P63" s="161">
        <f>ROUND(N(data!BL74), 0)</f>
        <v>0</v>
      </c>
      <c r="Q63" s="161">
        <f>ROUND(N(data!BL75), 0)</f>
        <v>0</v>
      </c>
      <c r="R63" s="161">
        <f>ROUND(N(data!BL76), 0)</f>
        <v>0</v>
      </c>
      <c r="S63" s="161">
        <f>ROUND(N(data!BL77), 0)</f>
        <v>0</v>
      </c>
      <c r="T63" s="161">
        <f>ROUND(N(data!BL78), 0)</f>
        <v>0</v>
      </c>
      <c r="U63" s="161">
        <f>ROUND(N(data!BL79), 0)</f>
        <v>0</v>
      </c>
      <c r="V63" s="161">
        <f>ROUND(N(data!BL80), 0)</f>
        <v>0</v>
      </c>
      <c r="W63" s="161">
        <f>ROUND(N(data!BL81), 0)</f>
        <v>0</v>
      </c>
      <c r="X63" s="161">
        <f>ROUND(N(data!BL82), 0)</f>
        <v>0</v>
      </c>
      <c r="Y63" s="161">
        <f>ROUND(N(data!BL83), 0)</f>
        <v>0</v>
      </c>
      <c r="Z63" s="161">
        <f>ROUND(N(data!BL84), 0)</f>
        <v>0</v>
      </c>
      <c r="AA63" s="161">
        <f>ROUND(N(data!BL85), 0)</f>
        <v>0</v>
      </c>
      <c r="AB63" s="161">
        <f>ROUND(N(data!BL86), 0)</f>
        <v>0</v>
      </c>
      <c r="AC63" s="161">
        <f>ROUND(N(data!BL87), 0)</f>
        <v>150</v>
      </c>
      <c r="AD63" s="161">
        <f>ROUND(N(data!BL88), 0)</f>
        <v>0</v>
      </c>
      <c r="AE63" s="161">
        <f>ROUND(N(data!BL93), 0)</f>
        <v>0</v>
      </c>
      <c r="AF63" s="161">
        <f>ROUND(N(data!BL91), 0)</f>
        <v>0</v>
      </c>
      <c r="AG63" s="161">
        <f>ROUND(N(data!BL94), 0)</f>
        <v>1532</v>
      </c>
      <c r="AH63" s="161">
        <f>ROUND(N(data!BL95), 0)</f>
        <v>0</v>
      </c>
      <c r="AI63" s="161">
        <f>ROUND(N(data!BL96), 0)</f>
        <v>302</v>
      </c>
      <c r="AJ63" s="161">
        <f>ROUND(N(data!BL97), 0)</f>
        <v>0</v>
      </c>
      <c r="AK63" s="250">
        <f>ROUND(N(data!BL98), 2)</f>
        <v>0</v>
      </c>
      <c r="AL63" s="62"/>
      <c r="AM63" s="62"/>
      <c r="AN63" s="62"/>
      <c r="AO63" s="62"/>
      <c r="AP63" s="62"/>
      <c r="AQ63" s="62"/>
      <c r="AR63" s="62"/>
      <c r="AS63" s="62"/>
      <c r="AT63" s="62"/>
      <c r="AU63" s="62"/>
      <c r="AV63" s="62"/>
      <c r="AW63" s="62"/>
      <c r="AX63" s="62"/>
      <c r="AY63" s="62"/>
      <c r="AZ63" s="62"/>
      <c r="BA63" s="62"/>
      <c r="BB63" s="62"/>
      <c r="BC63" s="62"/>
      <c r="BD63" s="62"/>
      <c r="BE63" s="62"/>
      <c r="BF63" s="62"/>
      <c r="BG63" s="62"/>
      <c r="BH63" s="62"/>
      <c r="BI63" s="62"/>
      <c r="BJ63" s="62"/>
      <c r="BK63" s="62"/>
      <c r="BL63" s="62"/>
      <c r="BM63" s="62"/>
      <c r="BN63" s="62"/>
      <c r="BO63" s="62"/>
      <c r="BP63" s="62"/>
      <c r="BQ63" s="62"/>
      <c r="BR63" s="62"/>
      <c r="BS63" s="62"/>
      <c r="BT63" s="62"/>
      <c r="BU63" s="62"/>
      <c r="BV63" s="62"/>
      <c r="BW63" s="62"/>
      <c r="BX63" s="62"/>
      <c r="BY63" s="62"/>
      <c r="BZ63" s="62"/>
      <c r="CA63" s="62"/>
      <c r="CB63" s="62"/>
      <c r="CC63" s="62"/>
      <c r="CD63" s="62"/>
      <c r="CE63" s="62"/>
      <c r="CF63" s="62"/>
      <c r="CG63" s="62"/>
      <c r="CH63" s="62"/>
      <c r="CI63" s="62"/>
      <c r="CJ63" s="62"/>
      <c r="CK63" s="62"/>
    </row>
    <row r="64" spans="1:89" s="11" customFormat="1" ht="12.6" customHeight="1" x14ac:dyDescent="0.25">
      <c r="A64" s="12" t="str">
        <f>RIGHT(data!$C$101,3)</f>
        <v>153</v>
      </c>
      <c r="B64" s="163" t="str">
        <f>RIGHT(data!$C$100,4)</f>
        <v>2023</v>
      </c>
      <c r="C64" s="12" t="str">
        <f>data!BM$59</f>
        <v>8590</v>
      </c>
      <c r="D64" s="12" t="s">
        <v>1143</v>
      </c>
      <c r="E64" s="161">
        <f>ROUND(N(data!BM63), 0)</f>
        <v>0</v>
      </c>
      <c r="F64" s="250">
        <f>ROUND(N(data!BM64), 2)</f>
        <v>2.2999999999999998</v>
      </c>
      <c r="G64" s="161">
        <f>ROUND(N(data!BM65), 0)</f>
        <v>209414</v>
      </c>
      <c r="H64" s="161">
        <f>ROUND(N(data!BM66), 0)</f>
        <v>55016</v>
      </c>
      <c r="I64" s="161">
        <f>ROUND(N(data!BM67), 0)</f>
        <v>0</v>
      </c>
      <c r="J64" s="161">
        <f>ROUND(N(data!BM68), 0)</f>
        <v>12245</v>
      </c>
      <c r="K64" s="161">
        <f>ROUND(N(data!BM69), 0)</f>
        <v>0</v>
      </c>
      <c r="L64" s="161">
        <f>ROUND(N(data!BM70), 0)</f>
        <v>1215</v>
      </c>
      <c r="M64" s="161">
        <f>ROUND(N(data!BM71), 0)</f>
        <v>13241</v>
      </c>
      <c r="N64" s="161">
        <f>ROUND(N(data!BM72), 0)</f>
        <v>0</v>
      </c>
      <c r="O64" s="161">
        <f>ROUND(N(data!BM73), 0)</f>
        <v>109561</v>
      </c>
      <c r="P64" s="161">
        <f>ROUND(N(data!BM74), 0)</f>
        <v>0</v>
      </c>
      <c r="Q64" s="161">
        <f>ROUND(N(data!BM75), 0)</f>
        <v>0</v>
      </c>
      <c r="R64" s="161">
        <f>ROUND(N(data!BM76), 0)</f>
        <v>0</v>
      </c>
      <c r="S64" s="161">
        <f>ROUND(N(data!BM77), 0)</f>
        <v>0</v>
      </c>
      <c r="T64" s="161">
        <f>ROUND(N(data!BM78), 0)</f>
        <v>0</v>
      </c>
      <c r="U64" s="161">
        <f>ROUND(N(data!BM79), 0)</f>
        <v>49043</v>
      </c>
      <c r="V64" s="161">
        <f>ROUND(N(data!BM80), 0)</f>
        <v>0</v>
      </c>
      <c r="W64" s="161">
        <f>ROUND(N(data!BM81), 0)</f>
        <v>0</v>
      </c>
      <c r="X64" s="161">
        <f>ROUND(N(data!BM82), 0)</f>
        <v>0</v>
      </c>
      <c r="Y64" s="161">
        <f>ROUND(N(data!BM83), 0)</f>
        <v>0</v>
      </c>
      <c r="Z64" s="161">
        <f>ROUND(N(data!BM84), 0)</f>
        <v>0</v>
      </c>
      <c r="AA64" s="161">
        <f>ROUND(N(data!BM85), 0)</f>
        <v>0</v>
      </c>
      <c r="AB64" s="161">
        <f>ROUND(N(data!BM86), 0)</f>
        <v>0</v>
      </c>
      <c r="AC64" s="161">
        <f>ROUND(N(data!BM87), 0)</f>
        <v>60518</v>
      </c>
      <c r="AD64" s="161">
        <f>ROUND(N(data!BM88), 0)</f>
        <v>0</v>
      </c>
      <c r="AE64" s="161">
        <f>ROUND(N(data!BM93), 0)</f>
        <v>0</v>
      </c>
      <c r="AF64" s="161">
        <f>ROUND(N(data!BM91), 0)</f>
        <v>0</v>
      </c>
      <c r="AG64" s="161">
        <f>ROUND(N(data!BM94), 0)</f>
        <v>585</v>
      </c>
      <c r="AH64" s="161">
        <f>ROUND(N(data!BM95), 0)</f>
        <v>0</v>
      </c>
      <c r="AI64" s="161">
        <f>ROUND(N(data!BM96), 0)</f>
        <v>115</v>
      </c>
      <c r="AJ64" s="161">
        <f>ROUND(N(data!BM97), 0)</f>
        <v>0</v>
      </c>
      <c r="AK64" s="250">
        <f>ROUND(N(data!BM98), 2)</f>
        <v>0</v>
      </c>
      <c r="AL64" s="62"/>
      <c r="AM64" s="62"/>
      <c r="AN64" s="62"/>
      <c r="AO64" s="62"/>
      <c r="AP64" s="62"/>
      <c r="AQ64" s="62"/>
      <c r="AR64" s="62"/>
      <c r="AS64" s="62"/>
      <c r="AT64" s="62"/>
      <c r="AU64" s="62"/>
      <c r="AV64" s="62"/>
      <c r="AW64" s="62"/>
      <c r="AX64" s="62"/>
      <c r="AY64" s="62"/>
      <c r="AZ64" s="62"/>
      <c r="BA64" s="62"/>
      <c r="BB64" s="62"/>
      <c r="BC64" s="62"/>
      <c r="BD64" s="62"/>
      <c r="BE64" s="62"/>
      <c r="BF64" s="62"/>
      <c r="BG64" s="62"/>
      <c r="BH64" s="62"/>
      <c r="BI64" s="62"/>
      <c r="BJ64" s="62"/>
      <c r="BK64" s="62"/>
      <c r="BL64" s="62"/>
      <c r="BM64" s="62"/>
      <c r="BN64" s="62"/>
      <c r="BO64" s="62"/>
      <c r="BP64" s="62"/>
      <c r="BQ64" s="62"/>
      <c r="BR64" s="62"/>
      <c r="BS64" s="62"/>
      <c r="BT64" s="62"/>
      <c r="BU64" s="62"/>
      <c r="BV64" s="62"/>
      <c r="BW64" s="62"/>
      <c r="BX64" s="62"/>
      <c r="BY64" s="62"/>
      <c r="BZ64" s="62"/>
      <c r="CA64" s="62"/>
      <c r="CB64" s="62"/>
      <c r="CC64" s="62"/>
      <c r="CD64" s="62"/>
      <c r="CE64" s="62"/>
      <c r="CF64" s="62"/>
      <c r="CG64" s="62"/>
      <c r="CH64" s="62"/>
      <c r="CI64" s="62"/>
      <c r="CJ64" s="62"/>
      <c r="CK64" s="62"/>
    </row>
    <row r="65" spans="1:89" s="11" customFormat="1" ht="12.6" customHeight="1" x14ac:dyDescent="0.25">
      <c r="A65" s="12" t="str">
        <f>RIGHT(data!$C$101,3)</f>
        <v>153</v>
      </c>
      <c r="B65" s="163" t="str">
        <f>RIGHT(data!$C$100,4)</f>
        <v>2023</v>
      </c>
      <c r="C65" s="12" t="str">
        <f>data!BN$59</f>
        <v>8610</v>
      </c>
      <c r="D65" s="12" t="s">
        <v>1143</v>
      </c>
      <c r="E65" s="161">
        <f>ROUND(N(data!BN63), 0)</f>
        <v>0</v>
      </c>
      <c r="F65" s="250">
        <f>ROUND(N(data!BN64), 2)</f>
        <v>6.1</v>
      </c>
      <c r="G65" s="161">
        <f>ROUND(N(data!BN65), 0)</f>
        <v>958956</v>
      </c>
      <c r="H65" s="161">
        <f>ROUND(N(data!BN66), 0)</f>
        <v>251932</v>
      </c>
      <c r="I65" s="161">
        <f>ROUND(N(data!BN67), 0)</f>
        <v>25545</v>
      </c>
      <c r="J65" s="161">
        <f>ROUND(N(data!BN68), 0)</f>
        <v>17396</v>
      </c>
      <c r="K65" s="161">
        <f>ROUND(N(data!BN69), 0)</f>
        <v>0</v>
      </c>
      <c r="L65" s="161">
        <f>ROUND(N(data!BN70), 0)</f>
        <v>124225</v>
      </c>
      <c r="M65" s="161">
        <f>ROUND(N(data!BN71), 0)</f>
        <v>37866</v>
      </c>
      <c r="N65" s="161">
        <f>ROUND(N(data!BN72), 0)</f>
        <v>18658</v>
      </c>
      <c r="O65" s="161">
        <f>ROUND(N(data!BN73), 0)</f>
        <v>281536</v>
      </c>
      <c r="P65" s="161">
        <f>ROUND(N(data!BN74), 0)</f>
        <v>0</v>
      </c>
      <c r="Q65" s="161">
        <f>ROUND(N(data!BN75), 0)</f>
        <v>81526</v>
      </c>
      <c r="R65" s="161">
        <f>ROUND(N(data!BN76), 0)</f>
        <v>0</v>
      </c>
      <c r="S65" s="161">
        <f>ROUND(N(data!BN77), 0)</f>
        <v>0</v>
      </c>
      <c r="T65" s="161">
        <f>ROUND(N(data!BN78), 0)</f>
        <v>0</v>
      </c>
      <c r="U65" s="161">
        <f>ROUND(N(data!BN79), 0)</f>
        <v>29873</v>
      </c>
      <c r="V65" s="161">
        <f>ROUND(N(data!BN80), 0)</f>
        <v>0</v>
      </c>
      <c r="W65" s="161">
        <f>ROUND(N(data!BN81), 0)</f>
        <v>58393</v>
      </c>
      <c r="X65" s="161">
        <f>ROUND(N(data!BN82), 0)</f>
        <v>0</v>
      </c>
      <c r="Y65" s="161">
        <f>ROUND(N(data!BN83), 0)</f>
        <v>0</v>
      </c>
      <c r="Z65" s="161">
        <f>ROUND(N(data!BN84), 0)</f>
        <v>0</v>
      </c>
      <c r="AA65" s="161">
        <f>ROUND(N(data!BN85), 0)</f>
        <v>0</v>
      </c>
      <c r="AB65" s="161">
        <f>ROUND(N(data!BN86), 0)</f>
        <v>0</v>
      </c>
      <c r="AC65" s="161">
        <f>ROUND(N(data!BN87), 0)</f>
        <v>111744</v>
      </c>
      <c r="AD65" s="161">
        <f>ROUND(N(data!BN88), 0)</f>
        <v>0</v>
      </c>
      <c r="AE65" s="161">
        <f>ROUND(N(data!BN93), 0)</f>
        <v>0</v>
      </c>
      <c r="AF65" s="161">
        <f>ROUND(N(data!BN91), 0)</f>
        <v>0</v>
      </c>
      <c r="AG65" s="161">
        <f>ROUND(N(data!BN94), 0)</f>
        <v>1673</v>
      </c>
      <c r="AH65" s="161">
        <f>ROUND(N(data!BN95), 0)</f>
        <v>0</v>
      </c>
      <c r="AI65" s="161">
        <f>ROUND(N(data!BN96), 0)</f>
        <v>0</v>
      </c>
      <c r="AJ65" s="161">
        <f>ROUND(N(data!BN97), 0)</f>
        <v>0</v>
      </c>
      <c r="AK65" s="250">
        <f>ROUND(N(data!BN98), 2)</f>
        <v>0</v>
      </c>
      <c r="AL65" s="62"/>
      <c r="AM65" s="62"/>
      <c r="AN65" s="62"/>
      <c r="AO65" s="62"/>
      <c r="AP65" s="62"/>
      <c r="AQ65" s="62"/>
      <c r="AR65" s="62"/>
      <c r="AS65" s="62"/>
      <c r="AT65" s="62"/>
      <c r="AU65" s="62"/>
      <c r="AV65" s="62"/>
      <c r="AW65" s="62"/>
      <c r="AX65" s="62"/>
      <c r="AY65" s="62"/>
      <c r="AZ65" s="62"/>
      <c r="BA65" s="62"/>
      <c r="BB65" s="62"/>
      <c r="BC65" s="62"/>
      <c r="BD65" s="62"/>
      <c r="BE65" s="62"/>
      <c r="BF65" s="62"/>
      <c r="BG65" s="62"/>
      <c r="BH65" s="62"/>
      <c r="BI65" s="62"/>
      <c r="BJ65" s="62"/>
      <c r="BK65" s="62"/>
      <c r="BL65" s="62"/>
      <c r="BM65" s="62"/>
      <c r="BN65" s="62"/>
      <c r="BO65" s="62"/>
      <c r="BP65" s="62"/>
      <c r="BQ65" s="62"/>
      <c r="BR65" s="62"/>
      <c r="BS65" s="62"/>
      <c r="BT65" s="62"/>
      <c r="BU65" s="62"/>
      <c r="BV65" s="62"/>
      <c r="BW65" s="62"/>
      <c r="BX65" s="62"/>
      <c r="BY65" s="62"/>
      <c r="BZ65" s="62"/>
      <c r="CA65" s="62"/>
      <c r="CB65" s="62"/>
      <c r="CC65" s="62"/>
      <c r="CD65" s="62"/>
      <c r="CE65" s="62"/>
      <c r="CF65" s="62"/>
      <c r="CG65" s="62"/>
      <c r="CH65" s="62"/>
      <c r="CI65" s="62"/>
      <c r="CJ65" s="62"/>
      <c r="CK65" s="62"/>
    </row>
    <row r="66" spans="1:89" s="11" customFormat="1" ht="12.6" customHeight="1" x14ac:dyDescent="0.25">
      <c r="A66" s="12" t="str">
        <f>RIGHT(data!$C$101,3)</f>
        <v>153</v>
      </c>
      <c r="B66" s="163" t="str">
        <f>RIGHT(data!$C$100,4)</f>
        <v>2023</v>
      </c>
      <c r="C66" s="12" t="str">
        <f>data!BO$59</f>
        <v>8620</v>
      </c>
      <c r="D66" s="12" t="s">
        <v>1143</v>
      </c>
      <c r="E66" s="161">
        <f>ROUND(N(data!BO63), 0)</f>
        <v>0</v>
      </c>
      <c r="F66" s="250">
        <f>ROUND(N(data!BO64), 2)</f>
        <v>0</v>
      </c>
      <c r="G66" s="161">
        <f>ROUND(N(data!BO65), 0)</f>
        <v>0</v>
      </c>
      <c r="H66" s="161">
        <f>ROUND(N(data!BO66), 0)</f>
        <v>0</v>
      </c>
      <c r="I66" s="161">
        <f>ROUND(N(data!BO67), 0)</f>
        <v>0</v>
      </c>
      <c r="J66" s="161">
        <f>ROUND(N(data!BO68), 0)</f>
        <v>1002</v>
      </c>
      <c r="K66" s="161">
        <f>ROUND(N(data!BO69), 0)</f>
        <v>0</v>
      </c>
      <c r="L66" s="161">
        <f>ROUND(N(data!BO70), 0)</f>
        <v>1612</v>
      </c>
      <c r="M66" s="161">
        <f>ROUND(N(data!BO71), 0)</f>
        <v>0</v>
      </c>
      <c r="N66" s="161">
        <f>ROUND(N(data!BO72), 0)</f>
        <v>0</v>
      </c>
      <c r="O66" s="161">
        <f>ROUND(N(data!BO73), 0)</f>
        <v>0</v>
      </c>
      <c r="P66" s="161">
        <f>ROUND(N(data!BO74), 0)</f>
        <v>0</v>
      </c>
      <c r="Q66" s="161">
        <f>ROUND(N(data!BO75), 0)</f>
        <v>0</v>
      </c>
      <c r="R66" s="161">
        <f>ROUND(N(data!BO76), 0)</f>
        <v>0</v>
      </c>
      <c r="S66" s="161">
        <f>ROUND(N(data!BO77), 0)</f>
        <v>0</v>
      </c>
      <c r="T66" s="161">
        <f>ROUND(N(data!BO78), 0)</f>
        <v>0</v>
      </c>
      <c r="U66" s="161">
        <f>ROUND(N(data!BO79), 0)</f>
        <v>0</v>
      </c>
      <c r="V66" s="161">
        <f>ROUND(N(data!BO80), 0)</f>
        <v>0</v>
      </c>
      <c r="W66" s="161">
        <f>ROUND(N(data!BO81), 0)</f>
        <v>0</v>
      </c>
      <c r="X66" s="161">
        <f>ROUND(N(data!BO82), 0)</f>
        <v>0</v>
      </c>
      <c r="Y66" s="161">
        <f>ROUND(N(data!BO83), 0)</f>
        <v>0</v>
      </c>
      <c r="Z66" s="161">
        <f>ROUND(N(data!BO84), 0)</f>
        <v>0</v>
      </c>
      <c r="AA66" s="161">
        <f>ROUND(N(data!BO85), 0)</f>
        <v>0</v>
      </c>
      <c r="AB66" s="161">
        <f>ROUND(N(data!BO86), 0)</f>
        <v>0</v>
      </c>
      <c r="AC66" s="161">
        <f>ROUND(N(data!BO87), 0)</f>
        <v>0</v>
      </c>
      <c r="AD66" s="161">
        <f>ROUND(N(data!BO88), 0)</f>
        <v>0</v>
      </c>
      <c r="AE66" s="161">
        <f>ROUND(N(data!BO93), 0)</f>
        <v>0</v>
      </c>
      <c r="AF66" s="161">
        <f>ROUND(N(data!BO91), 0)</f>
        <v>0</v>
      </c>
      <c r="AG66" s="161">
        <f>ROUND(N(data!BO94), 0)</f>
        <v>0</v>
      </c>
      <c r="AH66" s="161">
        <f>ROUND(N(data!BO95), 0)</f>
        <v>0</v>
      </c>
      <c r="AI66" s="161">
        <f>ROUND(N(data!BO96), 0)</f>
        <v>0</v>
      </c>
      <c r="AJ66" s="161">
        <f>ROUND(N(data!BO97), 0)</f>
        <v>0</v>
      </c>
      <c r="AK66" s="250">
        <f>ROUND(N(data!BO98), 2)</f>
        <v>0</v>
      </c>
      <c r="AL66" s="62"/>
      <c r="AM66" s="62"/>
      <c r="AN66" s="62"/>
      <c r="AO66" s="62"/>
      <c r="AP66" s="62"/>
      <c r="AQ66" s="62"/>
      <c r="AR66" s="62"/>
      <c r="AS66" s="62"/>
      <c r="AT66" s="62"/>
      <c r="AU66" s="62"/>
      <c r="AV66" s="62"/>
      <c r="AW66" s="62"/>
      <c r="AX66" s="62"/>
      <c r="AY66" s="62"/>
      <c r="AZ66" s="62"/>
      <c r="BA66" s="62"/>
      <c r="BB66" s="62"/>
      <c r="BC66" s="62"/>
      <c r="BD66" s="62"/>
      <c r="BE66" s="62"/>
      <c r="BF66" s="62"/>
      <c r="BG66" s="62"/>
      <c r="BH66" s="62"/>
      <c r="BI66" s="62"/>
      <c r="BJ66" s="62"/>
      <c r="BK66" s="62"/>
      <c r="BL66" s="62"/>
      <c r="BM66" s="62"/>
      <c r="BN66" s="62"/>
      <c r="BO66" s="62"/>
      <c r="BP66" s="62"/>
      <c r="BQ66" s="62"/>
      <c r="BR66" s="62"/>
      <c r="BS66" s="62"/>
      <c r="BT66" s="62"/>
      <c r="BU66" s="62"/>
      <c r="BV66" s="62"/>
      <c r="BW66" s="62"/>
      <c r="BX66" s="62"/>
      <c r="BY66" s="62"/>
      <c r="BZ66" s="62"/>
      <c r="CA66" s="62"/>
      <c r="CB66" s="62"/>
      <c r="CC66" s="62"/>
      <c r="CD66" s="62"/>
      <c r="CE66" s="62"/>
      <c r="CF66" s="62"/>
      <c r="CG66" s="62"/>
      <c r="CH66" s="62"/>
      <c r="CI66" s="62"/>
      <c r="CJ66" s="62"/>
      <c r="CK66" s="62"/>
    </row>
    <row r="67" spans="1:89" s="11" customFormat="1" ht="12.6" customHeight="1" x14ac:dyDescent="0.25">
      <c r="A67" s="12" t="str">
        <f>RIGHT(data!$C$101,3)</f>
        <v>153</v>
      </c>
      <c r="B67" s="163" t="str">
        <f>RIGHT(data!$C$100,4)</f>
        <v>2023</v>
      </c>
      <c r="C67" s="12" t="str">
        <f>data!BP$59</f>
        <v>8630</v>
      </c>
      <c r="D67" s="12" t="s">
        <v>1143</v>
      </c>
      <c r="E67" s="161">
        <f>ROUND(N(data!BP63), 0)</f>
        <v>0</v>
      </c>
      <c r="F67" s="250">
        <f>ROUND(N(data!BP64), 2)</f>
        <v>0</v>
      </c>
      <c r="G67" s="161">
        <f>ROUND(N(data!BP65), 0)</f>
        <v>0</v>
      </c>
      <c r="H67" s="161">
        <f>ROUND(N(data!BP66), 0)</f>
        <v>0</v>
      </c>
      <c r="I67" s="161">
        <f>ROUND(N(data!BP67), 0)</f>
        <v>0</v>
      </c>
      <c r="J67" s="161">
        <f>ROUND(N(data!BP68), 0)</f>
        <v>267</v>
      </c>
      <c r="K67" s="161">
        <f>ROUND(N(data!BP69), 0)</f>
        <v>0</v>
      </c>
      <c r="L67" s="161">
        <f>ROUND(N(data!BP70), 0)</f>
        <v>57740</v>
      </c>
      <c r="M67" s="161">
        <f>ROUND(N(data!BP71), 0)</f>
        <v>0</v>
      </c>
      <c r="N67" s="161">
        <f>ROUND(N(data!BP72), 0)</f>
        <v>0</v>
      </c>
      <c r="O67" s="161">
        <f>ROUND(N(data!BP73), 0)</f>
        <v>41878</v>
      </c>
      <c r="P67" s="161">
        <f>ROUND(N(data!BP74), 0)</f>
        <v>0</v>
      </c>
      <c r="Q67" s="161">
        <f>ROUND(N(data!BP75), 0)</f>
        <v>0</v>
      </c>
      <c r="R67" s="161">
        <f>ROUND(N(data!BP76), 0)</f>
        <v>0</v>
      </c>
      <c r="S67" s="161">
        <f>ROUND(N(data!BP77), 0)</f>
        <v>0</v>
      </c>
      <c r="T67" s="161">
        <f>ROUND(N(data!BP78), 0)</f>
        <v>0</v>
      </c>
      <c r="U67" s="161">
        <f>ROUND(N(data!BP79), 0)</f>
        <v>0</v>
      </c>
      <c r="V67" s="161">
        <f>ROUND(N(data!BP80), 0)</f>
        <v>0</v>
      </c>
      <c r="W67" s="161">
        <f>ROUND(N(data!BP81), 0)</f>
        <v>0</v>
      </c>
      <c r="X67" s="161">
        <f>ROUND(N(data!BP82), 0)</f>
        <v>0</v>
      </c>
      <c r="Y67" s="161">
        <f>ROUND(N(data!BP83), 0)</f>
        <v>0</v>
      </c>
      <c r="Z67" s="161">
        <f>ROUND(N(data!BP84), 0)</f>
        <v>0</v>
      </c>
      <c r="AA67" s="161">
        <f>ROUND(N(data!BP85), 0)</f>
        <v>0</v>
      </c>
      <c r="AB67" s="161">
        <f>ROUND(N(data!BP86), 0)</f>
        <v>0</v>
      </c>
      <c r="AC67" s="161">
        <f>ROUND(N(data!BP87), 0)</f>
        <v>41878</v>
      </c>
      <c r="AD67" s="161">
        <f>ROUND(N(data!BP88), 0)</f>
        <v>0</v>
      </c>
      <c r="AE67" s="161">
        <f>ROUND(N(data!BP93), 0)</f>
        <v>0</v>
      </c>
      <c r="AF67" s="161">
        <f>ROUND(N(data!BP91), 0)</f>
        <v>0</v>
      </c>
      <c r="AG67" s="161">
        <f>ROUND(N(data!BP94), 0)</f>
        <v>0</v>
      </c>
      <c r="AH67" s="161">
        <f>ROUND(N(data!BP95), 0)</f>
        <v>0</v>
      </c>
      <c r="AI67" s="161">
        <f>ROUND(N(data!BP96), 0)</f>
        <v>0</v>
      </c>
      <c r="AJ67" s="161">
        <f>ROUND(N(data!BP97), 0)</f>
        <v>0</v>
      </c>
      <c r="AK67" s="250">
        <f>ROUND(N(data!BP98), 2)</f>
        <v>0</v>
      </c>
      <c r="AL67" s="62"/>
      <c r="AM67" s="62"/>
      <c r="AN67" s="62"/>
      <c r="AO67" s="62"/>
      <c r="AP67" s="62"/>
      <c r="AQ67" s="62"/>
      <c r="AR67" s="62"/>
      <c r="AS67" s="62"/>
      <c r="AT67" s="62"/>
      <c r="AU67" s="62"/>
      <c r="AV67" s="62"/>
      <c r="AW67" s="62"/>
      <c r="AX67" s="62"/>
      <c r="AY67" s="62"/>
      <c r="AZ67" s="62"/>
      <c r="BA67" s="62"/>
      <c r="BB67" s="62"/>
      <c r="BC67" s="62"/>
      <c r="BD67" s="62"/>
      <c r="BE67" s="62"/>
      <c r="BF67" s="62"/>
      <c r="BG67" s="62"/>
      <c r="BH67" s="62"/>
      <c r="BI67" s="62"/>
      <c r="BJ67" s="62"/>
      <c r="BK67" s="62"/>
      <c r="BL67" s="62"/>
      <c r="BM67" s="62"/>
      <c r="BN67" s="62"/>
      <c r="BO67" s="62"/>
      <c r="BP67" s="62"/>
      <c r="BQ67" s="62"/>
      <c r="BR67" s="62"/>
      <c r="BS67" s="62"/>
      <c r="BT67" s="62"/>
      <c r="BU67" s="62"/>
      <c r="BV67" s="62"/>
      <c r="BW67" s="62"/>
      <c r="BX67" s="62"/>
      <c r="BY67" s="62"/>
      <c r="BZ67" s="62"/>
      <c r="CA67" s="62"/>
      <c r="CB67" s="62"/>
      <c r="CC67" s="62"/>
      <c r="CD67" s="62"/>
      <c r="CE67" s="62"/>
      <c r="CF67" s="62"/>
      <c r="CG67" s="62"/>
      <c r="CH67" s="62"/>
      <c r="CI67" s="62"/>
      <c r="CJ67" s="62"/>
      <c r="CK67" s="62"/>
    </row>
    <row r="68" spans="1:89" s="11" customFormat="1" ht="12.6" customHeight="1" x14ac:dyDescent="0.25">
      <c r="A68" s="12" t="str">
        <f>RIGHT(data!$C$101,3)</f>
        <v>153</v>
      </c>
      <c r="B68" s="163" t="str">
        <f>RIGHT(data!$C$100,4)</f>
        <v>2023</v>
      </c>
      <c r="C68" s="12" t="str">
        <f>data!BQ$59</f>
        <v>8640</v>
      </c>
      <c r="D68" s="12" t="s">
        <v>1143</v>
      </c>
      <c r="E68" s="161">
        <f>ROUND(N(data!BQ63), 0)</f>
        <v>0</v>
      </c>
      <c r="F68" s="250">
        <f>ROUND(N(data!BQ64), 2)</f>
        <v>0</v>
      </c>
      <c r="G68" s="161">
        <f>ROUND(N(data!BQ65), 0)</f>
        <v>0</v>
      </c>
      <c r="H68" s="161">
        <f>ROUND(N(data!BQ66), 0)</f>
        <v>0</v>
      </c>
      <c r="I68" s="161">
        <f>ROUND(N(data!BQ67), 0)</f>
        <v>0</v>
      </c>
      <c r="J68" s="161">
        <f>ROUND(N(data!BQ68), 0)</f>
        <v>0</v>
      </c>
      <c r="K68" s="161">
        <f>ROUND(N(data!BQ69), 0)</f>
        <v>0</v>
      </c>
      <c r="L68" s="161">
        <f>ROUND(N(data!BQ70), 0)</f>
        <v>0</v>
      </c>
      <c r="M68" s="161">
        <f>ROUND(N(data!BQ71), 0)</f>
        <v>0</v>
      </c>
      <c r="N68" s="161">
        <f>ROUND(N(data!BQ72), 0)</f>
        <v>0</v>
      </c>
      <c r="O68" s="161">
        <f>ROUND(N(data!BQ73), 0)</f>
        <v>0</v>
      </c>
      <c r="P68" s="161">
        <f>ROUND(N(data!BQ74), 0)</f>
        <v>0</v>
      </c>
      <c r="Q68" s="161">
        <f>ROUND(N(data!BQ75), 0)</f>
        <v>0</v>
      </c>
      <c r="R68" s="161">
        <f>ROUND(N(data!BQ76), 0)</f>
        <v>0</v>
      </c>
      <c r="S68" s="161">
        <f>ROUND(N(data!BQ77), 0)</f>
        <v>0</v>
      </c>
      <c r="T68" s="161">
        <f>ROUND(N(data!BQ78), 0)</f>
        <v>0</v>
      </c>
      <c r="U68" s="161">
        <f>ROUND(N(data!BQ79), 0)</f>
        <v>0</v>
      </c>
      <c r="V68" s="161">
        <f>ROUND(N(data!BQ80), 0)</f>
        <v>0</v>
      </c>
      <c r="W68" s="161">
        <f>ROUND(N(data!BQ81), 0)</f>
        <v>0</v>
      </c>
      <c r="X68" s="161">
        <f>ROUND(N(data!BQ82), 0)</f>
        <v>0</v>
      </c>
      <c r="Y68" s="161">
        <f>ROUND(N(data!BQ83), 0)</f>
        <v>0</v>
      </c>
      <c r="Z68" s="161">
        <f>ROUND(N(data!BQ84), 0)</f>
        <v>0</v>
      </c>
      <c r="AA68" s="161">
        <f>ROUND(N(data!BQ85), 0)</f>
        <v>0</v>
      </c>
      <c r="AB68" s="161">
        <f>ROUND(N(data!BQ86), 0)</f>
        <v>0</v>
      </c>
      <c r="AC68" s="161">
        <f>ROUND(N(data!BQ87), 0)</f>
        <v>0</v>
      </c>
      <c r="AD68" s="161">
        <f>ROUND(N(data!BQ88), 0)</f>
        <v>0</v>
      </c>
      <c r="AE68" s="161">
        <f>ROUND(N(data!BQ93), 0)</f>
        <v>0</v>
      </c>
      <c r="AF68" s="161">
        <f>ROUND(N(data!BQ91), 0)</f>
        <v>0</v>
      </c>
      <c r="AG68" s="161">
        <f>ROUND(N(data!BQ94), 0)</f>
        <v>0</v>
      </c>
      <c r="AH68" s="161">
        <f>ROUND(N(data!BQ95), 0)</f>
        <v>0</v>
      </c>
      <c r="AI68" s="161">
        <f>ROUND(N(data!BQ96), 0)</f>
        <v>0</v>
      </c>
      <c r="AJ68" s="161">
        <f>ROUND(N(data!BQ97), 0)</f>
        <v>0</v>
      </c>
      <c r="AK68" s="250">
        <f>ROUND(N(data!BQ98), 2)</f>
        <v>0</v>
      </c>
      <c r="AL68" s="62"/>
      <c r="AM68" s="62"/>
      <c r="AN68" s="62"/>
      <c r="AO68" s="62"/>
      <c r="AP68" s="62"/>
      <c r="AQ68" s="62"/>
      <c r="AR68" s="62"/>
      <c r="AS68" s="62"/>
      <c r="AT68" s="62"/>
      <c r="AU68" s="62"/>
      <c r="AV68" s="62"/>
      <c r="AW68" s="62"/>
      <c r="AX68" s="62"/>
      <c r="AY68" s="62"/>
      <c r="AZ68" s="62"/>
      <c r="BA68" s="62"/>
      <c r="BB68" s="62"/>
      <c r="BC68" s="62"/>
      <c r="BD68" s="62"/>
      <c r="BE68" s="62"/>
      <c r="BF68" s="62"/>
      <c r="BG68" s="62"/>
      <c r="BH68" s="62"/>
      <c r="BI68" s="62"/>
      <c r="BJ68" s="62"/>
      <c r="BK68" s="62"/>
      <c r="BL68" s="62"/>
      <c r="BM68" s="62"/>
      <c r="BN68" s="62"/>
      <c r="BO68" s="62"/>
      <c r="BP68" s="62"/>
      <c r="BQ68" s="62"/>
      <c r="BR68" s="62"/>
      <c r="BS68" s="62"/>
      <c r="BT68" s="62"/>
      <c r="BU68" s="62"/>
      <c r="BV68" s="62"/>
      <c r="BW68" s="62"/>
      <c r="BX68" s="62"/>
      <c r="BY68" s="62"/>
      <c r="BZ68" s="62"/>
      <c r="CA68" s="62"/>
      <c r="CB68" s="62"/>
      <c r="CC68" s="62"/>
      <c r="CD68" s="62"/>
      <c r="CE68" s="62"/>
      <c r="CF68" s="62"/>
      <c r="CG68" s="62"/>
      <c r="CH68" s="62"/>
      <c r="CI68" s="62"/>
      <c r="CJ68" s="62"/>
      <c r="CK68" s="62"/>
    </row>
    <row r="69" spans="1:89" s="11" customFormat="1" ht="12.6" customHeight="1" x14ac:dyDescent="0.25">
      <c r="A69" s="12" t="str">
        <f>RIGHT(data!$C$101,3)</f>
        <v>153</v>
      </c>
      <c r="B69" s="163" t="str">
        <f>RIGHT(data!$C$100,4)</f>
        <v>2023</v>
      </c>
      <c r="C69" s="12" t="str">
        <f>data!BR$59</f>
        <v>8650</v>
      </c>
      <c r="D69" s="12" t="s">
        <v>1143</v>
      </c>
      <c r="E69" s="161">
        <f>ROUND(N(data!BR63), 0)</f>
        <v>0</v>
      </c>
      <c r="F69" s="250">
        <f>ROUND(N(data!BR64), 2)</f>
        <v>2.9</v>
      </c>
      <c r="G69" s="161">
        <f>ROUND(N(data!BR65), 0)</f>
        <v>235577</v>
      </c>
      <c r="H69" s="161">
        <f>ROUND(N(data!BR66), 0)</f>
        <v>61890</v>
      </c>
      <c r="I69" s="161">
        <f>ROUND(N(data!BR67), 0)</f>
        <v>0</v>
      </c>
      <c r="J69" s="161">
        <f>ROUND(N(data!BR68), 0)</f>
        <v>37671</v>
      </c>
      <c r="K69" s="161">
        <f>ROUND(N(data!BR69), 0)</f>
        <v>0</v>
      </c>
      <c r="L69" s="161">
        <f>ROUND(N(data!BR70), 0)</f>
        <v>48438</v>
      </c>
      <c r="M69" s="161">
        <f>ROUND(N(data!BR71), 0)</f>
        <v>8148</v>
      </c>
      <c r="N69" s="161">
        <f>ROUND(N(data!BR72), 0)</f>
        <v>0</v>
      </c>
      <c r="O69" s="161">
        <f>ROUND(N(data!BR73), 0)</f>
        <v>274687</v>
      </c>
      <c r="P69" s="161">
        <f>ROUND(N(data!BR74), 0)</f>
        <v>0</v>
      </c>
      <c r="Q69" s="161">
        <f>ROUND(N(data!BR75), 0)</f>
        <v>48788</v>
      </c>
      <c r="R69" s="161">
        <f>ROUND(N(data!BR76), 0)</f>
        <v>0</v>
      </c>
      <c r="S69" s="161">
        <f>ROUND(N(data!BR77), 0)</f>
        <v>0</v>
      </c>
      <c r="T69" s="161">
        <f>ROUND(N(data!BR78), 0)</f>
        <v>0</v>
      </c>
      <c r="U69" s="161">
        <f>ROUND(N(data!BR79), 0)</f>
        <v>27445</v>
      </c>
      <c r="V69" s="161">
        <f>ROUND(N(data!BR80), 0)</f>
        <v>0</v>
      </c>
      <c r="W69" s="161">
        <f>ROUND(N(data!BR81), 0)</f>
        <v>0</v>
      </c>
      <c r="X69" s="161">
        <f>ROUND(N(data!BR82), 0)</f>
        <v>0</v>
      </c>
      <c r="Y69" s="161">
        <f>ROUND(N(data!BR83), 0)</f>
        <v>0</v>
      </c>
      <c r="Z69" s="161">
        <f>ROUND(N(data!BR84), 0)</f>
        <v>0</v>
      </c>
      <c r="AA69" s="161">
        <f>ROUND(N(data!BR85), 0)</f>
        <v>0</v>
      </c>
      <c r="AB69" s="161">
        <f>ROUND(N(data!BR86), 0)</f>
        <v>0</v>
      </c>
      <c r="AC69" s="161">
        <f>ROUND(N(data!BR87), 0)</f>
        <v>198454</v>
      </c>
      <c r="AD69" s="161">
        <f>ROUND(N(data!BR88), 0)</f>
        <v>0</v>
      </c>
      <c r="AE69" s="161">
        <f>ROUND(N(data!BR93), 0)</f>
        <v>0</v>
      </c>
      <c r="AF69" s="161">
        <f>ROUND(N(data!BR91), 0)</f>
        <v>0</v>
      </c>
      <c r="AG69" s="161">
        <f>ROUND(N(data!BR94), 0)</f>
        <v>360</v>
      </c>
      <c r="AH69" s="161">
        <f>ROUND(N(data!BR95), 0)</f>
        <v>0</v>
      </c>
      <c r="AI69" s="161">
        <f>ROUND(N(data!BR96), 0)</f>
        <v>0</v>
      </c>
      <c r="AJ69" s="161">
        <f>ROUND(N(data!BR97), 0)</f>
        <v>0</v>
      </c>
      <c r="AK69" s="250">
        <f>ROUND(N(data!BR98), 2)</f>
        <v>0</v>
      </c>
      <c r="AL69" s="62"/>
      <c r="AM69" s="62"/>
      <c r="AN69" s="62"/>
      <c r="AO69" s="62"/>
      <c r="AP69" s="62"/>
      <c r="AQ69" s="62"/>
      <c r="AR69" s="62"/>
      <c r="AS69" s="62"/>
      <c r="AT69" s="62"/>
      <c r="AU69" s="62"/>
      <c r="AV69" s="62"/>
      <c r="AW69" s="62"/>
      <c r="AX69" s="62"/>
      <c r="AY69" s="62"/>
      <c r="AZ69" s="62"/>
      <c r="BA69" s="62"/>
      <c r="BB69" s="62"/>
      <c r="BC69" s="62"/>
      <c r="BD69" s="62"/>
      <c r="BE69" s="62"/>
      <c r="BF69" s="62"/>
      <c r="BG69" s="62"/>
      <c r="BH69" s="62"/>
      <c r="BI69" s="62"/>
      <c r="BJ69" s="62"/>
      <c r="BK69" s="62"/>
      <c r="BL69" s="62"/>
      <c r="BM69" s="62"/>
      <c r="BN69" s="62"/>
      <c r="BO69" s="62"/>
      <c r="BP69" s="62"/>
      <c r="BQ69" s="62"/>
      <c r="BR69" s="62"/>
      <c r="BS69" s="62"/>
      <c r="BT69" s="62"/>
      <c r="BU69" s="62"/>
      <c r="BV69" s="62"/>
      <c r="BW69" s="62"/>
      <c r="BX69" s="62"/>
      <c r="BY69" s="62"/>
      <c r="BZ69" s="62"/>
      <c r="CA69" s="62"/>
      <c r="CB69" s="62"/>
      <c r="CC69" s="62"/>
      <c r="CD69" s="62"/>
      <c r="CE69" s="62"/>
      <c r="CF69" s="62"/>
      <c r="CG69" s="62"/>
      <c r="CH69" s="62"/>
      <c r="CI69" s="62"/>
      <c r="CJ69" s="62"/>
      <c r="CK69" s="62"/>
    </row>
    <row r="70" spans="1:89" s="11" customFormat="1" ht="12.6" customHeight="1" x14ac:dyDescent="0.25">
      <c r="A70" s="12" t="str">
        <f>RIGHT(data!$C$101,3)</f>
        <v>153</v>
      </c>
      <c r="B70" s="163" t="str">
        <f>RIGHT(data!$C$100,4)</f>
        <v>2023</v>
      </c>
      <c r="C70" s="12" t="str">
        <f>data!BS$59</f>
        <v>8660</v>
      </c>
      <c r="D70" s="12" t="s">
        <v>1143</v>
      </c>
      <c r="E70" s="161">
        <f>ROUND(N(data!BS63), 0)</f>
        <v>0</v>
      </c>
      <c r="F70" s="250">
        <f>ROUND(N(data!BS64), 2)</f>
        <v>0</v>
      </c>
      <c r="G70" s="161">
        <f>ROUND(N(data!BS65), 0)</f>
        <v>0</v>
      </c>
      <c r="H70" s="161">
        <f>ROUND(N(data!BS66), 0)</f>
        <v>0</v>
      </c>
      <c r="I70" s="161">
        <f>ROUND(N(data!BS67), 0)</f>
        <v>0</v>
      </c>
      <c r="J70" s="161">
        <f>ROUND(N(data!BS68), 0)</f>
        <v>0</v>
      </c>
      <c r="K70" s="161">
        <f>ROUND(N(data!BS69), 0)</f>
        <v>0</v>
      </c>
      <c r="L70" s="161">
        <f>ROUND(N(data!BS70), 0)</f>
        <v>0</v>
      </c>
      <c r="M70" s="161">
        <f>ROUND(N(data!BS71), 0)</f>
        <v>0</v>
      </c>
      <c r="N70" s="161">
        <f>ROUND(N(data!BS72), 0)</f>
        <v>0</v>
      </c>
      <c r="O70" s="161">
        <f>ROUND(N(data!BS73), 0)</f>
        <v>0</v>
      </c>
      <c r="P70" s="161">
        <f>ROUND(N(data!BS74), 0)</f>
        <v>0</v>
      </c>
      <c r="Q70" s="161">
        <f>ROUND(N(data!BS75), 0)</f>
        <v>0</v>
      </c>
      <c r="R70" s="161">
        <f>ROUND(N(data!BS76), 0)</f>
        <v>0</v>
      </c>
      <c r="S70" s="161">
        <f>ROUND(N(data!BS77), 0)</f>
        <v>0</v>
      </c>
      <c r="T70" s="161">
        <f>ROUND(N(data!BS78), 0)</f>
        <v>0</v>
      </c>
      <c r="U70" s="161">
        <f>ROUND(N(data!BS79), 0)</f>
        <v>0</v>
      </c>
      <c r="V70" s="161">
        <f>ROUND(N(data!BS80), 0)</f>
        <v>0</v>
      </c>
      <c r="W70" s="161">
        <f>ROUND(N(data!BS81), 0)</f>
        <v>0</v>
      </c>
      <c r="X70" s="161">
        <f>ROUND(N(data!BS82), 0)</f>
        <v>0</v>
      </c>
      <c r="Y70" s="161">
        <f>ROUND(N(data!BS83), 0)</f>
        <v>0</v>
      </c>
      <c r="Z70" s="161">
        <f>ROUND(N(data!BS84), 0)</f>
        <v>0</v>
      </c>
      <c r="AA70" s="161">
        <f>ROUND(N(data!BS85), 0)</f>
        <v>0</v>
      </c>
      <c r="AB70" s="161">
        <f>ROUND(N(data!BS86), 0)</f>
        <v>0</v>
      </c>
      <c r="AC70" s="161">
        <f>ROUND(N(data!BS87), 0)</f>
        <v>0</v>
      </c>
      <c r="AD70" s="161">
        <f>ROUND(N(data!BS88), 0)</f>
        <v>0</v>
      </c>
      <c r="AE70" s="161">
        <f>ROUND(N(data!BS93), 0)</f>
        <v>0</v>
      </c>
      <c r="AF70" s="161">
        <f>ROUND(N(data!BS91), 0)</f>
        <v>0</v>
      </c>
      <c r="AG70" s="161">
        <f>ROUND(N(data!BS94), 0)</f>
        <v>0</v>
      </c>
      <c r="AH70" s="161">
        <f>ROUND(N(data!BS95), 0)</f>
        <v>0</v>
      </c>
      <c r="AI70" s="161">
        <f>ROUND(N(data!BS96), 0)</f>
        <v>0</v>
      </c>
      <c r="AJ70" s="161">
        <f>ROUND(N(data!BS97), 0)</f>
        <v>0</v>
      </c>
      <c r="AK70" s="250">
        <f>ROUND(N(data!BS98), 2)</f>
        <v>0</v>
      </c>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row>
    <row r="71" spans="1:89" s="11" customFormat="1" ht="12.6" customHeight="1" x14ac:dyDescent="0.25">
      <c r="A71" s="12" t="str">
        <f>RIGHT(data!$C$101,3)</f>
        <v>153</v>
      </c>
      <c r="B71" s="163" t="str">
        <f>RIGHT(data!$C$100,4)</f>
        <v>2023</v>
      </c>
      <c r="C71" s="12" t="str">
        <f>data!BT$59</f>
        <v>8670</v>
      </c>
      <c r="D71" s="12" t="s">
        <v>1143</v>
      </c>
      <c r="E71" s="161">
        <f>ROUND(N(data!BT63), 0)</f>
        <v>0</v>
      </c>
      <c r="F71" s="250">
        <f>ROUND(N(data!BT64), 2)</f>
        <v>0</v>
      </c>
      <c r="G71" s="161">
        <f>ROUND(N(data!BT65), 0)</f>
        <v>0</v>
      </c>
      <c r="H71" s="161">
        <f>ROUND(N(data!BT66), 0)</f>
        <v>0</v>
      </c>
      <c r="I71" s="161">
        <f>ROUND(N(data!BT67), 0)</f>
        <v>0</v>
      </c>
      <c r="J71" s="161">
        <f>ROUND(N(data!BT68), 0)</f>
        <v>0</v>
      </c>
      <c r="K71" s="161">
        <f>ROUND(N(data!BT69), 0)</f>
        <v>0</v>
      </c>
      <c r="L71" s="161">
        <f>ROUND(N(data!BT70), 0)</f>
        <v>0</v>
      </c>
      <c r="M71" s="161">
        <f>ROUND(N(data!BT71), 0)</f>
        <v>0</v>
      </c>
      <c r="N71" s="161">
        <f>ROUND(N(data!BT72), 0)</f>
        <v>0</v>
      </c>
      <c r="O71" s="161">
        <f>ROUND(N(data!BT73), 0)</f>
        <v>0</v>
      </c>
      <c r="P71" s="161">
        <f>ROUND(N(data!BT74), 0)</f>
        <v>0</v>
      </c>
      <c r="Q71" s="161">
        <f>ROUND(N(data!BT75), 0)</f>
        <v>0</v>
      </c>
      <c r="R71" s="161">
        <f>ROUND(N(data!BT76), 0)</f>
        <v>0</v>
      </c>
      <c r="S71" s="161">
        <f>ROUND(N(data!BT77), 0)</f>
        <v>0</v>
      </c>
      <c r="T71" s="161">
        <f>ROUND(N(data!BT78), 0)</f>
        <v>0</v>
      </c>
      <c r="U71" s="161">
        <f>ROUND(N(data!BT79), 0)</f>
        <v>0</v>
      </c>
      <c r="V71" s="161">
        <f>ROUND(N(data!BT80), 0)</f>
        <v>0</v>
      </c>
      <c r="W71" s="161">
        <f>ROUND(N(data!BT81), 0)</f>
        <v>0</v>
      </c>
      <c r="X71" s="161">
        <f>ROUND(N(data!BT82), 0)</f>
        <v>0</v>
      </c>
      <c r="Y71" s="161">
        <f>ROUND(N(data!BT83), 0)</f>
        <v>0</v>
      </c>
      <c r="Z71" s="161">
        <f>ROUND(N(data!BT84), 0)</f>
        <v>0</v>
      </c>
      <c r="AA71" s="161">
        <f>ROUND(N(data!BT85), 0)</f>
        <v>0</v>
      </c>
      <c r="AB71" s="161">
        <f>ROUND(N(data!BT86), 0)</f>
        <v>0</v>
      </c>
      <c r="AC71" s="161">
        <f>ROUND(N(data!BT87), 0)</f>
        <v>0</v>
      </c>
      <c r="AD71" s="161">
        <f>ROUND(N(data!BT88), 0)</f>
        <v>0</v>
      </c>
      <c r="AE71" s="161">
        <f>ROUND(N(data!BT93), 0)</f>
        <v>0</v>
      </c>
      <c r="AF71" s="161">
        <f>ROUND(N(data!BT91), 0)</f>
        <v>0</v>
      </c>
      <c r="AG71" s="161">
        <f>ROUND(N(data!BT94), 0)</f>
        <v>0</v>
      </c>
      <c r="AH71" s="161">
        <f>ROUND(N(data!BT95), 0)</f>
        <v>0</v>
      </c>
      <c r="AI71" s="161">
        <f>ROUND(N(data!BT96), 0)</f>
        <v>0</v>
      </c>
      <c r="AJ71" s="161">
        <f>ROUND(N(data!BT97), 0)</f>
        <v>0</v>
      </c>
      <c r="AK71" s="250">
        <f>ROUND(N(data!BT98), 2)</f>
        <v>0</v>
      </c>
      <c r="AL71" s="62"/>
      <c r="AM71" s="62"/>
      <c r="AN71" s="62"/>
      <c r="AO71" s="62"/>
      <c r="AP71" s="62"/>
      <c r="AQ71" s="62"/>
      <c r="AR71" s="62"/>
      <c r="AS71" s="62"/>
      <c r="AT71" s="62"/>
      <c r="AU71" s="62"/>
      <c r="AV71" s="62"/>
      <c r="AW71" s="62"/>
      <c r="AX71" s="62"/>
      <c r="AY71" s="62"/>
      <c r="AZ71" s="62"/>
      <c r="BA71" s="62"/>
      <c r="BB71" s="62"/>
      <c r="BC71" s="62"/>
      <c r="BD71" s="62"/>
      <c r="BE71" s="62"/>
      <c r="BF71" s="62"/>
      <c r="BG71" s="62"/>
      <c r="BH71" s="62"/>
      <c r="BI71" s="62"/>
      <c r="BJ71" s="62"/>
      <c r="BK71" s="62"/>
      <c r="BL71" s="62"/>
      <c r="BM71" s="62"/>
      <c r="BN71" s="62"/>
      <c r="BO71" s="62"/>
      <c r="BP71" s="62"/>
      <c r="BQ71" s="62"/>
      <c r="BR71" s="62"/>
      <c r="BS71" s="62"/>
      <c r="BT71" s="62"/>
      <c r="BU71" s="62"/>
      <c r="BV71" s="62"/>
      <c r="BW71" s="62"/>
      <c r="BX71" s="62"/>
      <c r="BY71" s="62"/>
      <c r="BZ71" s="62"/>
      <c r="CA71" s="62"/>
      <c r="CB71" s="62"/>
      <c r="CC71" s="62"/>
      <c r="CD71" s="62"/>
      <c r="CE71" s="62"/>
      <c r="CF71" s="62"/>
      <c r="CG71" s="62"/>
      <c r="CH71" s="62"/>
      <c r="CI71" s="62"/>
      <c r="CJ71" s="62"/>
      <c r="CK71" s="62"/>
    </row>
    <row r="72" spans="1:89" s="11" customFormat="1" ht="12.6" customHeight="1" x14ac:dyDescent="0.25">
      <c r="A72" s="12" t="str">
        <f>RIGHT(data!$C$101,3)</f>
        <v>153</v>
      </c>
      <c r="B72" s="163" t="str">
        <f>RIGHT(data!$C$100,4)</f>
        <v>2023</v>
      </c>
      <c r="C72" s="12" t="str">
        <f>data!BU$59</f>
        <v>8680</v>
      </c>
      <c r="D72" s="12" t="s">
        <v>1143</v>
      </c>
      <c r="E72" s="161">
        <f>ROUND(N(data!BU63), 0)</f>
        <v>0</v>
      </c>
      <c r="F72" s="250">
        <f>ROUND(N(data!BU64), 2)</f>
        <v>0</v>
      </c>
      <c r="G72" s="161">
        <f>ROUND(N(data!BU65), 0)</f>
        <v>0</v>
      </c>
      <c r="H72" s="161">
        <f>ROUND(N(data!BU66), 0)</f>
        <v>0</v>
      </c>
      <c r="I72" s="161">
        <f>ROUND(N(data!BU67), 0)</f>
        <v>0</v>
      </c>
      <c r="J72" s="161">
        <f>ROUND(N(data!BU68), 0)</f>
        <v>0</v>
      </c>
      <c r="K72" s="161">
        <f>ROUND(N(data!BU69), 0)</f>
        <v>0</v>
      </c>
      <c r="L72" s="161">
        <f>ROUND(N(data!BU70), 0)</f>
        <v>0</v>
      </c>
      <c r="M72" s="161">
        <f>ROUND(N(data!BU71), 0)</f>
        <v>0</v>
      </c>
      <c r="N72" s="161">
        <f>ROUND(N(data!BU72), 0)</f>
        <v>0</v>
      </c>
      <c r="O72" s="161">
        <f>ROUND(N(data!BU73), 0)</f>
        <v>0</v>
      </c>
      <c r="P72" s="161">
        <f>ROUND(N(data!BU74), 0)</f>
        <v>0</v>
      </c>
      <c r="Q72" s="161">
        <f>ROUND(N(data!BU75), 0)</f>
        <v>0</v>
      </c>
      <c r="R72" s="161">
        <f>ROUND(N(data!BU76), 0)</f>
        <v>0</v>
      </c>
      <c r="S72" s="161">
        <f>ROUND(N(data!BU77), 0)</f>
        <v>0</v>
      </c>
      <c r="T72" s="161">
        <f>ROUND(N(data!BU78), 0)</f>
        <v>0</v>
      </c>
      <c r="U72" s="161">
        <f>ROUND(N(data!BU79), 0)</f>
        <v>0</v>
      </c>
      <c r="V72" s="161">
        <f>ROUND(N(data!BU80), 0)</f>
        <v>0</v>
      </c>
      <c r="W72" s="161">
        <f>ROUND(N(data!BU81), 0)</f>
        <v>0</v>
      </c>
      <c r="X72" s="161">
        <f>ROUND(N(data!BU82), 0)</f>
        <v>0</v>
      </c>
      <c r="Y72" s="161">
        <f>ROUND(N(data!BU83), 0)</f>
        <v>0</v>
      </c>
      <c r="Z72" s="161">
        <f>ROUND(N(data!BU84), 0)</f>
        <v>0</v>
      </c>
      <c r="AA72" s="161">
        <f>ROUND(N(data!BU85), 0)</f>
        <v>0</v>
      </c>
      <c r="AB72" s="161">
        <f>ROUND(N(data!BU86), 0)</f>
        <v>0</v>
      </c>
      <c r="AC72" s="161">
        <f>ROUND(N(data!BU87), 0)</f>
        <v>0</v>
      </c>
      <c r="AD72" s="161">
        <f>ROUND(N(data!BU88), 0)</f>
        <v>0</v>
      </c>
      <c r="AE72" s="161">
        <f>ROUND(N(data!BU93), 0)</f>
        <v>0</v>
      </c>
      <c r="AF72" s="161">
        <f>ROUND(N(data!BU91), 0)</f>
        <v>0</v>
      </c>
      <c r="AG72" s="161">
        <f>ROUND(N(data!BU94), 0)</f>
        <v>0</v>
      </c>
      <c r="AH72" s="161">
        <f>ROUND(N(data!BU95), 0)</f>
        <v>0</v>
      </c>
      <c r="AI72" s="161">
        <f>ROUND(N(data!BU96), 0)</f>
        <v>0</v>
      </c>
      <c r="AJ72" s="161">
        <f>ROUND(N(data!BU97), 0)</f>
        <v>0</v>
      </c>
      <c r="AK72" s="250">
        <f>ROUND(N(data!BU98), 2)</f>
        <v>0</v>
      </c>
      <c r="AL72" s="62"/>
      <c r="AM72" s="62"/>
      <c r="AN72" s="62"/>
      <c r="AO72" s="62"/>
      <c r="AP72" s="62"/>
      <c r="AQ72" s="62"/>
      <c r="AR72" s="62"/>
      <c r="AS72" s="62"/>
      <c r="AT72" s="62"/>
      <c r="AU72" s="62"/>
      <c r="AV72" s="62"/>
      <c r="AW72" s="62"/>
      <c r="AX72" s="62"/>
      <c r="AY72" s="62"/>
      <c r="AZ72" s="62"/>
      <c r="BA72" s="62"/>
      <c r="BB72" s="62"/>
      <c r="BC72" s="62"/>
      <c r="BD72" s="62"/>
      <c r="BE72" s="62"/>
      <c r="BF72" s="62"/>
      <c r="BG72" s="62"/>
      <c r="BH72" s="62"/>
      <c r="BI72" s="62"/>
      <c r="BJ72" s="62"/>
      <c r="BK72" s="62"/>
      <c r="BL72" s="62"/>
      <c r="BM72" s="62"/>
      <c r="BN72" s="62"/>
      <c r="BO72" s="62"/>
      <c r="BP72" s="62"/>
      <c r="BQ72" s="62"/>
      <c r="BR72" s="62"/>
      <c r="BS72" s="62"/>
      <c r="BT72" s="62"/>
      <c r="BU72" s="62"/>
      <c r="BV72" s="62"/>
      <c r="BW72" s="62"/>
      <c r="BX72" s="62"/>
      <c r="BY72" s="62"/>
      <c r="BZ72" s="62"/>
      <c r="CA72" s="62"/>
      <c r="CB72" s="62"/>
      <c r="CC72" s="62"/>
      <c r="CD72" s="62"/>
      <c r="CE72" s="62"/>
      <c r="CF72" s="62"/>
      <c r="CG72" s="62"/>
      <c r="CH72" s="62"/>
      <c r="CI72" s="62"/>
      <c r="CJ72" s="62"/>
      <c r="CK72" s="62"/>
    </row>
    <row r="73" spans="1:89" s="11" customFormat="1" ht="12.6" customHeight="1" x14ac:dyDescent="0.25">
      <c r="A73" s="12" t="str">
        <f>RIGHT(data!$C$101,3)</f>
        <v>153</v>
      </c>
      <c r="B73" s="163" t="str">
        <f>RIGHT(data!$C$100,4)</f>
        <v>2023</v>
      </c>
      <c r="C73" s="12" t="str">
        <f>data!BV$59</f>
        <v>8690</v>
      </c>
      <c r="D73" s="12" t="s">
        <v>1143</v>
      </c>
      <c r="E73" s="161">
        <f>ROUND(N(data!BV63), 0)</f>
        <v>0</v>
      </c>
      <c r="F73" s="250">
        <f>ROUND(N(data!BV64), 2)</f>
        <v>11.4</v>
      </c>
      <c r="G73" s="161">
        <f>ROUND(N(data!BV65), 0)</f>
        <v>623205</v>
      </c>
      <c r="H73" s="161">
        <f>ROUND(N(data!BV66), 0)</f>
        <v>163726</v>
      </c>
      <c r="I73" s="161">
        <f>ROUND(N(data!BV67), 0)</f>
        <v>0</v>
      </c>
      <c r="J73" s="161">
        <f>ROUND(N(data!BV68), 0)</f>
        <v>18961</v>
      </c>
      <c r="K73" s="161">
        <f>ROUND(N(data!BV69), 0)</f>
        <v>0</v>
      </c>
      <c r="L73" s="161">
        <f>ROUND(N(data!BV70), 0)</f>
        <v>209412</v>
      </c>
      <c r="M73" s="161">
        <f>ROUND(N(data!BV71), 0)</f>
        <v>36553</v>
      </c>
      <c r="N73" s="161">
        <f>ROUND(N(data!BV72), 0)</f>
        <v>909</v>
      </c>
      <c r="O73" s="161">
        <f>ROUND(N(data!BV73), 0)</f>
        <v>236</v>
      </c>
      <c r="P73" s="161">
        <f>ROUND(N(data!BV74), 0)</f>
        <v>0</v>
      </c>
      <c r="Q73" s="161">
        <f>ROUND(N(data!BV75), 0)</f>
        <v>0</v>
      </c>
      <c r="R73" s="161">
        <f>ROUND(N(data!BV76), 0)</f>
        <v>0</v>
      </c>
      <c r="S73" s="161">
        <f>ROUND(N(data!BV77), 0)</f>
        <v>0</v>
      </c>
      <c r="T73" s="161">
        <f>ROUND(N(data!BV78), 0)</f>
        <v>0</v>
      </c>
      <c r="U73" s="161">
        <f>ROUND(N(data!BV79), 0)</f>
        <v>0</v>
      </c>
      <c r="V73" s="161">
        <f>ROUND(N(data!BV80), 0)</f>
        <v>0</v>
      </c>
      <c r="W73" s="161">
        <f>ROUND(N(data!BV81), 0)</f>
        <v>0</v>
      </c>
      <c r="X73" s="161">
        <f>ROUND(N(data!BV82), 0)</f>
        <v>0</v>
      </c>
      <c r="Y73" s="161">
        <f>ROUND(N(data!BV83), 0)</f>
        <v>0</v>
      </c>
      <c r="Z73" s="161">
        <f>ROUND(N(data!BV84), 0)</f>
        <v>0</v>
      </c>
      <c r="AA73" s="161">
        <f>ROUND(N(data!BV85), 0)</f>
        <v>0</v>
      </c>
      <c r="AB73" s="161">
        <f>ROUND(N(data!BV86), 0)</f>
        <v>0</v>
      </c>
      <c r="AC73" s="161">
        <f>ROUND(N(data!BV87), 0)</f>
        <v>236</v>
      </c>
      <c r="AD73" s="161">
        <f>ROUND(N(data!BV88), 0)</f>
        <v>2666</v>
      </c>
      <c r="AE73" s="161">
        <f>ROUND(N(data!BV93), 0)</f>
        <v>0</v>
      </c>
      <c r="AF73" s="161">
        <f>ROUND(N(data!BV91), 0)</f>
        <v>0</v>
      </c>
      <c r="AG73" s="161">
        <f>ROUND(N(data!BV94), 0)</f>
        <v>1615</v>
      </c>
      <c r="AH73" s="161">
        <f>ROUND(N(data!BV95), 0)</f>
        <v>0</v>
      </c>
      <c r="AI73" s="161">
        <f>ROUND(N(data!BV96), 0)</f>
        <v>319</v>
      </c>
      <c r="AJ73" s="161">
        <f>ROUND(N(data!BV97), 0)</f>
        <v>0</v>
      </c>
      <c r="AK73" s="250">
        <f>ROUND(N(data!BV98), 2)</f>
        <v>0</v>
      </c>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row>
    <row r="74" spans="1:89" s="11" customFormat="1" ht="12.6" customHeight="1" x14ac:dyDescent="0.25">
      <c r="A74" s="12" t="str">
        <f>RIGHT(data!$C$101,3)</f>
        <v>153</v>
      </c>
      <c r="B74" s="163" t="str">
        <f>RIGHT(data!$C$100,4)</f>
        <v>2023</v>
      </c>
      <c r="C74" s="12" t="str">
        <f>data!BW$59</f>
        <v>8700</v>
      </c>
      <c r="D74" s="12" t="s">
        <v>1143</v>
      </c>
      <c r="E74" s="161">
        <f>ROUND(N(data!BW63), 0)</f>
        <v>0</v>
      </c>
      <c r="F74" s="250">
        <f>ROUND(N(data!BW64), 2)</f>
        <v>0</v>
      </c>
      <c r="G74" s="161">
        <f>ROUND(N(data!BW65), 0)</f>
        <v>0</v>
      </c>
      <c r="H74" s="161">
        <f>ROUND(N(data!BW66), 0)</f>
        <v>0</v>
      </c>
      <c r="I74" s="161">
        <f>ROUND(N(data!BW67), 0)</f>
        <v>0</v>
      </c>
      <c r="J74" s="161">
        <f>ROUND(N(data!BW68), 0)</f>
        <v>0</v>
      </c>
      <c r="K74" s="161">
        <f>ROUND(N(data!BW69), 0)</f>
        <v>0</v>
      </c>
      <c r="L74" s="161">
        <f>ROUND(N(data!BW70), 0)</f>
        <v>0</v>
      </c>
      <c r="M74" s="161">
        <f>ROUND(N(data!BW71), 0)</f>
        <v>0</v>
      </c>
      <c r="N74" s="161">
        <f>ROUND(N(data!BW72), 0)</f>
        <v>0</v>
      </c>
      <c r="O74" s="161">
        <f>ROUND(N(data!BW73), 0)</f>
        <v>0</v>
      </c>
      <c r="P74" s="161">
        <f>ROUND(N(data!BW74), 0)</f>
        <v>0</v>
      </c>
      <c r="Q74" s="161">
        <f>ROUND(N(data!BW75), 0)</f>
        <v>0</v>
      </c>
      <c r="R74" s="161">
        <f>ROUND(N(data!BW76), 0)</f>
        <v>0</v>
      </c>
      <c r="S74" s="161">
        <f>ROUND(N(data!BW77), 0)</f>
        <v>0</v>
      </c>
      <c r="T74" s="161">
        <f>ROUND(N(data!BW78), 0)</f>
        <v>0</v>
      </c>
      <c r="U74" s="161">
        <f>ROUND(N(data!BW79), 0)</f>
        <v>0</v>
      </c>
      <c r="V74" s="161">
        <f>ROUND(N(data!BW80), 0)</f>
        <v>0</v>
      </c>
      <c r="W74" s="161">
        <f>ROUND(N(data!BW81), 0)</f>
        <v>0</v>
      </c>
      <c r="X74" s="161">
        <f>ROUND(N(data!BW82), 0)</f>
        <v>0</v>
      </c>
      <c r="Y74" s="161">
        <f>ROUND(N(data!BW83), 0)</f>
        <v>0</v>
      </c>
      <c r="Z74" s="161">
        <f>ROUND(N(data!BW84), 0)</f>
        <v>0</v>
      </c>
      <c r="AA74" s="161">
        <f>ROUND(N(data!BW85), 0)</f>
        <v>0</v>
      </c>
      <c r="AB74" s="161">
        <f>ROUND(N(data!BW86), 0)</f>
        <v>0</v>
      </c>
      <c r="AC74" s="161">
        <f>ROUND(N(data!BW87), 0)</f>
        <v>0</v>
      </c>
      <c r="AD74" s="161">
        <f>ROUND(N(data!BW88), 0)</f>
        <v>0</v>
      </c>
      <c r="AE74" s="161">
        <f>ROUND(N(data!BW93), 0)</f>
        <v>0</v>
      </c>
      <c r="AF74" s="161">
        <f>ROUND(N(data!BW91), 0)</f>
        <v>0</v>
      </c>
      <c r="AG74" s="161">
        <f>ROUND(N(data!BW94), 0)</f>
        <v>0</v>
      </c>
      <c r="AH74" s="161">
        <f>ROUND(N(data!BW95), 0)</f>
        <v>0</v>
      </c>
      <c r="AI74" s="161">
        <f>ROUND(N(data!BW96), 0)</f>
        <v>0</v>
      </c>
      <c r="AJ74" s="161">
        <f>ROUND(N(data!BW97), 0)</f>
        <v>0</v>
      </c>
      <c r="AK74" s="250">
        <f>ROUND(N(data!BW98), 2)</f>
        <v>0</v>
      </c>
      <c r="AL74" s="62"/>
      <c r="AM74" s="62"/>
      <c r="AN74" s="62"/>
      <c r="AO74" s="62"/>
      <c r="AP74" s="62"/>
      <c r="AQ74" s="62"/>
      <c r="AR74" s="62"/>
      <c r="AS74" s="62"/>
      <c r="AT74" s="62"/>
      <c r="AU74" s="62"/>
      <c r="AV74" s="62"/>
      <c r="AW74" s="62"/>
      <c r="AX74" s="62"/>
      <c r="AY74" s="62"/>
      <c r="AZ74" s="62"/>
      <c r="BA74" s="62"/>
      <c r="BB74" s="62"/>
      <c r="BC74" s="62"/>
      <c r="BD74" s="62"/>
      <c r="BE74" s="62"/>
      <c r="BF74" s="62"/>
      <c r="BG74" s="62"/>
      <c r="BH74" s="62"/>
      <c r="BI74" s="62"/>
      <c r="BJ74" s="62"/>
      <c r="BK74" s="62"/>
      <c r="BL74" s="62"/>
      <c r="BM74" s="62"/>
      <c r="BN74" s="62"/>
      <c r="BO74" s="62"/>
      <c r="BP74" s="62"/>
      <c r="BQ74" s="62"/>
      <c r="BR74" s="62"/>
      <c r="BS74" s="62"/>
      <c r="BT74" s="62"/>
      <c r="BU74" s="62"/>
      <c r="BV74" s="62"/>
      <c r="BW74" s="62"/>
      <c r="BX74" s="62"/>
      <c r="BY74" s="62"/>
      <c r="BZ74" s="62"/>
      <c r="CA74" s="62"/>
      <c r="CB74" s="62"/>
      <c r="CC74" s="62"/>
      <c r="CD74" s="62"/>
      <c r="CE74" s="62"/>
      <c r="CF74" s="62"/>
      <c r="CG74" s="62"/>
      <c r="CH74" s="62"/>
      <c r="CI74" s="62"/>
      <c r="CJ74" s="62"/>
      <c r="CK74" s="62"/>
    </row>
    <row r="75" spans="1:89" s="11" customFormat="1" ht="12.6" customHeight="1" x14ac:dyDescent="0.25">
      <c r="A75" s="12" t="str">
        <f>RIGHT(data!$C$101,3)</f>
        <v>153</v>
      </c>
      <c r="B75" s="163" t="str">
        <f>RIGHT(data!$C$100,4)</f>
        <v>2023</v>
      </c>
      <c r="C75" s="12" t="str">
        <f>data!BX$59</f>
        <v>8710</v>
      </c>
      <c r="D75" s="12" t="s">
        <v>1143</v>
      </c>
      <c r="E75" s="161">
        <f>ROUND(N(data!BX63), 0)</f>
        <v>0</v>
      </c>
      <c r="F75" s="250">
        <f>ROUND(N(data!BX64), 2)</f>
        <v>0.3</v>
      </c>
      <c r="G75" s="161">
        <f>ROUND(N(data!BX65), 0)</f>
        <v>24296</v>
      </c>
      <c r="H75" s="161">
        <f>ROUND(N(data!BX66), 0)</f>
        <v>6383</v>
      </c>
      <c r="I75" s="161">
        <f>ROUND(N(data!BX67), 0)</f>
        <v>3905</v>
      </c>
      <c r="J75" s="161">
        <f>ROUND(N(data!BX68), 0)</f>
        <v>8993</v>
      </c>
      <c r="K75" s="161">
        <f>ROUND(N(data!BX69), 0)</f>
        <v>0</v>
      </c>
      <c r="L75" s="161">
        <f>ROUND(N(data!BX70), 0)</f>
        <v>0</v>
      </c>
      <c r="M75" s="161">
        <f>ROUND(N(data!BX71), 0)</f>
        <v>0</v>
      </c>
      <c r="N75" s="161">
        <f>ROUND(N(data!BX72), 0)</f>
        <v>0</v>
      </c>
      <c r="O75" s="161">
        <f>ROUND(N(data!BX73), 0)</f>
        <v>1961</v>
      </c>
      <c r="P75" s="161">
        <f>ROUND(N(data!BX74), 0)</f>
        <v>0</v>
      </c>
      <c r="Q75" s="161">
        <f>ROUND(N(data!BX75), 0)</f>
        <v>0</v>
      </c>
      <c r="R75" s="161">
        <f>ROUND(N(data!BX76), 0)</f>
        <v>0</v>
      </c>
      <c r="S75" s="161">
        <f>ROUND(N(data!BX77), 0)</f>
        <v>0</v>
      </c>
      <c r="T75" s="161">
        <f>ROUND(N(data!BX78), 0)</f>
        <v>0</v>
      </c>
      <c r="U75" s="161">
        <f>ROUND(N(data!BX79), 0)</f>
        <v>0</v>
      </c>
      <c r="V75" s="161">
        <f>ROUND(N(data!BX80), 0)</f>
        <v>0</v>
      </c>
      <c r="W75" s="161">
        <f>ROUND(N(data!BX81), 0)</f>
        <v>0</v>
      </c>
      <c r="X75" s="161">
        <f>ROUND(N(data!BX82), 0)</f>
        <v>0</v>
      </c>
      <c r="Y75" s="161">
        <f>ROUND(N(data!BX83), 0)</f>
        <v>0</v>
      </c>
      <c r="Z75" s="161">
        <f>ROUND(N(data!BX84), 0)</f>
        <v>0</v>
      </c>
      <c r="AA75" s="161">
        <f>ROUND(N(data!BX85), 0)</f>
        <v>0</v>
      </c>
      <c r="AB75" s="161">
        <f>ROUND(N(data!BX86), 0)</f>
        <v>0</v>
      </c>
      <c r="AC75" s="161">
        <f>ROUND(N(data!BX87), 0)</f>
        <v>1961</v>
      </c>
      <c r="AD75" s="161">
        <f>ROUND(N(data!BX88), 0)</f>
        <v>0</v>
      </c>
      <c r="AE75" s="161">
        <f>ROUND(N(data!BX93), 0)</f>
        <v>0</v>
      </c>
      <c r="AF75" s="161">
        <f>ROUND(N(data!BX91), 0)</f>
        <v>0</v>
      </c>
      <c r="AG75" s="161">
        <f>ROUND(N(data!BX94), 0)</f>
        <v>0</v>
      </c>
      <c r="AH75" s="161">
        <f>ROUND(N(data!BX95), 0)</f>
        <v>0</v>
      </c>
      <c r="AI75" s="161">
        <f>ROUND(N(data!BX96), 0)</f>
        <v>0</v>
      </c>
      <c r="AJ75" s="161">
        <f>ROUND(N(data!BX97), 0)</f>
        <v>0</v>
      </c>
      <c r="AK75" s="250">
        <f>ROUND(N(data!BX98), 2)</f>
        <v>0</v>
      </c>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row>
    <row r="76" spans="1:89" s="11" customFormat="1" ht="12.6" customHeight="1" x14ac:dyDescent="0.25">
      <c r="A76" s="12" t="str">
        <f>RIGHT(data!$C$101,3)</f>
        <v>153</v>
      </c>
      <c r="B76" s="163" t="str">
        <f>RIGHT(data!$C$100,4)</f>
        <v>2023</v>
      </c>
      <c r="C76" s="12" t="str">
        <f>data!BY$59</f>
        <v>8720</v>
      </c>
      <c r="D76" s="12" t="s">
        <v>1143</v>
      </c>
      <c r="E76" s="161">
        <f>ROUND(N(data!BY63), 0)</f>
        <v>0</v>
      </c>
      <c r="F76" s="250">
        <f>ROUND(N(data!BY64), 2)</f>
        <v>5</v>
      </c>
      <c r="G76" s="161">
        <f>ROUND(N(data!BY65), 0)</f>
        <v>657941</v>
      </c>
      <c r="H76" s="161">
        <f>ROUND(N(data!BY66), 0)</f>
        <v>172851</v>
      </c>
      <c r="I76" s="161">
        <f>ROUND(N(data!BY67), 0)</f>
        <v>0</v>
      </c>
      <c r="J76" s="161">
        <f>ROUND(N(data!BY68), 0)</f>
        <v>8523</v>
      </c>
      <c r="K76" s="161">
        <f>ROUND(N(data!BY69), 0)</f>
        <v>0</v>
      </c>
      <c r="L76" s="161">
        <f>ROUND(N(data!BY70), 0)</f>
        <v>0</v>
      </c>
      <c r="M76" s="161">
        <f>ROUND(N(data!BY71), 0)</f>
        <v>0</v>
      </c>
      <c r="N76" s="161">
        <f>ROUND(N(data!BY72), 0)</f>
        <v>0</v>
      </c>
      <c r="O76" s="161">
        <f>ROUND(N(data!BY73), 0)</f>
        <v>110220</v>
      </c>
      <c r="P76" s="161">
        <f>ROUND(N(data!BY74), 0)</f>
        <v>0</v>
      </c>
      <c r="Q76" s="161">
        <f>ROUND(N(data!BY75), 0)</f>
        <v>109908</v>
      </c>
      <c r="R76" s="161">
        <f>ROUND(N(data!BY76), 0)</f>
        <v>0</v>
      </c>
      <c r="S76" s="161">
        <f>ROUND(N(data!BY77), 0)</f>
        <v>0</v>
      </c>
      <c r="T76" s="161">
        <f>ROUND(N(data!BY78), 0)</f>
        <v>0</v>
      </c>
      <c r="U76" s="161">
        <f>ROUND(N(data!BY79), 0)</f>
        <v>0</v>
      </c>
      <c r="V76" s="161">
        <f>ROUND(N(data!BY80), 0)</f>
        <v>0</v>
      </c>
      <c r="W76" s="161">
        <f>ROUND(N(data!BY81), 0)</f>
        <v>0</v>
      </c>
      <c r="X76" s="161">
        <f>ROUND(N(data!BY82), 0)</f>
        <v>0</v>
      </c>
      <c r="Y76" s="161">
        <f>ROUND(N(data!BY83), 0)</f>
        <v>0</v>
      </c>
      <c r="Z76" s="161">
        <f>ROUND(N(data!BY84), 0)</f>
        <v>0</v>
      </c>
      <c r="AA76" s="161">
        <f>ROUND(N(data!BY85), 0)</f>
        <v>0</v>
      </c>
      <c r="AB76" s="161">
        <f>ROUND(N(data!BY86), 0)</f>
        <v>0</v>
      </c>
      <c r="AC76" s="161">
        <f>ROUND(N(data!BY87), 0)</f>
        <v>312</v>
      </c>
      <c r="AD76" s="161">
        <f>ROUND(N(data!BY88), 0)</f>
        <v>0</v>
      </c>
      <c r="AE76" s="161">
        <f>ROUND(N(data!BY93), 0)</f>
        <v>0</v>
      </c>
      <c r="AF76" s="161">
        <f>ROUND(N(data!BY91), 0)</f>
        <v>0</v>
      </c>
      <c r="AG76" s="161">
        <f>ROUND(N(data!BY94), 0)</f>
        <v>0</v>
      </c>
      <c r="AH76" s="161">
        <f>ROUND(N(data!BY95), 0)</f>
        <v>0</v>
      </c>
      <c r="AI76" s="161">
        <f>ROUND(N(data!BY96), 0)</f>
        <v>0</v>
      </c>
      <c r="AJ76" s="161">
        <f>ROUND(N(data!BY97), 0)</f>
        <v>0</v>
      </c>
      <c r="AK76" s="250">
        <f>ROUND(N(data!BY98), 2)</f>
        <v>0</v>
      </c>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row>
    <row r="77" spans="1:89" s="11" customFormat="1" ht="12.6" customHeight="1" x14ac:dyDescent="0.25">
      <c r="A77" s="12" t="str">
        <f>RIGHT(data!$C$101,3)</f>
        <v>153</v>
      </c>
      <c r="B77" s="163" t="str">
        <f>RIGHT(data!$C$100,4)</f>
        <v>2023</v>
      </c>
      <c r="C77" s="12" t="str">
        <f>data!BZ$59</f>
        <v>8730</v>
      </c>
      <c r="D77" s="12" t="s">
        <v>1143</v>
      </c>
      <c r="E77" s="161">
        <f>ROUND(N(data!BZ63), 0)</f>
        <v>0</v>
      </c>
      <c r="F77" s="250">
        <f>ROUND(N(data!BZ64), 2)</f>
        <v>0</v>
      </c>
      <c r="G77" s="161">
        <f>ROUND(N(data!BZ65), 0)</f>
        <v>0</v>
      </c>
      <c r="H77" s="161">
        <f>ROUND(N(data!BZ66), 0)</f>
        <v>0</v>
      </c>
      <c r="I77" s="161">
        <f>ROUND(N(data!BZ67), 0)</f>
        <v>0</v>
      </c>
      <c r="J77" s="161">
        <f>ROUND(N(data!BZ68), 0)</f>
        <v>0</v>
      </c>
      <c r="K77" s="161">
        <f>ROUND(N(data!BZ69), 0)</f>
        <v>0</v>
      </c>
      <c r="L77" s="161">
        <f>ROUND(N(data!BZ70), 0)</f>
        <v>0</v>
      </c>
      <c r="M77" s="161">
        <f>ROUND(N(data!BZ71), 0)</f>
        <v>0</v>
      </c>
      <c r="N77" s="161">
        <f>ROUND(N(data!BZ72), 0)</f>
        <v>0</v>
      </c>
      <c r="O77" s="161">
        <f>ROUND(N(data!BZ73), 0)</f>
        <v>0</v>
      </c>
      <c r="P77" s="161">
        <f>ROUND(N(data!BZ74), 0)</f>
        <v>0</v>
      </c>
      <c r="Q77" s="161">
        <f>ROUND(N(data!BZ75), 0)</f>
        <v>0</v>
      </c>
      <c r="R77" s="161">
        <f>ROUND(N(data!BZ76), 0)</f>
        <v>0</v>
      </c>
      <c r="S77" s="161">
        <f>ROUND(N(data!BZ77), 0)</f>
        <v>0</v>
      </c>
      <c r="T77" s="161">
        <f>ROUND(N(data!BZ78), 0)</f>
        <v>0</v>
      </c>
      <c r="U77" s="161">
        <f>ROUND(N(data!BZ79), 0)</f>
        <v>0</v>
      </c>
      <c r="V77" s="161">
        <f>ROUND(N(data!BZ80), 0)</f>
        <v>0</v>
      </c>
      <c r="W77" s="161">
        <f>ROUND(N(data!BZ81), 0)</f>
        <v>0</v>
      </c>
      <c r="X77" s="161">
        <f>ROUND(N(data!BZ82), 0)</f>
        <v>0</v>
      </c>
      <c r="Y77" s="161">
        <f>ROUND(N(data!BZ83), 0)</f>
        <v>0</v>
      </c>
      <c r="Z77" s="161">
        <f>ROUND(N(data!BZ84), 0)</f>
        <v>0</v>
      </c>
      <c r="AA77" s="161">
        <f>ROUND(N(data!BZ85), 0)</f>
        <v>0</v>
      </c>
      <c r="AB77" s="161">
        <f>ROUND(N(data!BZ86), 0)</f>
        <v>0</v>
      </c>
      <c r="AC77" s="161">
        <f>ROUND(N(data!BZ87), 0)</f>
        <v>0</v>
      </c>
      <c r="AD77" s="161">
        <f>ROUND(N(data!BZ88), 0)</f>
        <v>0</v>
      </c>
      <c r="AE77" s="161">
        <f>ROUND(N(data!BZ93), 0)</f>
        <v>0</v>
      </c>
      <c r="AF77" s="161">
        <f>ROUND(N(data!BZ91), 0)</f>
        <v>0</v>
      </c>
      <c r="AG77" s="161">
        <f>ROUND(N(data!BZ94), 0)</f>
        <v>0</v>
      </c>
      <c r="AH77" s="161">
        <f>ROUND(N(data!BZ95), 0)</f>
        <v>0</v>
      </c>
      <c r="AI77" s="161">
        <f>ROUND(N(data!BZ96), 0)</f>
        <v>0</v>
      </c>
      <c r="AJ77" s="161">
        <f>ROUND(N(data!BZ97), 0)</f>
        <v>0</v>
      </c>
      <c r="AK77" s="250">
        <f>ROUND(N(data!BZ98), 2)</f>
        <v>0</v>
      </c>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row>
    <row r="78" spans="1:89" s="11" customFormat="1" ht="12.6" customHeight="1" x14ac:dyDescent="0.25">
      <c r="A78" s="12" t="str">
        <f>RIGHT(data!$C$101,3)</f>
        <v>153</v>
      </c>
      <c r="B78" s="163" t="str">
        <f>RIGHT(data!$C$100,4)</f>
        <v>2023</v>
      </c>
      <c r="C78" s="12" t="str">
        <f>data!CA$59</f>
        <v>8740</v>
      </c>
      <c r="D78" s="12" t="s">
        <v>1143</v>
      </c>
      <c r="E78" s="161">
        <f>ROUND(N(data!CA63), 0)</f>
        <v>0</v>
      </c>
      <c r="F78" s="250">
        <f>ROUND(N(data!CA64), 2)</f>
        <v>1.1000000000000001</v>
      </c>
      <c r="G78" s="161">
        <f>ROUND(N(data!CA65), 0)</f>
        <v>78640</v>
      </c>
      <c r="H78" s="161">
        <f>ROUND(N(data!CA66), 0)</f>
        <v>20660</v>
      </c>
      <c r="I78" s="161">
        <f>ROUND(N(data!CA67), 0)</f>
        <v>0</v>
      </c>
      <c r="J78" s="161">
        <f>ROUND(N(data!CA68), 0)</f>
        <v>14839</v>
      </c>
      <c r="K78" s="161">
        <f>ROUND(N(data!CA69), 0)</f>
        <v>0</v>
      </c>
      <c r="L78" s="161">
        <f>ROUND(N(data!CA70), 0)</f>
        <v>10360</v>
      </c>
      <c r="M78" s="161">
        <f>ROUND(N(data!CA71), 0)</f>
        <v>5998</v>
      </c>
      <c r="N78" s="161">
        <f>ROUND(N(data!CA72), 0)</f>
        <v>0</v>
      </c>
      <c r="O78" s="161">
        <f>ROUND(N(data!CA73), 0)</f>
        <v>162290</v>
      </c>
      <c r="P78" s="161">
        <f>ROUND(N(data!CA74), 0)</f>
        <v>0</v>
      </c>
      <c r="Q78" s="161">
        <f>ROUND(N(data!CA75), 0)</f>
        <v>0</v>
      </c>
      <c r="R78" s="161">
        <f>ROUND(N(data!CA76), 0)</f>
        <v>0</v>
      </c>
      <c r="S78" s="161">
        <f>ROUND(N(data!CA77), 0)</f>
        <v>0</v>
      </c>
      <c r="T78" s="161">
        <f>ROUND(N(data!CA78), 0)</f>
        <v>0</v>
      </c>
      <c r="U78" s="161">
        <f>ROUND(N(data!CA79), 0)</f>
        <v>0</v>
      </c>
      <c r="V78" s="161">
        <f>ROUND(N(data!CA80), 0)</f>
        <v>0</v>
      </c>
      <c r="W78" s="161">
        <f>ROUND(N(data!CA81), 0)</f>
        <v>0</v>
      </c>
      <c r="X78" s="161">
        <f>ROUND(N(data!CA82), 0)</f>
        <v>0</v>
      </c>
      <c r="Y78" s="161">
        <f>ROUND(N(data!CA83), 0)</f>
        <v>0</v>
      </c>
      <c r="Z78" s="161">
        <f>ROUND(N(data!CA84), 0)</f>
        <v>162290</v>
      </c>
      <c r="AA78" s="161">
        <f>ROUND(N(data!CA85), 0)</f>
        <v>0</v>
      </c>
      <c r="AB78" s="161">
        <f>ROUND(N(data!CA86), 0)</f>
        <v>0</v>
      </c>
      <c r="AC78" s="161">
        <f>ROUND(N(data!CA87), 0)</f>
        <v>0</v>
      </c>
      <c r="AD78" s="161">
        <f>ROUND(N(data!CA88), 0)</f>
        <v>0</v>
      </c>
      <c r="AE78" s="161">
        <f>ROUND(N(data!CA93), 0)</f>
        <v>0</v>
      </c>
      <c r="AF78" s="161">
        <f>ROUND(N(data!CA91), 0)</f>
        <v>0</v>
      </c>
      <c r="AG78" s="161">
        <f>ROUND(N(data!CA94), 0)</f>
        <v>265</v>
      </c>
      <c r="AH78" s="161">
        <f>ROUND(N(data!CA95), 0)</f>
        <v>0</v>
      </c>
      <c r="AI78" s="161">
        <f>ROUND(N(data!CA96), 0)</f>
        <v>52</v>
      </c>
      <c r="AJ78" s="161">
        <f>ROUND(N(data!CA97), 0)</f>
        <v>0</v>
      </c>
      <c r="AK78" s="250">
        <f>ROUND(N(data!CA98), 2)</f>
        <v>0</v>
      </c>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row>
    <row r="79" spans="1:89" s="11" customFormat="1" ht="12.6" customHeight="1" x14ac:dyDescent="0.25">
      <c r="A79" s="12" t="str">
        <f>RIGHT(data!$C$101,3)</f>
        <v>153</v>
      </c>
      <c r="B79" s="163" t="str">
        <f>RIGHT(data!$C$100,4)</f>
        <v>2023</v>
      </c>
      <c r="C79" s="12" t="str">
        <f>data!CB$59</f>
        <v>8770</v>
      </c>
      <c r="D79" s="12" t="s">
        <v>1143</v>
      </c>
      <c r="E79" s="161">
        <f>ROUND(N(data!CB63), 0)</f>
        <v>0</v>
      </c>
      <c r="F79" s="250">
        <f>ROUND(N(data!CB64), 2)</f>
        <v>0</v>
      </c>
      <c r="G79" s="161">
        <f>ROUND(N(data!CB65), 0)</f>
        <v>0</v>
      </c>
      <c r="H79" s="161">
        <f>ROUND(N(data!CB66), 0)</f>
        <v>0</v>
      </c>
      <c r="I79" s="161">
        <f>ROUND(N(data!CB67), 0)</f>
        <v>0</v>
      </c>
      <c r="J79" s="161">
        <f>ROUND(N(data!CB68), 0)</f>
        <v>0</v>
      </c>
      <c r="K79" s="161">
        <f>ROUND(N(data!CB69), 0)</f>
        <v>0</v>
      </c>
      <c r="L79" s="161">
        <f>ROUND(N(data!CB70), 0)</f>
        <v>0</v>
      </c>
      <c r="M79" s="161">
        <f>ROUND(N(data!CB71), 0)</f>
        <v>0</v>
      </c>
      <c r="N79" s="161">
        <f>ROUND(N(data!CB72), 0)</f>
        <v>0</v>
      </c>
      <c r="O79" s="161">
        <f>ROUND(N(data!CB73), 0)</f>
        <v>0</v>
      </c>
      <c r="P79" s="161">
        <f>ROUND(N(data!CB74), 0)</f>
        <v>0</v>
      </c>
      <c r="Q79" s="161">
        <f>ROUND(N(data!CB75), 0)</f>
        <v>0</v>
      </c>
      <c r="R79" s="161">
        <f>ROUND(N(data!CB76), 0)</f>
        <v>0</v>
      </c>
      <c r="S79" s="161">
        <f>ROUND(N(data!CB77), 0)</f>
        <v>0</v>
      </c>
      <c r="T79" s="161">
        <f>ROUND(N(data!CB78), 0)</f>
        <v>0</v>
      </c>
      <c r="U79" s="161">
        <f>ROUND(N(data!CB79), 0)</f>
        <v>0</v>
      </c>
      <c r="V79" s="161">
        <f>ROUND(N(data!CB80), 0)</f>
        <v>0</v>
      </c>
      <c r="W79" s="161">
        <f>ROUND(N(data!CB81), 0)</f>
        <v>0</v>
      </c>
      <c r="X79" s="161">
        <f>ROUND(N(data!CB82), 0)</f>
        <v>0</v>
      </c>
      <c r="Y79" s="161">
        <f>ROUND(N(data!CB83), 0)</f>
        <v>0</v>
      </c>
      <c r="Z79" s="161">
        <f>ROUND(N(data!CB84), 0)</f>
        <v>0</v>
      </c>
      <c r="AA79" s="161">
        <f>ROUND(N(data!CB85), 0)</f>
        <v>0</v>
      </c>
      <c r="AB79" s="161">
        <f>ROUND(N(data!CB86), 0)</f>
        <v>0</v>
      </c>
      <c r="AC79" s="161">
        <f>ROUND(N(data!CB87), 0)</f>
        <v>0</v>
      </c>
      <c r="AD79" s="161">
        <f>ROUND(N(data!CB88), 0)</f>
        <v>0</v>
      </c>
      <c r="AE79" s="161">
        <f>ROUND(N(data!CB93), 0)</f>
        <v>0</v>
      </c>
      <c r="AF79" s="161">
        <f>ROUND(N(data!CB91), 0)</f>
        <v>0</v>
      </c>
      <c r="AG79" s="161">
        <f>ROUND(N(data!CB94), 0)</f>
        <v>0</v>
      </c>
      <c r="AH79" s="161">
        <f>ROUND(N(data!CB95), 0)</f>
        <v>0</v>
      </c>
      <c r="AI79" s="161">
        <f>ROUND(N(data!CB96), 0)</f>
        <v>0</v>
      </c>
      <c r="AJ79" s="161">
        <f>ROUND(N(data!CB97), 0)</f>
        <v>0</v>
      </c>
      <c r="AK79" s="250">
        <f>ROUND(N(data!CB98), 2)</f>
        <v>0</v>
      </c>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row>
    <row r="80" spans="1:89" s="11" customFormat="1" ht="12.6" customHeight="1" x14ac:dyDescent="0.25">
      <c r="A80" s="12" t="str">
        <f>RIGHT(data!$C$101,3)</f>
        <v>153</v>
      </c>
      <c r="B80" s="163" t="str">
        <f>RIGHT(data!$C$100,4)</f>
        <v>2023</v>
      </c>
      <c r="C80" s="12" t="str">
        <f>data!CC$59</f>
        <v>8790</v>
      </c>
      <c r="D80" s="12" t="s">
        <v>1143</v>
      </c>
      <c r="E80" s="161">
        <f>ROUND(N(data!CC63), 0)</f>
        <v>0</v>
      </c>
      <c r="F80" s="250">
        <f>ROUND(N(data!CC64), 2)</f>
        <v>2.6</v>
      </c>
      <c r="G80" s="161">
        <f>ROUND(N(data!CC65), 0)</f>
        <v>350284</v>
      </c>
      <c r="H80" s="161">
        <f>ROUND(N(data!CC66), 0)</f>
        <v>92025</v>
      </c>
      <c r="I80" s="161">
        <f>ROUND(N(data!CC67), 0)</f>
        <v>0</v>
      </c>
      <c r="J80" s="161">
        <f>ROUND(N(data!CC68), 0)</f>
        <v>6030</v>
      </c>
      <c r="K80" s="161">
        <f>ROUND(N(data!CC69), 0)</f>
        <v>0</v>
      </c>
      <c r="L80" s="161">
        <f>ROUND(N(data!CC70), 0)</f>
        <v>23323</v>
      </c>
      <c r="M80" s="161">
        <f>ROUND(N(data!CC71), 0)</f>
        <v>0</v>
      </c>
      <c r="N80" s="161">
        <f>ROUND(N(data!CC72), 0)</f>
        <v>0</v>
      </c>
      <c r="O80" s="161">
        <f>ROUND(N(data!CC73), 0)</f>
        <v>406</v>
      </c>
      <c r="P80" s="161">
        <f>ROUND(N(data!CC74), 0)</f>
        <v>0</v>
      </c>
      <c r="Q80" s="161">
        <f>ROUND(N(data!CC75), 0)</f>
        <v>0</v>
      </c>
      <c r="R80" s="161">
        <f>ROUND(N(data!CC76), 0)</f>
        <v>0</v>
      </c>
      <c r="S80" s="161">
        <f>ROUND(N(data!CC77), 0)</f>
        <v>0</v>
      </c>
      <c r="T80" s="161">
        <f>ROUND(N(data!CC78), 0)</f>
        <v>0</v>
      </c>
      <c r="U80" s="161">
        <f>ROUND(N(data!CC79), 0)</f>
        <v>0</v>
      </c>
      <c r="V80" s="161">
        <f>ROUND(N(data!CC80), 0)</f>
        <v>0</v>
      </c>
      <c r="W80" s="161">
        <f>ROUND(N(data!CC81), 0)</f>
        <v>0</v>
      </c>
      <c r="X80" s="161">
        <f>ROUND(N(data!CC82), 0)</f>
        <v>0</v>
      </c>
      <c r="Y80" s="161">
        <f>ROUND(N(data!CC83), 0)</f>
        <v>0</v>
      </c>
      <c r="Z80" s="161">
        <f>ROUND(N(data!CC84), 0)</f>
        <v>0</v>
      </c>
      <c r="AA80" s="161">
        <f>ROUND(N(data!CC85), 0)</f>
        <v>0</v>
      </c>
      <c r="AB80" s="161">
        <f>ROUND(N(data!CC86), 0)</f>
        <v>0</v>
      </c>
      <c r="AC80" s="161">
        <f>ROUND(N(data!CC87), 0)</f>
        <v>406</v>
      </c>
      <c r="AD80" s="161">
        <f>ROUND(N(data!CC88), 0)</f>
        <v>0</v>
      </c>
      <c r="AE80" s="161">
        <f>ROUND(N(data!CC93), 0)</f>
        <v>0</v>
      </c>
      <c r="AF80" s="161">
        <f>ROUND(N(data!CC91), 0)</f>
        <v>0</v>
      </c>
      <c r="AG80" s="161">
        <f>ROUND(N(data!CC94), 0)</f>
        <v>0</v>
      </c>
      <c r="AH80" s="161">
        <f>ROUND(N(data!CC95), 0)</f>
        <v>0</v>
      </c>
      <c r="AI80" s="161">
        <f>ROUND(N(data!CC96), 0)</f>
        <v>0</v>
      </c>
      <c r="AJ80" s="161">
        <f>ROUND(N(data!CC97), 0)</f>
        <v>0</v>
      </c>
      <c r="AK80" s="250">
        <f>ROUND(N(data!CC98), 2)</f>
        <v>0</v>
      </c>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row>
  </sheetData>
  <sheetProtection algorithmName="SHA-512" hashValue="MMERrDzCnCKPEd38eSwNbcWKDSR3BVLBvsDVE21h7fTS9VOn71HQOUHv/2rrg1B5B9b8BQGt0upEaEjYC47zxA==" saltValue="qi4UYtsjS0Bb0l/7P5Axgw==" spinCount="100000" sheet="1" objects="1" scenarios="1"/>
  <pageMargins left="0.7" right="0.7" top="0.75" bottom="0.75" header="0.3" footer="0.3"/>
  <pageSetup orientation="portrait" horizontalDpi="1200" verticalDpi="12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BEC4E7-36A6-4DCF-A64F-F0374B775028}">
  <sheetPr codeName="Sheet2">
    <tabColor rgb="FF92D050"/>
    <pageSetUpPr fitToPage="1"/>
  </sheetPr>
  <dimension ref="B1:J42"/>
  <sheetViews>
    <sheetView workbookViewId="0">
      <selection activeCell="N32" sqref="N32"/>
    </sheetView>
  </sheetViews>
  <sheetFormatPr defaultColWidth="10.77734375" defaultRowHeight="15" x14ac:dyDescent="0.25"/>
  <cols>
    <col min="1" max="1" width="2.77734375" style="11" customWidth="1"/>
    <col min="2" max="3" width="10.77734375" style="11" customWidth="1"/>
    <col min="4" max="4" width="2.77734375" style="11" customWidth="1"/>
    <col min="5" max="6" width="10.77734375" style="11" customWidth="1"/>
    <col min="7" max="7" width="2.77734375" style="11" customWidth="1"/>
    <col min="8" max="8" width="10.77734375" style="11" customWidth="1"/>
    <col min="9" max="10" width="8.77734375" style="11" customWidth="1"/>
    <col min="11" max="11" width="2.77734375" style="11" customWidth="1"/>
    <col min="12" max="15" width="10.77734375" style="11" customWidth="1"/>
    <col min="16" max="16384" width="10.77734375" style="11"/>
  </cols>
  <sheetData>
    <row r="1" spans="2:10" x14ac:dyDescent="0.25">
      <c r="J1" s="91" t="s">
        <v>686</v>
      </c>
    </row>
    <row r="2" spans="2:10" x14ac:dyDescent="0.25">
      <c r="B2" s="92"/>
      <c r="C2" s="93"/>
      <c r="D2" s="93"/>
      <c r="E2" s="93"/>
      <c r="F2" s="93"/>
      <c r="G2" s="93"/>
      <c r="H2" s="93"/>
      <c r="I2" s="93"/>
      <c r="J2" s="94"/>
    </row>
    <row r="3" spans="2:10" x14ac:dyDescent="0.25">
      <c r="B3" s="95"/>
      <c r="F3" s="10" t="s">
        <v>687</v>
      </c>
      <c r="G3" s="10"/>
      <c r="J3" s="96"/>
    </row>
    <row r="4" spans="2:10" x14ac:dyDescent="0.25">
      <c r="B4" s="95"/>
      <c r="F4" s="10" t="s">
        <v>688</v>
      </c>
      <c r="G4" s="10"/>
      <c r="J4" s="96"/>
    </row>
    <row r="5" spans="2:10" x14ac:dyDescent="0.25">
      <c r="B5" s="95"/>
      <c r="J5" s="96"/>
    </row>
    <row r="6" spans="2:10" x14ac:dyDescent="0.25">
      <c r="B6" s="97"/>
      <c r="C6" s="98"/>
      <c r="D6" s="98"/>
      <c r="E6" s="98"/>
      <c r="F6" s="98"/>
      <c r="G6" s="98"/>
      <c r="H6" s="98"/>
      <c r="I6" s="98"/>
      <c r="J6" s="99"/>
    </row>
    <row r="7" spans="2:10" x14ac:dyDescent="0.25">
      <c r="B7" s="95"/>
      <c r="J7" s="96"/>
    </row>
    <row r="8" spans="2:10" x14ac:dyDescent="0.25">
      <c r="B8" s="95"/>
      <c r="E8" s="65"/>
      <c r="F8" s="10" t="s">
        <v>689</v>
      </c>
      <c r="G8" s="10"/>
      <c r="H8" s="65"/>
      <c r="J8" s="96"/>
    </row>
    <row r="9" spans="2:10" x14ac:dyDescent="0.25">
      <c r="B9" s="92"/>
      <c r="C9" s="93"/>
      <c r="D9" s="93"/>
      <c r="E9" s="93"/>
      <c r="F9" s="100" t="s">
        <v>690</v>
      </c>
      <c r="G9" s="100"/>
      <c r="H9" s="93"/>
      <c r="I9" s="93"/>
      <c r="J9" s="94"/>
    </row>
    <row r="10" spans="2:10" x14ac:dyDescent="0.25">
      <c r="B10" s="95"/>
      <c r="F10" s="10" t="s">
        <v>691</v>
      </c>
      <c r="G10" s="10"/>
      <c r="J10" s="96"/>
    </row>
    <row r="11" spans="2:10" x14ac:dyDescent="0.25">
      <c r="B11" s="95"/>
      <c r="F11" s="10"/>
      <c r="G11" s="10"/>
      <c r="J11" s="96"/>
    </row>
    <row r="12" spans="2:10" x14ac:dyDescent="0.25">
      <c r="B12" s="95"/>
      <c r="F12" s="10" t="s">
        <v>692</v>
      </c>
      <c r="G12" s="10"/>
      <c r="J12" s="96"/>
    </row>
    <row r="13" spans="2:10" x14ac:dyDescent="0.25">
      <c r="B13" s="95"/>
      <c r="F13" s="10" t="s">
        <v>693</v>
      </c>
      <c r="G13" s="10"/>
      <c r="J13" s="96"/>
    </row>
    <row r="14" spans="2:10" x14ac:dyDescent="0.25">
      <c r="B14" s="97"/>
      <c r="C14" s="98"/>
      <c r="D14" s="98"/>
      <c r="E14" s="98"/>
      <c r="F14" s="98"/>
      <c r="G14" s="98"/>
      <c r="H14" s="98"/>
      <c r="I14" s="98"/>
      <c r="J14" s="99"/>
    </row>
    <row r="15" spans="2:10" x14ac:dyDescent="0.25">
      <c r="B15" s="95"/>
      <c r="J15" s="96"/>
    </row>
    <row r="16" spans="2:10" x14ac:dyDescent="0.25">
      <c r="B16" s="95"/>
      <c r="F16" s="11" t="s">
        <v>694</v>
      </c>
      <c r="J16" s="96"/>
    </row>
    <row r="17" spans="2:10" x14ac:dyDescent="0.25">
      <c r="B17" s="92"/>
      <c r="C17" s="101" t="s">
        <v>695</v>
      </c>
      <c r="D17" s="101"/>
      <c r="E17" s="93" t="str">
        <f>+data!C102</f>
        <v>Whitman Hospital &amp; Medical Clinics</v>
      </c>
      <c r="F17" s="100"/>
      <c r="G17" s="100"/>
      <c r="H17" s="93"/>
      <c r="I17" s="93"/>
      <c r="J17" s="94"/>
    </row>
    <row r="18" spans="2:10" x14ac:dyDescent="0.25">
      <c r="B18" s="95"/>
      <c r="C18" s="62" t="s">
        <v>696</v>
      </c>
      <c r="D18" s="62"/>
      <c r="E18" s="11" t="str">
        <f>+"H-"&amp;data!C101</f>
        <v>H-153</v>
      </c>
      <c r="F18" s="10"/>
      <c r="G18" s="10"/>
      <c r="J18" s="96"/>
    </row>
    <row r="19" spans="2:10" x14ac:dyDescent="0.25">
      <c r="B19" s="95"/>
      <c r="C19" s="62" t="s">
        <v>697</v>
      </c>
      <c r="D19" s="62"/>
      <c r="E19" s="11" t="str">
        <f>+data!C103</f>
        <v>1200 W. Fairview Street</v>
      </c>
      <c r="F19" s="10"/>
      <c r="G19" s="10"/>
      <c r="J19" s="96"/>
    </row>
    <row r="20" spans="2:10" x14ac:dyDescent="0.25">
      <c r="B20" s="95"/>
      <c r="C20" s="62" t="s">
        <v>698</v>
      </c>
      <c r="D20" s="62"/>
      <c r="E20" s="11" t="str">
        <f>+data!C103</f>
        <v>1200 W. Fairview Street</v>
      </c>
      <c r="F20" s="10"/>
      <c r="G20" s="10"/>
      <c r="J20" s="96"/>
    </row>
    <row r="21" spans="2:10" x14ac:dyDescent="0.25">
      <c r="B21" s="95"/>
      <c r="C21" s="62" t="s">
        <v>699</v>
      </c>
      <c r="D21" s="62"/>
      <c r="E21" s="11" t="str">
        <f>CONCATENATE(+data!C104,", ",+data!C105)</f>
        <v>Colfax, 99111</v>
      </c>
      <c r="F21" s="10"/>
      <c r="G21" s="10"/>
      <c r="J21" s="96"/>
    </row>
    <row r="22" spans="2:10" x14ac:dyDescent="0.25">
      <c r="B22" s="97"/>
      <c r="C22" s="98"/>
      <c r="D22" s="98"/>
      <c r="E22" s="98"/>
      <c r="F22" s="98"/>
      <c r="G22" s="98"/>
      <c r="H22" s="98"/>
      <c r="I22" s="98"/>
      <c r="J22" s="99"/>
    </row>
    <row r="23" spans="2:10" x14ac:dyDescent="0.25">
      <c r="B23" s="95"/>
      <c r="J23" s="96"/>
    </row>
    <row r="24" spans="2:10" x14ac:dyDescent="0.25">
      <c r="B24" s="95"/>
      <c r="J24" s="96"/>
    </row>
    <row r="25" spans="2:10" x14ac:dyDescent="0.25">
      <c r="B25" s="95"/>
      <c r="J25" s="96"/>
    </row>
    <row r="26" spans="2:10" x14ac:dyDescent="0.25">
      <c r="B26" s="102"/>
      <c r="C26" s="103"/>
      <c r="D26" s="103"/>
      <c r="E26" s="103"/>
      <c r="F26" s="104" t="s">
        <v>700</v>
      </c>
      <c r="G26" s="103"/>
      <c r="H26" s="103"/>
      <c r="I26" s="103"/>
      <c r="J26" s="105"/>
    </row>
    <row r="27" spans="2:10" x14ac:dyDescent="0.25">
      <c r="B27" s="106" t="s">
        <v>701</v>
      </c>
      <c r="C27" s="292"/>
      <c r="D27" s="292"/>
      <c r="E27" s="292"/>
      <c r="F27" s="292"/>
      <c r="G27" s="292"/>
      <c r="H27" s="292"/>
      <c r="I27" s="292"/>
      <c r="J27" s="107"/>
    </row>
    <row r="28" spans="2:10" x14ac:dyDescent="0.25">
      <c r="B28" s="95" t="str">
        <f>+"by the Department of Health for the fiscal year ended "&amp;data!C100&amp;"."</f>
        <v>by the Department of Health for the fiscal year ended 12/31/2023.</v>
      </c>
      <c r="J28" s="96"/>
    </row>
    <row r="29" spans="2:10" x14ac:dyDescent="0.25">
      <c r="B29" s="95" t="s">
        <v>702</v>
      </c>
      <c r="J29" s="96"/>
    </row>
    <row r="30" spans="2:10" x14ac:dyDescent="0.25">
      <c r="B30" s="108" t="s">
        <v>703</v>
      </c>
      <c r="C30" s="293"/>
      <c r="D30" s="293"/>
      <c r="E30" s="293"/>
      <c r="F30" s="293"/>
      <c r="G30" s="293"/>
      <c r="H30" s="293"/>
      <c r="I30" s="293"/>
      <c r="J30" s="109"/>
    </row>
    <row r="31" spans="2:10" x14ac:dyDescent="0.25">
      <c r="B31" s="106"/>
      <c r="C31" s="292"/>
      <c r="D31" s="292"/>
      <c r="E31" s="292"/>
      <c r="F31" s="292"/>
      <c r="G31" s="292"/>
      <c r="H31" s="292"/>
      <c r="I31" s="292"/>
      <c r="J31" s="107"/>
    </row>
    <row r="32" spans="2:10" x14ac:dyDescent="0.25">
      <c r="B32" s="95"/>
      <c r="J32" s="96"/>
    </row>
    <row r="33" spans="2:10" x14ac:dyDescent="0.25">
      <c r="B33" s="110" t="s">
        <v>248</v>
      </c>
      <c r="C33" s="293"/>
      <c r="D33" s="293"/>
      <c r="E33" s="293"/>
      <c r="F33" s="293"/>
      <c r="G33" s="293"/>
      <c r="H33" s="293"/>
      <c r="I33" s="293"/>
      <c r="J33" s="109"/>
    </row>
    <row r="34" spans="2:10" x14ac:dyDescent="0.25">
      <c r="B34" s="102" t="s">
        <v>704</v>
      </c>
      <c r="C34" s="103"/>
      <c r="D34" s="103"/>
      <c r="E34" s="103"/>
      <c r="F34" s="104"/>
      <c r="G34" s="103"/>
      <c r="H34" s="103"/>
      <c r="I34" s="103"/>
      <c r="J34" s="105"/>
    </row>
    <row r="35" spans="2:10" x14ac:dyDescent="0.25">
      <c r="B35" s="102" t="s">
        <v>705</v>
      </c>
      <c r="C35" s="103" t="s">
        <v>1357</v>
      </c>
      <c r="D35" s="103"/>
      <c r="E35" s="103"/>
      <c r="F35" s="104"/>
      <c r="G35" s="103"/>
      <c r="H35" s="103"/>
      <c r="I35" s="103"/>
      <c r="J35" s="105"/>
    </row>
    <row r="36" spans="2:10" x14ac:dyDescent="0.25">
      <c r="B36" s="102" t="s">
        <v>706</v>
      </c>
      <c r="C36" s="103"/>
      <c r="D36" s="103"/>
      <c r="E36" s="103"/>
      <c r="F36" s="104"/>
      <c r="G36" s="103"/>
      <c r="H36" s="103"/>
      <c r="I36" s="103"/>
      <c r="J36" s="105"/>
    </row>
    <row r="37" spans="2:10" x14ac:dyDescent="0.25">
      <c r="B37" s="106"/>
      <c r="C37" s="292"/>
      <c r="D37" s="292"/>
      <c r="E37" s="292"/>
      <c r="F37" s="292"/>
      <c r="G37" s="292"/>
      <c r="H37" s="292"/>
      <c r="I37" s="292"/>
      <c r="J37" s="107"/>
    </row>
    <row r="38" spans="2:10" x14ac:dyDescent="0.25">
      <c r="B38" s="95"/>
      <c r="J38" s="96"/>
    </row>
    <row r="39" spans="2:10" x14ac:dyDescent="0.25">
      <c r="B39" s="110" t="s">
        <v>248</v>
      </c>
      <c r="C39" s="293"/>
      <c r="D39" s="293"/>
      <c r="E39" s="293"/>
      <c r="F39" s="293"/>
      <c r="G39" s="293"/>
      <c r="H39" s="293"/>
      <c r="I39" s="293"/>
      <c r="J39" s="109"/>
    </row>
    <row r="40" spans="2:10" x14ac:dyDescent="0.25">
      <c r="B40" s="102" t="s">
        <v>707</v>
      </c>
      <c r="C40" s="103"/>
      <c r="D40" s="103"/>
      <c r="E40" s="103"/>
      <c r="F40" s="104"/>
      <c r="G40" s="103"/>
      <c r="H40" s="103"/>
      <c r="I40" s="103"/>
      <c r="J40" s="105"/>
    </row>
    <row r="41" spans="2:10" x14ac:dyDescent="0.25">
      <c r="B41" s="102" t="s">
        <v>705</v>
      </c>
      <c r="C41" s="103" t="s">
        <v>1359</v>
      </c>
      <c r="D41" s="103"/>
      <c r="E41" s="103"/>
      <c r="F41" s="104"/>
      <c r="G41" s="103"/>
      <c r="H41" s="103"/>
      <c r="I41" s="103"/>
      <c r="J41" s="105"/>
    </row>
    <row r="42" spans="2:10" x14ac:dyDescent="0.25">
      <c r="B42" s="111" t="s">
        <v>706</v>
      </c>
      <c r="C42" s="112"/>
      <c r="D42" s="112"/>
      <c r="E42" s="112"/>
      <c r="F42" s="113"/>
      <c r="G42" s="112"/>
      <c r="H42" s="112"/>
      <c r="I42" s="112"/>
      <c r="J42" s="114"/>
    </row>
  </sheetData>
  <pageMargins left="0.75" right="0.75" top="1" bottom="1" header="0.5" footer="0.5"/>
  <pageSetup scale="87" orientation="portrait"/>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0888FA-A8B1-4E1B-BDC7-CC89A713B75A}">
  <sheetPr codeName="Sheet9">
    <tabColor rgb="FF92D050"/>
  </sheetPr>
  <dimension ref="A2:M94"/>
  <sheetViews>
    <sheetView topLeftCell="A25" zoomScale="85" zoomScaleNormal="85" workbookViewId="0">
      <selection activeCell="I69" sqref="I69"/>
    </sheetView>
  </sheetViews>
  <sheetFormatPr defaultColWidth="8.6640625" defaultRowHeight="15" x14ac:dyDescent="0.25"/>
  <cols>
    <col min="1" max="1" width="28.77734375" style="1" customWidth="1"/>
    <col min="2" max="8" width="12.21875" style="1" customWidth="1"/>
    <col min="9" max="9" width="65.109375" style="1" bestFit="1" customWidth="1"/>
    <col min="10" max="10" width="40.5546875" style="1" customWidth="1"/>
    <col min="11" max="14" width="8.6640625" style="1" customWidth="1"/>
    <col min="15" max="16384" width="8.6640625" style="1"/>
  </cols>
  <sheetData>
    <row r="2" spans="1:13" x14ac:dyDescent="0.25">
      <c r="A2" s="63" t="s">
        <v>708</v>
      </c>
    </row>
    <row r="3" spans="1:13" x14ac:dyDescent="0.25">
      <c r="A3" s="63"/>
    </row>
    <row r="4" spans="1:13" x14ac:dyDescent="0.25">
      <c r="A4" s="128" t="s">
        <v>709</v>
      </c>
    </row>
    <row r="5" spans="1:13" x14ac:dyDescent="0.25">
      <c r="A5" s="128" t="s">
        <v>710</v>
      </c>
    </row>
    <row r="6" spans="1:13" x14ac:dyDescent="0.25">
      <c r="A6" s="128" t="s">
        <v>711</v>
      </c>
    </row>
    <row r="7" spans="1:13" x14ac:dyDescent="0.25">
      <c r="A7" s="128"/>
    </row>
    <row r="8" spans="1:13" x14ac:dyDescent="0.25">
      <c r="A8" s="2" t="s">
        <v>712</v>
      </c>
    </row>
    <row r="9" spans="1:13" x14ac:dyDescent="0.25">
      <c r="A9" s="128" t="s">
        <v>27</v>
      </c>
    </row>
    <row r="12" spans="1:13" x14ac:dyDescent="0.25">
      <c r="A12" s="1">
        <f>data!C101</f>
        <v>153</v>
      </c>
      <c r="B12" s="196" t="str">
        <f>RIGHT('Prior Year'!C96,4)</f>
        <v>2022</v>
      </c>
      <c r="C12" s="196" t="str">
        <f>RIGHT(data!C100,4)</f>
        <v>2023</v>
      </c>
      <c r="D12" s="1" t="str">
        <f>RIGHT('Prior Year'!C96,4)</f>
        <v>2022</v>
      </c>
      <c r="E12" s="196" t="str">
        <f>RIGHT(data!C100,4)</f>
        <v>2023</v>
      </c>
      <c r="F12" s="1" t="str">
        <f>RIGHT('Prior Year'!C96,4)</f>
        <v>2022</v>
      </c>
      <c r="G12" s="196" t="str">
        <f>RIGHT(data!C100,4)</f>
        <v>2023</v>
      </c>
      <c r="H12" s="3"/>
    </row>
    <row r="13" spans="1:13" x14ac:dyDescent="0.25">
      <c r="A13" s="2"/>
      <c r="B13" s="196" t="s">
        <v>713</v>
      </c>
      <c r="C13" s="196" t="s">
        <v>713</v>
      </c>
      <c r="D13" s="5" t="s">
        <v>714</v>
      </c>
      <c r="E13" s="5" t="s">
        <v>714</v>
      </c>
      <c r="F13" s="3" t="s">
        <v>715</v>
      </c>
      <c r="G13" s="3" t="s">
        <v>715</v>
      </c>
      <c r="H13" s="3" t="s">
        <v>716</v>
      </c>
    </row>
    <row r="14" spans="1:13" x14ac:dyDescent="0.25">
      <c r="A14" s="1" t="s">
        <v>717</v>
      </c>
      <c r="B14" s="196" t="s">
        <v>351</v>
      </c>
      <c r="C14" s="196" t="s">
        <v>351</v>
      </c>
      <c r="D14" s="4" t="s">
        <v>718</v>
      </c>
      <c r="E14" s="4" t="s">
        <v>718</v>
      </c>
      <c r="F14" s="3" t="s">
        <v>719</v>
      </c>
      <c r="G14" s="3" t="s">
        <v>719</v>
      </c>
      <c r="H14" s="3" t="s">
        <v>720</v>
      </c>
      <c r="I14" s="8" t="s">
        <v>721</v>
      </c>
      <c r="J14" s="64" t="s">
        <v>722</v>
      </c>
    </row>
    <row r="15" spans="1:13" x14ac:dyDescent="0.25">
      <c r="A15" s="1" t="s">
        <v>723</v>
      </c>
      <c r="B15" s="196">
        <f>ROUND(N('Prior Year'!C85), 0)</f>
        <v>0</v>
      </c>
      <c r="C15" s="196">
        <f>data!C89</f>
        <v>0</v>
      </c>
      <c r="D15" s="196">
        <f>ROUND(N('Prior Year'!C59), 0)</f>
        <v>0</v>
      </c>
      <c r="E15" s="1">
        <f>data!C63</f>
        <v>0</v>
      </c>
      <c r="F15" s="170" t="str">
        <f t="shared" ref="F15:F59" si="0">IF(B15=0,"",IF(D15=0,"",B15/D15))</f>
        <v/>
      </c>
      <c r="G15" s="170" t="str">
        <f t="shared" ref="G15:G29" si="1">IF(C15=0,"",IF(E15=0,"",C15/E15))</f>
        <v/>
      </c>
      <c r="H15" s="6" t="str">
        <f t="shared" ref="H15:H30" si="2">IF(B15 = 0, "", IF(C15 = 0, "", IF(D15 = 0, "", IF(E15 = 0, "", IF(G15 / F15 - 1 &lt; -0.25, G15 / F15 - 1, IF(G15 / F15 - 1 &gt; 0.25, G15 / F15 - 1, ""))))))</f>
        <v/>
      </c>
      <c r="I15" s="196" t="str">
        <f t="shared" ref="I15:I46" si="3">IF(H15 = "", "", IF(ABS(H15) &gt; 25 %, "Please provide explanation for the fluctuation noted here", ""))</f>
        <v/>
      </c>
      <c r="M15" s="7"/>
    </row>
    <row r="16" spans="1:13" x14ac:dyDescent="0.25">
      <c r="A16" s="1" t="s">
        <v>724</v>
      </c>
      <c r="B16" s="196">
        <f>ROUND(N('Prior Year'!D85), 0)</f>
        <v>4987</v>
      </c>
      <c r="C16" s="196">
        <f>data!D89</f>
        <v>2150</v>
      </c>
      <c r="D16" s="196">
        <f>ROUND(N('Prior Year'!D59), 0)</f>
        <v>65</v>
      </c>
      <c r="E16" s="1">
        <f>data!D63</f>
        <v>0</v>
      </c>
      <c r="F16" s="170">
        <f t="shared" si="0"/>
        <v>76.723076923076917</v>
      </c>
      <c r="G16" s="170" t="str">
        <f t="shared" si="1"/>
        <v/>
      </c>
      <c r="H16" s="6" t="str">
        <f t="shared" si="2"/>
        <v/>
      </c>
      <c r="I16" s="196" t="str">
        <f t="shared" si="3"/>
        <v/>
      </c>
      <c r="M16" s="7"/>
    </row>
    <row r="17" spans="1:13" x14ac:dyDescent="0.25">
      <c r="A17" s="1" t="s">
        <v>725</v>
      </c>
      <c r="B17" s="196">
        <f>ROUND(N('Prior Year'!E85), 0)</f>
        <v>3388013</v>
      </c>
      <c r="C17" s="196">
        <f>data!E89</f>
        <v>4273819</v>
      </c>
      <c r="D17" s="196">
        <f>ROUND(N('Prior Year'!E59), 0)</f>
        <v>1386</v>
      </c>
      <c r="E17" s="1">
        <f>data!E63</f>
        <v>1242</v>
      </c>
      <c r="F17" s="170">
        <f t="shared" si="0"/>
        <v>2444.4538239538238</v>
      </c>
      <c r="G17" s="170">
        <f t="shared" si="1"/>
        <v>3441.0780998389696</v>
      </c>
      <c r="H17" s="6">
        <f t="shared" si="2"/>
        <v>0.40770836663755783</v>
      </c>
      <c r="I17" s="196" t="s">
        <v>1369</v>
      </c>
      <c r="M17" s="7"/>
    </row>
    <row r="18" spans="1:13" x14ac:dyDescent="0.25">
      <c r="A18" s="1" t="s">
        <v>726</v>
      </c>
      <c r="B18" s="196">
        <f>ROUND(N('Prior Year'!F85), 0)</f>
        <v>0</v>
      </c>
      <c r="C18" s="196">
        <f>data!F89</f>
        <v>0</v>
      </c>
      <c r="D18" s="196">
        <f>ROUND(N('Prior Year'!F59), 0)</f>
        <v>0</v>
      </c>
      <c r="E18" s="1">
        <f>data!F63</f>
        <v>0</v>
      </c>
      <c r="F18" s="170" t="str">
        <f t="shared" si="0"/>
        <v/>
      </c>
      <c r="G18" s="170" t="str">
        <f t="shared" si="1"/>
        <v/>
      </c>
      <c r="H18" s="6" t="str">
        <f t="shared" si="2"/>
        <v/>
      </c>
      <c r="I18" s="196" t="str">
        <f t="shared" si="3"/>
        <v/>
      </c>
      <c r="M18" s="7"/>
    </row>
    <row r="19" spans="1:13" x14ac:dyDescent="0.25">
      <c r="A19" s="1" t="s">
        <v>727</v>
      </c>
      <c r="B19" s="196">
        <f>ROUND(N('Prior Year'!G85), 0)</f>
        <v>13547</v>
      </c>
      <c r="C19" s="196">
        <f>data!G89</f>
        <v>0</v>
      </c>
      <c r="D19" s="196">
        <f>ROUND(N('Prior Year'!G59), 0)</f>
        <v>0</v>
      </c>
      <c r="E19" s="1">
        <f>data!G63</f>
        <v>0</v>
      </c>
      <c r="F19" s="170" t="str">
        <f t="shared" si="0"/>
        <v/>
      </c>
      <c r="G19" s="170" t="str">
        <f t="shared" si="1"/>
        <v/>
      </c>
      <c r="H19" s="6" t="str">
        <f t="shared" si="2"/>
        <v/>
      </c>
      <c r="I19" s="196" t="str">
        <f t="shared" si="3"/>
        <v/>
      </c>
      <c r="M19" s="7"/>
    </row>
    <row r="20" spans="1:13" x14ac:dyDescent="0.25">
      <c r="A20" s="1" t="s">
        <v>728</v>
      </c>
      <c r="B20" s="196">
        <f>ROUND(N('Prior Year'!H85), 0)</f>
        <v>0</v>
      </c>
      <c r="C20" s="196">
        <f>data!H89</f>
        <v>0</v>
      </c>
      <c r="D20" s="196">
        <f>ROUND(N('Prior Year'!H59), 0)</f>
        <v>0</v>
      </c>
      <c r="E20" s="1">
        <f>data!H63</f>
        <v>0</v>
      </c>
      <c r="F20" s="170" t="str">
        <f t="shared" si="0"/>
        <v/>
      </c>
      <c r="G20" s="170" t="str">
        <f t="shared" si="1"/>
        <v/>
      </c>
      <c r="H20" s="6" t="str">
        <f t="shared" si="2"/>
        <v/>
      </c>
      <c r="I20" s="196" t="str">
        <f t="shared" si="3"/>
        <v/>
      </c>
      <c r="M20" s="7"/>
    </row>
    <row r="21" spans="1:13" x14ac:dyDescent="0.25">
      <c r="A21" s="1" t="s">
        <v>729</v>
      </c>
      <c r="B21" s="196">
        <f>ROUND(N('Prior Year'!I85), 0)</f>
        <v>0</v>
      </c>
      <c r="C21" s="196">
        <f>data!I89</f>
        <v>0</v>
      </c>
      <c r="D21" s="196">
        <f>ROUND(N('Prior Year'!I59), 0)</f>
        <v>0</v>
      </c>
      <c r="E21" s="1">
        <f>data!I63</f>
        <v>0</v>
      </c>
      <c r="F21" s="170" t="str">
        <f t="shared" si="0"/>
        <v/>
      </c>
      <c r="G21" s="170" t="str">
        <f t="shared" si="1"/>
        <v/>
      </c>
      <c r="H21" s="6" t="str">
        <f t="shared" si="2"/>
        <v/>
      </c>
      <c r="I21" s="196" t="str">
        <f t="shared" si="3"/>
        <v/>
      </c>
      <c r="M21" s="7"/>
    </row>
    <row r="22" spans="1:13" x14ac:dyDescent="0.25">
      <c r="A22" s="1" t="s">
        <v>730</v>
      </c>
      <c r="B22" s="196">
        <f>ROUND(N('Prior Year'!J85), 0)</f>
        <v>2877</v>
      </c>
      <c r="C22" s="196">
        <f>data!J89</f>
        <v>3304</v>
      </c>
      <c r="D22" s="196">
        <f>ROUND(N('Prior Year'!J59), 0)</f>
        <v>78</v>
      </c>
      <c r="E22" s="1">
        <f>data!J63</f>
        <v>59</v>
      </c>
      <c r="F22" s="170">
        <f t="shared" si="0"/>
        <v>36.884615384615387</v>
      </c>
      <c r="G22" s="170">
        <f t="shared" si="1"/>
        <v>56</v>
      </c>
      <c r="H22" s="6">
        <f t="shared" si="2"/>
        <v>0.51824817518248167</v>
      </c>
      <c r="I22" s="196" t="s">
        <v>1369</v>
      </c>
      <c r="M22" s="7"/>
    </row>
    <row r="23" spans="1:13" x14ac:dyDescent="0.25">
      <c r="A23" s="1" t="s">
        <v>731</v>
      </c>
      <c r="B23" s="196">
        <f>ROUND(N('Prior Year'!K85), 0)</f>
        <v>0</v>
      </c>
      <c r="C23" s="196">
        <f>data!K89</f>
        <v>0</v>
      </c>
      <c r="D23" s="196">
        <f>ROUND(N('Prior Year'!K59), 0)</f>
        <v>0</v>
      </c>
      <c r="E23" s="1">
        <f>data!K63</f>
        <v>0</v>
      </c>
      <c r="F23" s="170" t="str">
        <f t="shared" si="0"/>
        <v/>
      </c>
      <c r="G23" s="170" t="str">
        <f t="shared" si="1"/>
        <v/>
      </c>
      <c r="H23" s="6" t="str">
        <f t="shared" si="2"/>
        <v/>
      </c>
      <c r="I23" s="196" t="str">
        <f t="shared" si="3"/>
        <v/>
      </c>
      <c r="M23" s="7"/>
    </row>
    <row r="24" spans="1:13" x14ac:dyDescent="0.25">
      <c r="A24" s="1" t="s">
        <v>732</v>
      </c>
      <c r="B24" s="196">
        <f>ROUND(N('Prior Year'!L85), 0)</f>
        <v>52109</v>
      </c>
      <c r="C24" s="196">
        <f>data!L89</f>
        <v>59843</v>
      </c>
      <c r="D24" s="196">
        <f>ROUND(N('Prior Year'!L59), 0)</f>
        <v>734</v>
      </c>
      <c r="E24" s="1">
        <f>data!L63</f>
        <v>570</v>
      </c>
      <c r="F24" s="170">
        <f t="shared" si="0"/>
        <v>70.993188010899189</v>
      </c>
      <c r="G24" s="170">
        <f t="shared" si="1"/>
        <v>104.98771929824561</v>
      </c>
      <c r="H24" s="6">
        <f t="shared" si="2"/>
        <v>0.47884215711129108</v>
      </c>
      <c r="I24" s="196" t="s">
        <v>1369</v>
      </c>
      <c r="M24" s="7"/>
    </row>
    <row r="25" spans="1:13" x14ac:dyDescent="0.25">
      <c r="A25" s="1" t="s">
        <v>733</v>
      </c>
      <c r="B25" s="196">
        <f>ROUND(N('Prior Year'!M85), 0)</f>
        <v>0</v>
      </c>
      <c r="C25" s="196">
        <f>data!M89</f>
        <v>0</v>
      </c>
      <c r="D25" s="196">
        <f>ROUND(N('Prior Year'!M59), 0)</f>
        <v>0</v>
      </c>
      <c r="E25" s="1">
        <f>data!M63</f>
        <v>0</v>
      </c>
      <c r="F25" s="170" t="str">
        <f t="shared" si="0"/>
        <v/>
      </c>
      <c r="G25" s="170" t="str">
        <f t="shared" si="1"/>
        <v/>
      </c>
      <c r="H25" s="6" t="str">
        <f t="shared" si="2"/>
        <v/>
      </c>
      <c r="I25" s="196" t="str">
        <f t="shared" si="3"/>
        <v/>
      </c>
      <c r="M25" s="7"/>
    </row>
    <row r="26" spans="1:13" x14ac:dyDescent="0.25">
      <c r="A26" s="1" t="s">
        <v>734</v>
      </c>
      <c r="B26" s="1">
        <f>ROUND(N('Prior Year'!N85), 0)</f>
        <v>0</v>
      </c>
      <c r="C26" s="196">
        <f>data!N89</f>
        <v>0</v>
      </c>
      <c r="D26" s="196">
        <f>ROUND(N('Prior Year'!N59), 0)</f>
        <v>0</v>
      </c>
      <c r="E26" s="1">
        <f>data!N63</f>
        <v>0</v>
      </c>
      <c r="F26" s="170" t="str">
        <f t="shared" si="0"/>
        <v/>
      </c>
      <c r="G26" s="170" t="str">
        <f t="shared" si="1"/>
        <v/>
      </c>
      <c r="H26" s="6" t="str">
        <f t="shared" si="2"/>
        <v/>
      </c>
      <c r="I26" s="196" t="str">
        <f t="shared" si="3"/>
        <v/>
      </c>
      <c r="M26" s="7"/>
    </row>
    <row r="27" spans="1:13" x14ac:dyDescent="0.25">
      <c r="A27" s="1" t="s">
        <v>735</v>
      </c>
      <c r="B27" s="196">
        <f>ROUND(N('Prior Year'!O85), 0)</f>
        <v>899285</v>
      </c>
      <c r="C27" s="196">
        <f>data!O89</f>
        <v>1003587</v>
      </c>
      <c r="D27" s="196">
        <f>ROUND(N('Prior Year'!O59), 0)</f>
        <v>55</v>
      </c>
      <c r="E27" s="1">
        <f>data!O63</f>
        <v>42</v>
      </c>
      <c r="F27" s="170">
        <f t="shared" si="0"/>
        <v>16350.636363636364</v>
      </c>
      <c r="G27" s="170">
        <f t="shared" si="1"/>
        <v>23894.928571428572</v>
      </c>
      <c r="H27" s="6">
        <f t="shared" si="2"/>
        <v>0.46140664130789633</v>
      </c>
      <c r="I27" s="196" t="s">
        <v>1369</v>
      </c>
      <c r="J27" s="171"/>
      <c r="M27" s="7"/>
    </row>
    <row r="28" spans="1:13" x14ac:dyDescent="0.25">
      <c r="A28" s="1" t="s">
        <v>736</v>
      </c>
      <c r="B28" s="196">
        <f>ROUND(N('Prior Year'!P85), 0)</f>
        <v>3997698</v>
      </c>
      <c r="C28" s="196">
        <f>data!P89</f>
        <v>3222998</v>
      </c>
      <c r="D28" s="196">
        <f>ROUND(N('Prior Year'!P59), 0)</f>
        <v>72270</v>
      </c>
      <c r="E28" s="1">
        <f>data!P63</f>
        <v>80078</v>
      </c>
      <c r="F28" s="170">
        <f t="shared" si="0"/>
        <v>55.316147779161476</v>
      </c>
      <c r="G28" s="170">
        <f t="shared" si="1"/>
        <v>40.248232972851469</v>
      </c>
      <c r="H28" s="6">
        <f t="shared" si="2"/>
        <v>-0.27239631484219773</v>
      </c>
      <c r="I28" s="196" t="s">
        <v>1372</v>
      </c>
      <c r="M28" s="7"/>
    </row>
    <row r="29" spans="1:13" x14ac:dyDescent="0.25">
      <c r="A29" s="1" t="s">
        <v>737</v>
      </c>
      <c r="B29" s="196">
        <f>ROUND(N('Prior Year'!Q85), 0)</f>
        <v>73513</v>
      </c>
      <c r="C29" s="196">
        <f>data!Q89</f>
        <v>84594</v>
      </c>
      <c r="D29" s="196">
        <f>ROUND(N('Prior Year'!Q59), 0)</f>
        <v>30112</v>
      </c>
      <c r="E29" s="1">
        <f>data!Q63</f>
        <v>35105</v>
      </c>
      <c r="F29" s="170">
        <f t="shared" si="0"/>
        <v>2.4413190754516472</v>
      </c>
      <c r="G29" s="170">
        <f t="shared" si="1"/>
        <v>2.4097422019655319</v>
      </c>
      <c r="H29" s="6" t="str">
        <f t="shared" si="2"/>
        <v/>
      </c>
      <c r="I29" s="196" t="str">
        <f t="shared" si="3"/>
        <v/>
      </c>
      <c r="M29" s="7"/>
    </row>
    <row r="30" spans="1:13" x14ac:dyDescent="0.25">
      <c r="A30" s="1" t="s">
        <v>738</v>
      </c>
      <c r="B30" s="196">
        <f>ROUND(N('Prior Year'!R85), 0)</f>
        <v>801176</v>
      </c>
      <c r="C30" s="196">
        <f>data!R89</f>
        <v>1032529</v>
      </c>
      <c r="D30" s="196">
        <f>ROUND(N('Prior Year'!R59), 0)</f>
        <v>88050</v>
      </c>
      <c r="E30" s="1">
        <f>data!R63</f>
        <v>80078</v>
      </c>
      <c r="F30" s="170">
        <f t="shared" si="0"/>
        <v>9.099102782509938</v>
      </c>
      <c r="G30" s="170">
        <f>IFERROR(IF(C30=0,"",IF(E30=0,"",C30/E30)),"")</f>
        <v>12.894040810210045</v>
      </c>
      <c r="H30" s="6">
        <f t="shared" si="2"/>
        <v>0.41706727777541319</v>
      </c>
      <c r="I30" s="196" t="s">
        <v>1371</v>
      </c>
      <c r="M30" s="7"/>
    </row>
    <row r="31" spans="1:13" x14ac:dyDescent="0.25">
      <c r="A31" s="1" t="s">
        <v>739</v>
      </c>
      <c r="B31" s="196">
        <f>ROUND(N('Prior Year'!S85), 0)</f>
        <v>0</v>
      </c>
      <c r="C31" s="196">
        <f>data!S89</f>
        <v>0</v>
      </c>
      <c r="D31" s="196" t="s">
        <v>740</v>
      </c>
      <c r="E31" s="4" t="s">
        <v>740</v>
      </c>
      <c r="F31" s="170" t="s">
        <v>5</v>
      </c>
      <c r="G31" s="170" t="str">
        <f>IFERROR(IF(C31=0,"",IF(E31=0,"",C31/E31)),"")</f>
        <v/>
      </c>
      <c r="H31" s="6" t="s">
        <v>5</v>
      </c>
      <c r="I31" s="196" t="str">
        <f t="shared" si="3"/>
        <v/>
      </c>
      <c r="M31" s="7"/>
    </row>
    <row r="32" spans="1:13" x14ac:dyDescent="0.25">
      <c r="A32" s="1" t="s">
        <v>741</v>
      </c>
      <c r="B32" s="196">
        <f>ROUND(N('Prior Year'!T85), 0)</f>
        <v>0</v>
      </c>
      <c r="C32" s="196">
        <f>data!T89</f>
        <v>0</v>
      </c>
      <c r="D32" s="196" t="s">
        <v>740</v>
      </c>
      <c r="E32" s="4" t="s">
        <v>740</v>
      </c>
      <c r="F32" s="170" t="s">
        <v>5</v>
      </c>
      <c r="G32" s="170" t="str">
        <f>IFERROR(IF(C32=0,"",IF(E32=0,"",C32/E32)),"")</f>
        <v/>
      </c>
      <c r="H32" s="6" t="s">
        <v>5</v>
      </c>
      <c r="I32" s="196" t="str">
        <f t="shared" si="3"/>
        <v/>
      </c>
      <c r="M32" s="7"/>
    </row>
    <row r="33" spans="1:13" x14ac:dyDescent="0.25">
      <c r="A33" s="1" t="s">
        <v>742</v>
      </c>
      <c r="B33" s="196">
        <f>ROUND(N('Prior Year'!U85), 0)</f>
        <v>2010897</v>
      </c>
      <c r="C33" s="196">
        <f>data!U89</f>
        <v>2535257</v>
      </c>
      <c r="D33" s="196">
        <f>ROUND(N('Prior Year'!U59), 0)</f>
        <v>89274</v>
      </c>
      <c r="E33" s="1">
        <f>data!U63</f>
        <v>85423</v>
      </c>
      <c r="F33" s="170">
        <f t="shared" si="0"/>
        <v>22.525001680220445</v>
      </c>
      <c r="G33" s="170">
        <f t="shared" ref="G33:G69" si="4">IF(C33=0,"",IF(E33=0,"",C33/E33))</f>
        <v>29.678856982311554</v>
      </c>
      <c r="H33" s="6">
        <f t="shared" ref="H33:H39" si="5">IF(B33 = 0, "", IF(C33 = 0, "", IF(D33 = 0, "", IF(E33 = 0, "", IF(G33 / F33 - 1 &lt; -0.25, G33 / F33 - 1, IF(G33 / F33 - 1 &gt; 0.25, G33 / F33 - 1, ""))))))</f>
        <v>0.31759621613582478</v>
      </c>
      <c r="I33" s="196" t="s">
        <v>1370</v>
      </c>
      <c r="M33" s="7"/>
    </row>
    <row r="34" spans="1:13" x14ac:dyDescent="0.25">
      <c r="A34" s="1" t="s">
        <v>743</v>
      </c>
      <c r="B34" s="196">
        <f>ROUND(N('Prior Year'!V85), 0)</f>
        <v>94</v>
      </c>
      <c r="C34" s="196">
        <f>data!V89</f>
        <v>0</v>
      </c>
      <c r="D34" s="196">
        <f>ROUND(N('Prior Year'!V59), 0)</f>
        <v>1374</v>
      </c>
      <c r="E34" s="1">
        <f>data!V63</f>
        <v>0</v>
      </c>
      <c r="F34" s="170">
        <f t="shared" si="0"/>
        <v>6.8413391557496359E-2</v>
      </c>
      <c r="G34" s="170" t="str">
        <f t="shared" si="4"/>
        <v/>
      </c>
      <c r="H34" s="6" t="str">
        <f t="shared" si="5"/>
        <v/>
      </c>
      <c r="I34" s="196" t="str">
        <f t="shared" si="3"/>
        <v/>
      </c>
      <c r="M34" s="7"/>
    </row>
    <row r="35" spans="1:13" x14ac:dyDescent="0.25">
      <c r="A35" s="1" t="s">
        <v>744</v>
      </c>
      <c r="B35" s="196">
        <f>ROUND(N('Prior Year'!W85), 0)</f>
        <v>0</v>
      </c>
      <c r="C35" s="196">
        <f>data!W89</f>
        <v>0</v>
      </c>
      <c r="D35" s="196">
        <f>ROUND(N('Prior Year'!W59), 0)</f>
        <v>0</v>
      </c>
      <c r="E35" s="1">
        <f>data!W63</f>
        <v>0</v>
      </c>
      <c r="F35" s="170" t="str">
        <f t="shared" si="0"/>
        <v/>
      </c>
      <c r="G35" s="170" t="str">
        <f t="shared" si="4"/>
        <v/>
      </c>
      <c r="H35" s="6" t="str">
        <f t="shared" si="5"/>
        <v/>
      </c>
      <c r="I35" s="196" t="str">
        <f t="shared" si="3"/>
        <v/>
      </c>
      <c r="M35" s="7"/>
    </row>
    <row r="36" spans="1:13" x14ac:dyDescent="0.25">
      <c r="A36" s="1" t="s">
        <v>745</v>
      </c>
      <c r="B36" s="196">
        <f>ROUND(N('Prior Year'!X85), 0)</f>
        <v>0</v>
      </c>
      <c r="C36" s="196">
        <f>data!X89</f>
        <v>0</v>
      </c>
      <c r="D36" s="196">
        <f>ROUND(N('Prior Year'!X59), 0)</f>
        <v>0</v>
      </c>
      <c r="E36" s="1">
        <f>data!X63</f>
        <v>0</v>
      </c>
      <c r="F36" s="170" t="str">
        <f t="shared" si="0"/>
        <v/>
      </c>
      <c r="G36" s="170" t="str">
        <f t="shared" si="4"/>
        <v/>
      </c>
      <c r="H36" s="6" t="str">
        <f t="shared" si="5"/>
        <v/>
      </c>
      <c r="I36" s="196" t="str">
        <f t="shared" si="3"/>
        <v/>
      </c>
      <c r="M36" s="7"/>
    </row>
    <row r="37" spans="1:13" x14ac:dyDescent="0.25">
      <c r="A37" s="1" t="s">
        <v>746</v>
      </c>
      <c r="B37" s="196">
        <f>ROUND(N('Prior Year'!Y85), 0)</f>
        <v>1769325</v>
      </c>
      <c r="C37" s="196">
        <f>data!Y89</f>
        <v>2368406</v>
      </c>
      <c r="D37" s="196">
        <f>ROUND(N('Prior Year'!Y59), 0)</f>
        <v>0</v>
      </c>
      <c r="E37" s="1">
        <f>data!Y63</f>
        <v>0</v>
      </c>
      <c r="F37" s="170" t="str">
        <f t="shared" si="0"/>
        <v/>
      </c>
      <c r="G37" s="170" t="str">
        <f t="shared" si="4"/>
        <v/>
      </c>
      <c r="H37" s="6" t="str">
        <f t="shared" si="5"/>
        <v/>
      </c>
      <c r="I37" s="196" t="str">
        <f t="shared" si="3"/>
        <v/>
      </c>
      <c r="M37" s="7"/>
    </row>
    <row r="38" spans="1:13" x14ac:dyDescent="0.25">
      <c r="A38" s="1" t="s">
        <v>747</v>
      </c>
      <c r="B38" s="196">
        <f>ROUND(N('Prior Year'!Z85), 0)</f>
        <v>0</v>
      </c>
      <c r="C38" s="196">
        <f>data!Z89</f>
        <v>0</v>
      </c>
      <c r="D38" s="196">
        <f>ROUND(N('Prior Year'!Z59), 0)</f>
        <v>0</v>
      </c>
      <c r="E38" s="1">
        <f>data!Z63</f>
        <v>0</v>
      </c>
      <c r="F38" s="170" t="str">
        <f t="shared" si="0"/>
        <v/>
      </c>
      <c r="G38" s="170" t="str">
        <f t="shared" si="4"/>
        <v/>
      </c>
      <c r="H38" s="6" t="str">
        <f t="shared" si="5"/>
        <v/>
      </c>
      <c r="I38" s="196" t="str">
        <f t="shared" si="3"/>
        <v/>
      </c>
      <c r="M38" s="7"/>
    </row>
    <row r="39" spans="1:13" x14ac:dyDescent="0.25">
      <c r="A39" s="1" t="s">
        <v>748</v>
      </c>
      <c r="B39" s="196">
        <f>ROUND(N('Prior Year'!AA85), 0)</f>
        <v>0</v>
      </c>
      <c r="C39" s="196">
        <f>data!AA89</f>
        <v>0</v>
      </c>
      <c r="D39" s="196">
        <f>ROUND(N('Prior Year'!AA59), 0)</f>
        <v>0</v>
      </c>
      <c r="E39" s="1">
        <f>data!AA63</f>
        <v>0</v>
      </c>
      <c r="F39" s="170" t="str">
        <f t="shared" si="0"/>
        <v/>
      </c>
      <c r="G39" s="170" t="str">
        <f t="shared" si="4"/>
        <v/>
      </c>
      <c r="H39" s="6" t="str">
        <f t="shared" si="5"/>
        <v/>
      </c>
      <c r="I39" s="196" t="str">
        <f t="shared" si="3"/>
        <v/>
      </c>
      <c r="M39" s="7"/>
    </row>
    <row r="40" spans="1:13" x14ac:dyDescent="0.25">
      <c r="A40" s="1" t="s">
        <v>749</v>
      </c>
      <c r="B40" s="196">
        <f>ROUND(N('Prior Year'!AB85), 0)</f>
        <v>3666811</v>
      </c>
      <c r="C40" s="196">
        <f>data!AB89</f>
        <v>184445</v>
      </c>
      <c r="D40" s="196" t="s">
        <v>740</v>
      </c>
      <c r="E40" s="4" t="s">
        <v>740</v>
      </c>
      <c r="F40" s="170" t="s">
        <v>5</v>
      </c>
      <c r="G40" s="170" t="str">
        <f>IFERROR(IF(C40=0,"",IF(E40=0,"",C40/E40)),"")</f>
        <v/>
      </c>
      <c r="H40" s="6" t="s">
        <v>5</v>
      </c>
      <c r="I40" s="196" t="str">
        <f t="shared" si="3"/>
        <v/>
      </c>
      <c r="M40" s="7"/>
    </row>
    <row r="41" spans="1:13" x14ac:dyDescent="0.25">
      <c r="A41" s="1" t="s">
        <v>750</v>
      </c>
      <c r="B41" s="196">
        <f>ROUND(N('Prior Year'!AC85), 0)</f>
        <v>852880</v>
      </c>
      <c r="C41" s="196">
        <f>data!AC89</f>
        <v>1025900</v>
      </c>
      <c r="D41" s="196">
        <f>ROUND(N('Prior Year'!AC59), 0)</f>
        <v>1690</v>
      </c>
      <c r="E41" s="1">
        <f>data!AC63</f>
        <v>0</v>
      </c>
      <c r="F41" s="170">
        <f t="shared" si="0"/>
        <v>504.66272189349115</v>
      </c>
      <c r="G41" s="170" t="str">
        <f t="shared" si="4"/>
        <v/>
      </c>
      <c r="H41" s="6" t="str">
        <f t="shared" ref="H41:H59" si="6">IF(B41 = 0, "", IF(C41 = 0, "", IF(D41 = 0, "", IF(E41 = 0, "", IF(G41 / F41 - 1 &lt; -0.25, G41 / F41 - 1, IF(G41 / F41 - 1 &gt; 0.25, G41 / F41 - 1, ""))))))</f>
        <v/>
      </c>
      <c r="I41" s="196" t="str">
        <f t="shared" si="3"/>
        <v/>
      </c>
      <c r="M41" s="7"/>
    </row>
    <row r="42" spans="1:13" x14ac:dyDescent="0.25">
      <c r="A42" s="1" t="s">
        <v>751</v>
      </c>
      <c r="B42" s="196">
        <f>ROUND(N('Prior Year'!AD85), 0)</f>
        <v>0</v>
      </c>
      <c r="C42" s="196">
        <f>data!AD89</f>
        <v>0</v>
      </c>
      <c r="D42" s="196">
        <f>ROUND(N('Prior Year'!AD59), 0)</f>
        <v>0</v>
      </c>
      <c r="E42" s="1">
        <f>data!AD63</f>
        <v>0</v>
      </c>
      <c r="F42" s="170" t="str">
        <f t="shared" si="0"/>
        <v/>
      </c>
      <c r="G42" s="170" t="str">
        <f t="shared" si="4"/>
        <v/>
      </c>
      <c r="H42" s="6" t="str">
        <f t="shared" si="6"/>
        <v/>
      </c>
      <c r="I42" s="196" t="str">
        <f t="shared" si="3"/>
        <v/>
      </c>
      <c r="M42" s="7"/>
    </row>
    <row r="43" spans="1:13" x14ac:dyDescent="0.25">
      <c r="A43" s="1" t="s">
        <v>752</v>
      </c>
      <c r="B43" s="196">
        <f>ROUND(N('Prior Year'!AE85), 0)</f>
        <v>1306140</v>
      </c>
      <c r="C43" s="196">
        <f>data!AE89</f>
        <v>1734797</v>
      </c>
      <c r="D43" s="196">
        <f>ROUND(N('Prior Year'!AE59), 0)</f>
        <v>8027</v>
      </c>
      <c r="E43" s="1">
        <f>data!AE63</f>
        <v>7022</v>
      </c>
      <c r="F43" s="170">
        <f t="shared" si="0"/>
        <v>162.71832565092811</v>
      </c>
      <c r="G43" s="170">
        <f t="shared" si="4"/>
        <v>247.05169467388208</v>
      </c>
      <c r="H43" s="6">
        <f t="shared" si="6"/>
        <v>0.51827824976438319</v>
      </c>
      <c r="I43" s="196" t="s">
        <v>1373</v>
      </c>
      <c r="M43" s="7"/>
    </row>
    <row r="44" spans="1:13" x14ac:dyDescent="0.25">
      <c r="A44" s="1" t="s">
        <v>753</v>
      </c>
      <c r="B44" s="196">
        <f>ROUND(N('Prior Year'!AF85), 0)</f>
        <v>0</v>
      </c>
      <c r="C44" s="196">
        <f>data!AF89</f>
        <v>0</v>
      </c>
      <c r="D44" s="196">
        <f>ROUND(N('Prior Year'!AF59), 0)</f>
        <v>0</v>
      </c>
      <c r="E44" s="1">
        <f>data!AF63</f>
        <v>0</v>
      </c>
      <c r="F44" s="170" t="str">
        <f t="shared" si="0"/>
        <v/>
      </c>
      <c r="G44" s="170" t="str">
        <f t="shared" si="4"/>
        <v/>
      </c>
      <c r="H44" s="6" t="str">
        <f t="shared" si="6"/>
        <v/>
      </c>
      <c r="I44" s="196" t="str">
        <f t="shared" si="3"/>
        <v/>
      </c>
      <c r="M44" s="7"/>
    </row>
    <row r="45" spans="1:13" x14ac:dyDescent="0.25">
      <c r="A45" s="1" t="s">
        <v>754</v>
      </c>
      <c r="B45" s="196">
        <f>ROUND(N('Prior Year'!AG85), 0)</f>
        <v>2824230</v>
      </c>
      <c r="C45" s="196">
        <f>data!AG89</f>
        <v>3561574</v>
      </c>
      <c r="D45" s="196">
        <f>ROUND(N('Prior Year'!AG59), 0)</f>
        <v>3447</v>
      </c>
      <c r="E45" s="1">
        <f>data!AG63</f>
        <v>3605</v>
      </c>
      <c r="F45" s="170">
        <f t="shared" si="0"/>
        <v>819.32985204525676</v>
      </c>
      <c r="G45" s="170">
        <f t="shared" si="4"/>
        <v>987.95395284327321</v>
      </c>
      <c r="H45" s="6" t="str">
        <f t="shared" si="6"/>
        <v/>
      </c>
      <c r="I45" s="196" t="str">
        <f t="shared" si="3"/>
        <v/>
      </c>
      <c r="M45" s="7"/>
    </row>
    <row r="46" spans="1:13" x14ac:dyDescent="0.25">
      <c r="A46" s="1" t="s">
        <v>755</v>
      </c>
      <c r="B46" s="196">
        <f>ROUND(N('Prior Year'!AH85), 0)</f>
        <v>0</v>
      </c>
      <c r="C46" s="196">
        <f>data!AH89</f>
        <v>0</v>
      </c>
      <c r="D46" s="196">
        <f>ROUND(N('Prior Year'!AH59), 0)</f>
        <v>0</v>
      </c>
      <c r="E46" s="1">
        <f>data!AH63</f>
        <v>0</v>
      </c>
      <c r="F46" s="170" t="str">
        <f t="shared" si="0"/>
        <v/>
      </c>
      <c r="G46" s="170" t="str">
        <f t="shared" si="4"/>
        <v/>
      </c>
      <c r="H46" s="6" t="str">
        <f t="shared" si="6"/>
        <v/>
      </c>
      <c r="I46" s="196" t="str">
        <f t="shared" si="3"/>
        <v/>
      </c>
      <c r="M46" s="7"/>
    </row>
    <row r="47" spans="1:13" x14ac:dyDescent="0.25">
      <c r="A47" s="1" t="s">
        <v>756</v>
      </c>
      <c r="B47" s="196">
        <f>ROUND(N('Prior Year'!AI85), 0)</f>
        <v>0</v>
      </c>
      <c r="C47" s="196">
        <f>data!AI89</f>
        <v>1446622</v>
      </c>
      <c r="D47" s="196">
        <f>ROUND(N('Prior Year'!AI59), 0)</f>
        <v>0</v>
      </c>
      <c r="E47" s="1">
        <f>data!AI63</f>
        <v>1997</v>
      </c>
      <c r="F47" s="170" t="str">
        <f t="shared" si="0"/>
        <v/>
      </c>
      <c r="G47" s="170">
        <f t="shared" si="4"/>
        <v>724.39759639459191</v>
      </c>
      <c r="H47" s="6" t="str">
        <f t="shared" si="6"/>
        <v/>
      </c>
      <c r="I47" s="196" t="str">
        <f t="shared" ref="I47:I78" si="7">IF(H47 = "", "", IF(ABS(H47) &gt; 25 %, "Please provide explanation for the fluctuation noted here", ""))</f>
        <v/>
      </c>
      <c r="M47" s="7"/>
    </row>
    <row r="48" spans="1:13" x14ac:dyDescent="0.25">
      <c r="A48" s="1" t="s">
        <v>757</v>
      </c>
      <c r="B48" s="196">
        <f>ROUND(N('Prior Year'!AJ85), 0)</f>
        <v>9357090</v>
      </c>
      <c r="C48" s="196">
        <f>data!AJ89</f>
        <v>10809359</v>
      </c>
      <c r="D48" s="196">
        <f>ROUND(N('Prior Year'!AJ59), 0)</f>
        <v>36824</v>
      </c>
      <c r="E48" s="1">
        <f>data!AJ63</f>
        <v>34764</v>
      </c>
      <c r="F48" s="170">
        <f t="shared" si="0"/>
        <v>254.10303063219641</v>
      </c>
      <c r="G48" s="170">
        <f t="shared" si="4"/>
        <v>310.93542170060982</v>
      </c>
      <c r="H48" s="6" t="str">
        <f t="shared" si="6"/>
        <v/>
      </c>
      <c r="I48" s="196" t="str">
        <f t="shared" si="7"/>
        <v/>
      </c>
      <c r="M48" s="7"/>
    </row>
    <row r="49" spans="1:13" x14ac:dyDescent="0.25">
      <c r="A49" s="1" t="s">
        <v>758</v>
      </c>
      <c r="B49" s="196">
        <f>ROUND(N('Prior Year'!AK85), 0)</f>
        <v>307628</v>
      </c>
      <c r="C49" s="196">
        <f>data!AK89</f>
        <v>270117</v>
      </c>
      <c r="D49" s="196">
        <f>ROUND(N('Prior Year'!AK59), 0)</f>
        <v>1636</v>
      </c>
      <c r="E49" s="1">
        <f>data!AK63</f>
        <v>1135</v>
      </c>
      <c r="F49" s="170">
        <f t="shared" si="0"/>
        <v>188.03667481662592</v>
      </c>
      <c r="G49" s="170">
        <f t="shared" si="4"/>
        <v>237.98854625550661</v>
      </c>
      <c r="H49" s="6">
        <f t="shared" si="6"/>
        <v>0.26564962121136171</v>
      </c>
      <c r="I49" s="196" t="s">
        <v>1373</v>
      </c>
      <c r="M49" s="7"/>
    </row>
    <row r="50" spans="1:13" x14ac:dyDescent="0.25">
      <c r="A50" s="1" t="s">
        <v>759</v>
      </c>
      <c r="B50" s="196">
        <f>ROUND(N('Prior Year'!AL85), 0)</f>
        <v>80644</v>
      </c>
      <c r="C50" s="196">
        <f>data!AL89</f>
        <v>146587</v>
      </c>
      <c r="D50" s="196">
        <f>ROUND(N('Prior Year'!AL59), 0)</f>
        <v>98</v>
      </c>
      <c r="E50" s="1">
        <f>data!AL63</f>
        <v>788</v>
      </c>
      <c r="F50" s="170">
        <f t="shared" si="0"/>
        <v>822.89795918367349</v>
      </c>
      <c r="G50" s="170">
        <f t="shared" si="4"/>
        <v>186.0241116751269</v>
      </c>
      <c r="H50" s="6">
        <f t="shared" si="6"/>
        <v>-0.77394024423190277</v>
      </c>
      <c r="I50" s="196" t="s">
        <v>1374</v>
      </c>
      <c r="M50" s="7"/>
    </row>
    <row r="51" spans="1:13" x14ac:dyDescent="0.25">
      <c r="A51" s="1" t="s">
        <v>760</v>
      </c>
      <c r="B51" s="196">
        <f>ROUND(N('Prior Year'!AM85), 0)</f>
        <v>0</v>
      </c>
      <c r="C51" s="196">
        <f>data!AM89</f>
        <v>0</v>
      </c>
      <c r="D51" s="196">
        <f>ROUND(N('Prior Year'!AM59), 0)</f>
        <v>0</v>
      </c>
      <c r="E51" s="1">
        <f>data!AM63</f>
        <v>0</v>
      </c>
      <c r="F51" s="170" t="str">
        <f t="shared" si="0"/>
        <v/>
      </c>
      <c r="G51" s="170" t="str">
        <f t="shared" si="4"/>
        <v/>
      </c>
      <c r="H51" s="6" t="str">
        <f t="shared" si="6"/>
        <v/>
      </c>
      <c r="I51" s="196" t="str">
        <f t="shared" si="7"/>
        <v/>
      </c>
      <c r="M51" s="7"/>
    </row>
    <row r="52" spans="1:13" x14ac:dyDescent="0.25">
      <c r="A52" s="1" t="s">
        <v>761</v>
      </c>
      <c r="B52" s="196">
        <f>ROUND(N('Prior Year'!AN85), 0)</f>
        <v>0</v>
      </c>
      <c r="C52" s="196">
        <f>data!AN89</f>
        <v>0</v>
      </c>
      <c r="D52" s="196">
        <f>ROUND(N('Prior Year'!AN59), 0)</f>
        <v>0</v>
      </c>
      <c r="E52" s="1">
        <f>data!AN63</f>
        <v>0</v>
      </c>
      <c r="F52" s="170" t="str">
        <f t="shared" si="0"/>
        <v/>
      </c>
      <c r="G52" s="170" t="str">
        <f t="shared" si="4"/>
        <v/>
      </c>
      <c r="H52" s="6" t="str">
        <f t="shared" si="6"/>
        <v/>
      </c>
      <c r="I52" s="196" t="str">
        <f t="shared" si="7"/>
        <v/>
      </c>
      <c r="M52" s="7"/>
    </row>
    <row r="53" spans="1:13" x14ac:dyDescent="0.25">
      <c r="A53" s="1" t="s">
        <v>762</v>
      </c>
      <c r="B53" s="196">
        <f>ROUND(N('Prior Year'!AO85), 0)</f>
        <v>0</v>
      </c>
      <c r="C53" s="196">
        <f>data!AO89</f>
        <v>0</v>
      </c>
      <c r="D53" s="196">
        <f>ROUND(N('Prior Year'!AO59), 0)</f>
        <v>0</v>
      </c>
      <c r="E53" s="1">
        <f>data!AO63</f>
        <v>0</v>
      </c>
      <c r="F53" s="170" t="str">
        <f t="shared" si="0"/>
        <v/>
      </c>
      <c r="G53" s="170" t="str">
        <f t="shared" si="4"/>
        <v/>
      </c>
      <c r="H53" s="6" t="str">
        <f t="shared" si="6"/>
        <v/>
      </c>
      <c r="I53" s="196" t="str">
        <f t="shared" si="7"/>
        <v/>
      </c>
      <c r="M53" s="7"/>
    </row>
    <row r="54" spans="1:13" x14ac:dyDescent="0.25">
      <c r="A54" s="1" t="s">
        <v>763</v>
      </c>
      <c r="B54" s="196">
        <f>ROUND(N('Prior Year'!AP85), 0)</f>
        <v>0</v>
      </c>
      <c r="C54" s="196">
        <f>data!AP89</f>
        <v>0</v>
      </c>
      <c r="D54" s="196">
        <f>ROUND(N('Prior Year'!AP59), 0)</f>
        <v>0</v>
      </c>
      <c r="E54" s="1">
        <f>data!AP63</f>
        <v>0</v>
      </c>
      <c r="F54" s="170" t="str">
        <f t="shared" si="0"/>
        <v/>
      </c>
      <c r="G54" s="170" t="str">
        <f t="shared" si="4"/>
        <v/>
      </c>
      <c r="H54" s="6" t="str">
        <f t="shared" si="6"/>
        <v/>
      </c>
      <c r="I54" s="196" t="str">
        <f t="shared" si="7"/>
        <v/>
      </c>
      <c r="M54" s="7"/>
    </row>
    <row r="55" spans="1:13" x14ac:dyDescent="0.25">
      <c r="A55" s="1" t="s">
        <v>764</v>
      </c>
      <c r="B55" s="196">
        <f>ROUND(N('Prior Year'!AQ85), 0)</f>
        <v>0</v>
      </c>
      <c r="C55" s="196">
        <f>data!AQ89</f>
        <v>0</v>
      </c>
      <c r="D55" s="196">
        <f>ROUND(N('Prior Year'!AQ59), 0)</f>
        <v>0</v>
      </c>
      <c r="E55" s="1">
        <f>data!AQ63</f>
        <v>0</v>
      </c>
      <c r="F55" s="170" t="str">
        <f t="shared" si="0"/>
        <v/>
      </c>
      <c r="G55" s="170" t="str">
        <f t="shared" si="4"/>
        <v/>
      </c>
      <c r="H55" s="6" t="str">
        <f t="shared" si="6"/>
        <v/>
      </c>
      <c r="I55" s="196" t="str">
        <f t="shared" si="7"/>
        <v/>
      </c>
      <c r="M55" s="7"/>
    </row>
    <row r="56" spans="1:13" x14ac:dyDescent="0.25">
      <c r="A56" s="1" t="s">
        <v>765</v>
      </c>
      <c r="B56" s="196">
        <f>ROUND(N('Prior Year'!AR85), 0)</f>
        <v>0</v>
      </c>
      <c r="C56" s="196">
        <f>data!AR89</f>
        <v>0</v>
      </c>
      <c r="D56" s="196">
        <f>ROUND(N('Prior Year'!AR59), 0)</f>
        <v>0</v>
      </c>
      <c r="E56" s="1">
        <f>data!AR63</f>
        <v>0</v>
      </c>
      <c r="F56" s="170" t="str">
        <f t="shared" si="0"/>
        <v/>
      </c>
      <c r="G56" s="170" t="str">
        <f t="shared" si="4"/>
        <v/>
      </c>
      <c r="H56" s="6" t="str">
        <f t="shared" si="6"/>
        <v/>
      </c>
      <c r="I56" s="196" t="str">
        <f t="shared" si="7"/>
        <v/>
      </c>
      <c r="M56" s="7"/>
    </row>
    <row r="57" spans="1:13" x14ac:dyDescent="0.25">
      <c r="A57" s="1" t="s">
        <v>766</v>
      </c>
      <c r="B57" s="196">
        <f>ROUND(N('Prior Year'!AS85), 0)</f>
        <v>0</v>
      </c>
      <c r="C57" s="196">
        <f>data!AS89</f>
        <v>0</v>
      </c>
      <c r="D57" s="196">
        <f>ROUND(N('Prior Year'!AS59), 0)</f>
        <v>0</v>
      </c>
      <c r="E57" s="1">
        <f>data!AS63</f>
        <v>0</v>
      </c>
      <c r="F57" s="170" t="str">
        <f t="shared" si="0"/>
        <v/>
      </c>
      <c r="G57" s="170" t="str">
        <f t="shared" si="4"/>
        <v/>
      </c>
      <c r="H57" s="6" t="str">
        <f t="shared" si="6"/>
        <v/>
      </c>
      <c r="I57" s="196" t="str">
        <f t="shared" si="7"/>
        <v/>
      </c>
      <c r="M57" s="7"/>
    </row>
    <row r="58" spans="1:13" x14ac:dyDescent="0.25">
      <c r="A58" s="1" t="s">
        <v>767</v>
      </c>
      <c r="B58" s="196">
        <f>ROUND(N('Prior Year'!AT85), 0)</f>
        <v>0</v>
      </c>
      <c r="C58" s="196">
        <f>data!AT89</f>
        <v>0</v>
      </c>
      <c r="D58" s="196">
        <f>ROUND(N('Prior Year'!AT59), 0)</f>
        <v>0</v>
      </c>
      <c r="E58" s="1">
        <f>data!AT63</f>
        <v>0</v>
      </c>
      <c r="F58" s="170" t="str">
        <f t="shared" si="0"/>
        <v/>
      </c>
      <c r="G58" s="170" t="str">
        <f t="shared" si="4"/>
        <v/>
      </c>
      <c r="H58" s="6" t="str">
        <f t="shared" si="6"/>
        <v/>
      </c>
      <c r="I58" s="196" t="str">
        <f t="shared" si="7"/>
        <v/>
      </c>
      <c r="M58" s="7"/>
    </row>
    <row r="59" spans="1:13" x14ac:dyDescent="0.25">
      <c r="A59" s="1" t="s">
        <v>768</v>
      </c>
      <c r="B59" s="196">
        <f>ROUND(N('Prior Year'!AU85), 0)</f>
        <v>0</v>
      </c>
      <c r="C59" s="196">
        <f>data!AU89</f>
        <v>0</v>
      </c>
      <c r="D59" s="196">
        <f>ROUND(N('Prior Year'!AU59), 0)</f>
        <v>0</v>
      </c>
      <c r="E59" s="1">
        <f>data!AU63</f>
        <v>0</v>
      </c>
      <c r="F59" s="170" t="str">
        <f t="shared" si="0"/>
        <v/>
      </c>
      <c r="G59" s="170" t="str">
        <f t="shared" si="4"/>
        <v/>
      </c>
      <c r="H59" s="6" t="str">
        <f t="shared" si="6"/>
        <v/>
      </c>
      <c r="I59" s="196" t="str">
        <f t="shared" si="7"/>
        <v/>
      </c>
      <c r="M59" s="7"/>
    </row>
    <row r="60" spans="1:13" x14ac:dyDescent="0.25">
      <c r="A60" s="1" t="s">
        <v>769</v>
      </c>
      <c r="B60" s="196">
        <f>ROUND(N('Prior Year'!AV85), 0)</f>
        <v>264804</v>
      </c>
      <c r="C60" s="196">
        <f>data!AV89</f>
        <v>323012</v>
      </c>
      <c r="D60" s="196" t="s">
        <v>740</v>
      </c>
      <c r="E60" s="4" t="s">
        <v>740</v>
      </c>
      <c r="F60" s="170" t="s">
        <v>5</v>
      </c>
      <c r="G60" s="170"/>
      <c r="H60" s="6" t="s">
        <v>5</v>
      </c>
      <c r="I60" s="196" t="str">
        <f t="shared" si="7"/>
        <v/>
      </c>
      <c r="M60" s="7"/>
    </row>
    <row r="61" spans="1:13" x14ac:dyDescent="0.25">
      <c r="A61" s="1" t="s">
        <v>770</v>
      </c>
      <c r="B61" s="196">
        <f>ROUND(N('Prior Year'!AW85), 0)</f>
        <v>0</v>
      </c>
      <c r="C61" s="196">
        <f>data!AW89</f>
        <v>0</v>
      </c>
      <c r="D61" s="196" t="s">
        <v>740</v>
      </c>
      <c r="E61" s="4" t="s">
        <v>740</v>
      </c>
      <c r="F61" s="170" t="s">
        <v>5</v>
      </c>
      <c r="G61" s="170"/>
      <c r="H61" s="6" t="s">
        <v>5</v>
      </c>
      <c r="I61" s="196" t="str">
        <f t="shared" si="7"/>
        <v/>
      </c>
      <c r="M61" s="7"/>
    </row>
    <row r="62" spans="1:13" x14ac:dyDescent="0.25">
      <c r="A62" s="1" t="s">
        <v>771</v>
      </c>
      <c r="B62" s="196">
        <f>ROUND(N('Prior Year'!AX85), 0)</f>
        <v>0</v>
      </c>
      <c r="C62" s="196">
        <f>data!AX89</f>
        <v>0</v>
      </c>
      <c r="D62" s="196" t="s">
        <v>740</v>
      </c>
      <c r="E62" s="4" t="s">
        <v>740</v>
      </c>
      <c r="F62" s="170" t="s">
        <v>5</v>
      </c>
      <c r="G62" s="170"/>
      <c r="H62" s="6" t="s">
        <v>5</v>
      </c>
      <c r="I62" s="196" t="str">
        <f t="shared" si="7"/>
        <v/>
      </c>
      <c r="M62" s="7"/>
    </row>
    <row r="63" spans="1:13" x14ac:dyDescent="0.25">
      <c r="A63" s="1" t="s">
        <v>772</v>
      </c>
      <c r="B63" s="196">
        <f>ROUND(N('Prior Year'!AY85), 0)</f>
        <v>700052</v>
      </c>
      <c r="C63" s="196">
        <f>data!AY89</f>
        <v>1018606</v>
      </c>
      <c r="D63" s="196">
        <f>ROUND(N('Prior Year'!AY59), 0)</f>
        <v>8654</v>
      </c>
      <c r="E63" s="1">
        <f>data!AY63</f>
        <v>0</v>
      </c>
      <c r="F63" s="170">
        <f>IF(B63=0,"",IF(D63=0,"",B63/D63))</f>
        <v>80.893459671828055</v>
      </c>
      <c r="G63" s="170" t="str">
        <f t="shared" si="4"/>
        <v/>
      </c>
      <c r="H63" s="6" t="str">
        <f>IF(B63 = 0, "", IF(C63 = 0, "", IF(D63 = 0, "", IF(E63 = 0, "", IF(G63 / F63 - 1 &lt; -0.25, G63 / F63 - 1, IF(G63 / F63 - 1 &gt; 0.25, G63 / F63 - 1, ""))))))</f>
        <v/>
      </c>
      <c r="I63" s="196" t="str">
        <f t="shared" si="7"/>
        <v/>
      </c>
      <c r="M63" s="7"/>
    </row>
    <row r="64" spans="1:13" x14ac:dyDescent="0.25">
      <c r="A64" s="1" t="s">
        <v>773</v>
      </c>
      <c r="B64" s="196">
        <f>ROUND(N('Prior Year'!AZ85), 0)</f>
        <v>0</v>
      </c>
      <c r="C64" s="196">
        <f>data!AZ89</f>
        <v>0</v>
      </c>
      <c r="D64" s="196">
        <f>ROUND(N('Prior Year'!AZ59), 0)</f>
        <v>0</v>
      </c>
      <c r="E64" s="1">
        <f>data!AZ63</f>
        <v>0</v>
      </c>
      <c r="F64" s="170" t="str">
        <f>IF(B64=0,"",IF(D64=0,"",B64/D64))</f>
        <v/>
      </c>
      <c r="G64" s="170" t="str">
        <f t="shared" si="4"/>
        <v/>
      </c>
      <c r="H64" s="6" t="str">
        <f>IF(B64 = 0, "", IF(C64 = 0, "", IF(D64 = 0, "", IF(E64 = 0, "", IF(G64 / F64 - 1 &lt; -0.25, G64 / F64 - 1, IF(G64 / F64 - 1 &gt; 0.25, G64 / F64 - 1, ""))))))</f>
        <v/>
      </c>
      <c r="I64" s="196" t="str">
        <f t="shared" si="7"/>
        <v/>
      </c>
      <c r="M64" s="7"/>
    </row>
    <row r="65" spans="1:13" x14ac:dyDescent="0.25">
      <c r="A65" s="1" t="s">
        <v>774</v>
      </c>
      <c r="B65" s="196">
        <f>ROUND(N('Prior Year'!BA85), 0)</f>
        <v>142589</v>
      </c>
      <c r="C65" s="196">
        <f>data!BA89</f>
        <v>136230</v>
      </c>
      <c r="D65" s="196">
        <f>ROUND(N('Prior Year'!BA59), 0)</f>
        <v>0</v>
      </c>
      <c r="E65" s="1">
        <f>data!BA63</f>
        <v>0</v>
      </c>
      <c r="F65" s="170" t="str">
        <f>IF(B65=0,"",IF(D65=0,"",B65/D65))</f>
        <v/>
      </c>
      <c r="G65" s="170" t="str">
        <f t="shared" si="4"/>
        <v/>
      </c>
      <c r="H65" s="6" t="str">
        <f>IF(B65 = 0, "", IF(C65 = 0, "", IF(D65 = 0, "", IF(E65 = 0, "", IF(G65 / F65 - 1 &lt; -0.25, G65 / F65 - 1, IF(G65 / F65 - 1 &gt; 0.25, G65 / F65 - 1, ""))))))</f>
        <v/>
      </c>
      <c r="I65" s="196" t="str">
        <f t="shared" si="7"/>
        <v/>
      </c>
      <c r="M65" s="7"/>
    </row>
    <row r="66" spans="1:13" x14ac:dyDescent="0.25">
      <c r="A66" s="1" t="s">
        <v>775</v>
      </c>
      <c r="B66" s="196">
        <f>ROUND(N('Prior Year'!BB85), 0)</f>
        <v>279651</v>
      </c>
      <c r="C66" s="196">
        <f>data!BB89</f>
        <v>350176</v>
      </c>
      <c r="D66" s="196" t="s">
        <v>740</v>
      </c>
      <c r="E66" s="4" t="s">
        <v>740</v>
      </c>
      <c r="F66" s="170" t="s">
        <v>5</v>
      </c>
      <c r="G66" s="170" t="str">
        <f t="shared" ref="G66:G68" si="8">IFERROR(IF(C66=0,"",IF(E66=0,"",C66/E66)),"")</f>
        <v/>
      </c>
      <c r="H66" s="6" t="s">
        <v>5</v>
      </c>
      <c r="I66" s="196" t="str">
        <f t="shared" si="7"/>
        <v/>
      </c>
      <c r="M66" s="7"/>
    </row>
    <row r="67" spans="1:13" x14ac:dyDescent="0.25">
      <c r="A67" s="1" t="s">
        <v>776</v>
      </c>
      <c r="B67" s="196">
        <f>ROUND(N('Prior Year'!BC85), 0)</f>
        <v>0</v>
      </c>
      <c r="C67" s="196">
        <f>data!BC89</f>
        <v>0</v>
      </c>
      <c r="D67" s="196" t="s">
        <v>740</v>
      </c>
      <c r="E67" s="4" t="s">
        <v>740</v>
      </c>
      <c r="F67" s="170" t="s">
        <v>5</v>
      </c>
      <c r="G67" s="170" t="str">
        <f t="shared" si="8"/>
        <v/>
      </c>
      <c r="H67" s="6" t="s">
        <v>5</v>
      </c>
      <c r="I67" s="196" t="str">
        <f t="shared" si="7"/>
        <v/>
      </c>
      <c r="M67" s="7"/>
    </row>
    <row r="68" spans="1:13" x14ac:dyDescent="0.25">
      <c r="A68" s="1" t="s">
        <v>777</v>
      </c>
      <c r="B68" s="196">
        <f>ROUND(N('Prior Year'!BD85), 0)</f>
        <v>465010</v>
      </c>
      <c r="C68" s="196">
        <f>data!BD89</f>
        <v>427785</v>
      </c>
      <c r="D68" s="196" t="s">
        <v>740</v>
      </c>
      <c r="E68" s="4" t="s">
        <v>740</v>
      </c>
      <c r="F68" s="170" t="s">
        <v>5</v>
      </c>
      <c r="G68" s="170" t="str">
        <f t="shared" si="8"/>
        <v/>
      </c>
      <c r="H68" s="6" t="s">
        <v>5</v>
      </c>
      <c r="I68" s="196" t="str">
        <f t="shared" si="7"/>
        <v/>
      </c>
      <c r="M68" s="7"/>
    </row>
    <row r="69" spans="1:13" x14ac:dyDescent="0.25">
      <c r="A69" s="1" t="s">
        <v>778</v>
      </c>
      <c r="B69" s="196">
        <f>ROUND(N('Prior Year'!BE85), 0)</f>
        <v>2948529</v>
      </c>
      <c r="C69" s="196">
        <f>data!BE89</f>
        <v>3499202</v>
      </c>
      <c r="D69" s="196">
        <f>ROUND(N('Prior Year'!BE59), 0)</f>
        <v>133630</v>
      </c>
      <c r="E69" s="1">
        <f>data!BE63</f>
        <v>133630</v>
      </c>
      <c r="F69" s="170">
        <f>IF(B69=0,"",IF(D69=0,"",B69/D69))</f>
        <v>22.064873157225176</v>
      </c>
      <c r="G69" s="170">
        <f t="shared" si="4"/>
        <v>26.185751702462021</v>
      </c>
      <c r="H69" s="6" t="str">
        <f>IF(B69 = 0, "", IF(C69 = 0, "", IF(D69 = 0, "", IF(E69 = 0, "", IF(G69 / F69 - 1 &lt; -0.25, G69 / F69 - 1, IF(G69 / F69 - 1 &gt; 0.25, G69 / F69 - 1, ""))))))</f>
        <v/>
      </c>
      <c r="I69" s="196" t="str">
        <f t="shared" si="7"/>
        <v/>
      </c>
      <c r="M69" s="7"/>
    </row>
    <row r="70" spans="1:13" x14ac:dyDescent="0.25">
      <c r="A70" s="1" t="s">
        <v>779</v>
      </c>
      <c r="B70" s="196">
        <f>ROUND(N('Prior Year'!BF85), 0)</f>
        <v>575111</v>
      </c>
      <c r="C70" s="196">
        <f>data!BF89</f>
        <v>679017</v>
      </c>
      <c r="D70" s="196" t="s">
        <v>740</v>
      </c>
      <c r="E70" s="4" t="s">
        <v>740</v>
      </c>
      <c r="F70" s="170" t="s">
        <v>5</v>
      </c>
      <c r="G70" s="170" t="str">
        <f t="shared" ref="G70:G94" si="9">IFERROR(IF(C70=0,"",IF(E70=0,"",C70/E70)),"")</f>
        <v/>
      </c>
      <c r="H70" s="6" t="s">
        <v>5</v>
      </c>
      <c r="I70" s="196" t="str">
        <f t="shared" si="7"/>
        <v/>
      </c>
      <c r="M70" s="7"/>
    </row>
    <row r="71" spans="1:13" x14ac:dyDescent="0.25">
      <c r="A71" s="1" t="s">
        <v>780</v>
      </c>
      <c r="B71" s="196">
        <f>ROUND(N('Prior Year'!BG85), 0)</f>
        <v>0</v>
      </c>
      <c r="C71" s="196">
        <f>data!BG89</f>
        <v>0</v>
      </c>
      <c r="D71" s="196" t="s">
        <v>740</v>
      </c>
      <c r="E71" s="4" t="s">
        <v>740</v>
      </c>
      <c r="F71" s="170" t="s">
        <v>5</v>
      </c>
      <c r="G71" s="170" t="str">
        <f t="shared" si="9"/>
        <v/>
      </c>
      <c r="H71" s="6" t="s">
        <v>5</v>
      </c>
      <c r="I71" s="196" t="str">
        <f t="shared" si="7"/>
        <v/>
      </c>
      <c r="M71" s="7"/>
    </row>
    <row r="72" spans="1:13" x14ac:dyDescent="0.25">
      <c r="A72" s="1" t="s">
        <v>781</v>
      </c>
      <c r="B72" s="196">
        <f>ROUND(N('Prior Year'!BH85), 0)</f>
        <v>2362443</v>
      </c>
      <c r="C72" s="196">
        <f>data!BH89</f>
        <v>3022049</v>
      </c>
      <c r="D72" s="196" t="s">
        <v>740</v>
      </c>
      <c r="E72" s="4" t="s">
        <v>740</v>
      </c>
      <c r="F72" s="170" t="s">
        <v>5</v>
      </c>
      <c r="G72" s="170" t="str">
        <f t="shared" si="9"/>
        <v/>
      </c>
      <c r="H72" s="6" t="s">
        <v>5</v>
      </c>
      <c r="I72" s="196" t="str">
        <f t="shared" si="7"/>
        <v/>
      </c>
      <c r="M72" s="7"/>
    </row>
    <row r="73" spans="1:13" x14ac:dyDescent="0.25">
      <c r="A73" s="1" t="s">
        <v>782</v>
      </c>
      <c r="B73" s="196">
        <f>ROUND(N('Prior Year'!BI85), 0)</f>
        <v>42488</v>
      </c>
      <c r="C73" s="196">
        <f>data!BI89</f>
        <v>65010</v>
      </c>
      <c r="D73" s="196" t="s">
        <v>740</v>
      </c>
      <c r="E73" s="4" t="s">
        <v>740</v>
      </c>
      <c r="F73" s="170" t="s">
        <v>5</v>
      </c>
      <c r="G73" s="170" t="str">
        <f t="shared" si="9"/>
        <v/>
      </c>
      <c r="H73" s="6" t="s">
        <v>5</v>
      </c>
      <c r="I73" s="196" t="str">
        <f t="shared" si="7"/>
        <v/>
      </c>
      <c r="M73" s="7"/>
    </row>
    <row r="74" spans="1:13" x14ac:dyDescent="0.25">
      <c r="A74" s="1" t="s">
        <v>783</v>
      </c>
      <c r="B74" s="196">
        <f>ROUND(N('Prior Year'!BJ85), 0)</f>
        <v>0</v>
      </c>
      <c r="C74" s="196">
        <f>data!BJ89</f>
        <v>0</v>
      </c>
      <c r="D74" s="196" t="s">
        <v>740</v>
      </c>
      <c r="E74" s="4" t="s">
        <v>740</v>
      </c>
      <c r="F74" s="170" t="s">
        <v>5</v>
      </c>
      <c r="G74" s="170" t="str">
        <f t="shared" si="9"/>
        <v/>
      </c>
      <c r="H74" s="6" t="s">
        <v>5</v>
      </c>
      <c r="I74" s="196" t="str">
        <f t="shared" si="7"/>
        <v/>
      </c>
      <c r="M74" s="7"/>
    </row>
    <row r="75" spans="1:13" x14ac:dyDescent="0.25">
      <c r="A75" s="1" t="s">
        <v>784</v>
      </c>
      <c r="B75" s="196">
        <f>ROUND(N('Prior Year'!BK85), 0)</f>
        <v>0</v>
      </c>
      <c r="C75" s="196">
        <f>data!BK89</f>
        <v>0</v>
      </c>
      <c r="D75" s="196" t="s">
        <v>740</v>
      </c>
      <c r="E75" s="4" t="s">
        <v>740</v>
      </c>
      <c r="F75" s="170" t="s">
        <v>5</v>
      </c>
      <c r="G75" s="170" t="str">
        <f t="shared" si="9"/>
        <v/>
      </c>
      <c r="H75" s="6" t="s">
        <v>5</v>
      </c>
      <c r="I75" s="196" t="str">
        <f t="shared" si="7"/>
        <v/>
      </c>
      <c r="M75" s="7"/>
    </row>
    <row r="76" spans="1:13" x14ac:dyDescent="0.25">
      <c r="A76" s="1" t="s">
        <v>785</v>
      </c>
      <c r="B76" s="196">
        <f>ROUND(N('Prior Year'!BL85), 0)</f>
        <v>1148602</v>
      </c>
      <c r="C76" s="196">
        <f>data!BL89</f>
        <v>1312611</v>
      </c>
      <c r="D76" s="196" t="s">
        <v>740</v>
      </c>
      <c r="E76" s="4" t="s">
        <v>740</v>
      </c>
      <c r="F76" s="170" t="s">
        <v>5</v>
      </c>
      <c r="G76" s="170" t="str">
        <f t="shared" si="9"/>
        <v/>
      </c>
      <c r="H76" s="6" t="s">
        <v>5</v>
      </c>
      <c r="I76" s="196" t="str">
        <f t="shared" si="7"/>
        <v/>
      </c>
      <c r="M76" s="7"/>
    </row>
    <row r="77" spans="1:13" x14ac:dyDescent="0.25">
      <c r="A77" s="1" t="s">
        <v>786</v>
      </c>
      <c r="B77" s="196">
        <f>ROUND(N('Prior Year'!BM85), 0)</f>
        <v>286506</v>
      </c>
      <c r="C77" s="196">
        <f>data!BM89</f>
        <v>400692</v>
      </c>
      <c r="D77" s="196" t="s">
        <v>740</v>
      </c>
      <c r="E77" s="4" t="s">
        <v>740</v>
      </c>
      <c r="F77" s="170" t="s">
        <v>5</v>
      </c>
      <c r="G77" s="170" t="str">
        <f t="shared" si="9"/>
        <v/>
      </c>
      <c r="H77" s="6" t="s">
        <v>5</v>
      </c>
      <c r="I77" s="196" t="str">
        <f t="shared" si="7"/>
        <v/>
      </c>
      <c r="M77" s="7"/>
    </row>
    <row r="78" spans="1:13" x14ac:dyDescent="0.25">
      <c r="A78" s="1" t="s">
        <v>787</v>
      </c>
      <c r="B78" s="196">
        <f>ROUND(N('Prior Year'!BN85), 0)</f>
        <v>1205329</v>
      </c>
      <c r="C78" s="196">
        <f>data!BN89</f>
        <v>1716114</v>
      </c>
      <c r="D78" s="196" t="s">
        <v>740</v>
      </c>
      <c r="E78" s="4" t="s">
        <v>740</v>
      </c>
      <c r="F78" s="170" t="s">
        <v>5</v>
      </c>
      <c r="G78" s="170" t="str">
        <f t="shared" si="9"/>
        <v/>
      </c>
      <c r="H78" s="6" t="s">
        <v>5</v>
      </c>
      <c r="I78" s="196" t="str">
        <f t="shared" si="7"/>
        <v/>
      </c>
      <c r="M78" s="7"/>
    </row>
    <row r="79" spans="1:13" x14ac:dyDescent="0.25">
      <c r="A79" s="1" t="s">
        <v>788</v>
      </c>
      <c r="B79" s="196">
        <f>ROUND(N('Prior Year'!BO85), 0)</f>
        <v>24110</v>
      </c>
      <c r="C79" s="196">
        <f>data!BO89</f>
        <v>2614</v>
      </c>
      <c r="D79" s="196" t="s">
        <v>740</v>
      </c>
      <c r="E79" s="4" t="s">
        <v>740</v>
      </c>
      <c r="F79" s="170" t="s">
        <v>5</v>
      </c>
      <c r="G79" s="170" t="str">
        <f t="shared" si="9"/>
        <v/>
      </c>
      <c r="H79" s="6" t="s">
        <v>5</v>
      </c>
      <c r="I79" s="196" t="str">
        <f t="shared" ref="I79:I94" si="10">IF(H79 = "", "", IF(ABS(H79) &gt; 25 %, "Please provide explanation for the fluctuation noted here", ""))</f>
        <v/>
      </c>
      <c r="M79" s="7"/>
    </row>
    <row r="80" spans="1:13" x14ac:dyDescent="0.25">
      <c r="A80" s="1" t="s">
        <v>789</v>
      </c>
      <c r="B80" s="196">
        <f>ROUND(N('Prior Year'!BP85), 0)</f>
        <v>192361</v>
      </c>
      <c r="C80" s="196">
        <f>data!BP89</f>
        <v>99885</v>
      </c>
      <c r="D80" s="196" t="s">
        <v>740</v>
      </c>
      <c r="E80" s="4" t="s">
        <v>740</v>
      </c>
      <c r="F80" s="170" t="s">
        <v>5</v>
      </c>
      <c r="G80" s="170" t="str">
        <f t="shared" si="9"/>
        <v/>
      </c>
      <c r="H80" s="6" t="s">
        <v>5</v>
      </c>
      <c r="I80" s="196" t="str">
        <f t="shared" si="10"/>
        <v/>
      </c>
      <c r="M80" s="7"/>
    </row>
    <row r="81" spans="1:13" x14ac:dyDescent="0.25">
      <c r="A81" s="1" t="s">
        <v>790</v>
      </c>
      <c r="B81" s="196">
        <f>ROUND(N('Prior Year'!BQ85), 0)</f>
        <v>0</v>
      </c>
      <c r="C81" s="196">
        <f>data!BQ89</f>
        <v>0</v>
      </c>
      <c r="D81" s="196" t="s">
        <v>740</v>
      </c>
      <c r="E81" s="4" t="s">
        <v>740</v>
      </c>
      <c r="F81" s="170" t="s">
        <v>5</v>
      </c>
      <c r="G81" s="170" t="str">
        <f t="shared" si="9"/>
        <v/>
      </c>
      <c r="H81" s="6" t="s">
        <v>5</v>
      </c>
      <c r="I81" s="196" t="str">
        <f t="shared" si="10"/>
        <v/>
      </c>
      <c r="M81" s="7"/>
    </row>
    <row r="82" spans="1:13" x14ac:dyDescent="0.25">
      <c r="A82" s="1" t="s">
        <v>791</v>
      </c>
      <c r="B82" s="196">
        <f>ROUND(N('Prior Year'!BR85), 0)</f>
        <v>4710524</v>
      </c>
      <c r="C82" s="196">
        <f>data!BR89</f>
        <v>666411</v>
      </c>
      <c r="D82" s="196" t="s">
        <v>740</v>
      </c>
      <c r="E82" s="4" t="s">
        <v>740</v>
      </c>
      <c r="F82" s="170" t="s">
        <v>5</v>
      </c>
      <c r="G82" s="170" t="str">
        <f t="shared" si="9"/>
        <v/>
      </c>
      <c r="H82" s="6" t="s">
        <v>5</v>
      </c>
      <c r="I82" s="196" t="str">
        <f t="shared" si="10"/>
        <v/>
      </c>
      <c r="M82" s="7"/>
    </row>
    <row r="83" spans="1:13" x14ac:dyDescent="0.25">
      <c r="A83" s="1" t="s">
        <v>792</v>
      </c>
      <c r="B83" s="196">
        <f>ROUND(N('Prior Year'!BS85), 0)</f>
        <v>0</v>
      </c>
      <c r="C83" s="196">
        <f>data!BS89</f>
        <v>0</v>
      </c>
      <c r="D83" s="196" t="s">
        <v>740</v>
      </c>
      <c r="E83" s="4" t="s">
        <v>740</v>
      </c>
      <c r="F83" s="170" t="s">
        <v>5</v>
      </c>
      <c r="G83" s="170" t="str">
        <f t="shared" si="9"/>
        <v/>
      </c>
      <c r="H83" s="6" t="s">
        <v>5</v>
      </c>
      <c r="I83" s="196" t="str">
        <f t="shared" si="10"/>
        <v/>
      </c>
      <c r="M83" s="7"/>
    </row>
    <row r="84" spans="1:13" x14ac:dyDescent="0.25">
      <c r="A84" s="1" t="s">
        <v>793</v>
      </c>
      <c r="B84" s="196">
        <f>ROUND(N('Prior Year'!BT85), 0)</f>
        <v>0</v>
      </c>
      <c r="C84" s="196">
        <f>data!BT89</f>
        <v>0</v>
      </c>
      <c r="D84" s="196" t="s">
        <v>740</v>
      </c>
      <c r="E84" s="4" t="s">
        <v>740</v>
      </c>
      <c r="F84" s="170" t="s">
        <v>5</v>
      </c>
      <c r="G84" s="170" t="str">
        <f t="shared" si="9"/>
        <v/>
      </c>
      <c r="H84" s="6" t="s">
        <v>5</v>
      </c>
      <c r="I84" s="196" t="str">
        <f t="shared" si="10"/>
        <v/>
      </c>
      <c r="M84" s="7"/>
    </row>
    <row r="85" spans="1:13" x14ac:dyDescent="0.25">
      <c r="A85" s="1" t="s">
        <v>794</v>
      </c>
      <c r="B85" s="196">
        <f>ROUND(N('Prior Year'!BU85), 0)</f>
        <v>0</v>
      </c>
      <c r="C85" s="196">
        <f>data!BU89</f>
        <v>0</v>
      </c>
      <c r="D85" s="196" t="s">
        <v>740</v>
      </c>
      <c r="E85" s="4" t="s">
        <v>740</v>
      </c>
      <c r="F85" s="170" t="s">
        <v>5</v>
      </c>
      <c r="G85" s="170" t="str">
        <f t="shared" si="9"/>
        <v/>
      </c>
      <c r="H85" s="6" t="s">
        <v>5</v>
      </c>
      <c r="I85" s="196" t="str">
        <f t="shared" si="10"/>
        <v/>
      </c>
      <c r="M85" s="7"/>
    </row>
    <row r="86" spans="1:13" x14ac:dyDescent="0.25">
      <c r="A86" s="1" t="s">
        <v>795</v>
      </c>
      <c r="B86" s="196">
        <f>ROUND(N('Prior Year'!BV85), 0)</f>
        <v>832356</v>
      </c>
      <c r="C86" s="196">
        <f>data!BV89</f>
        <v>1050336</v>
      </c>
      <c r="D86" s="196" t="s">
        <v>740</v>
      </c>
      <c r="E86" s="4" t="s">
        <v>740</v>
      </c>
      <c r="F86" s="170" t="s">
        <v>5</v>
      </c>
      <c r="G86" s="170" t="str">
        <f t="shared" si="9"/>
        <v/>
      </c>
      <c r="H86" s="6" t="s">
        <v>5</v>
      </c>
      <c r="I86" s="196" t="str">
        <f t="shared" si="10"/>
        <v/>
      </c>
      <c r="M86" s="7"/>
    </row>
    <row r="87" spans="1:13" x14ac:dyDescent="0.25">
      <c r="A87" s="1" t="s">
        <v>796</v>
      </c>
      <c r="B87" s="196">
        <f>ROUND(N('Prior Year'!BW85), 0)</f>
        <v>0</v>
      </c>
      <c r="C87" s="196">
        <f>data!BW89</f>
        <v>0</v>
      </c>
      <c r="D87" s="196" t="s">
        <v>740</v>
      </c>
      <c r="E87" s="4" t="s">
        <v>740</v>
      </c>
      <c r="F87" s="170" t="s">
        <v>5</v>
      </c>
      <c r="G87" s="170" t="str">
        <f t="shared" si="9"/>
        <v/>
      </c>
      <c r="H87" s="6" t="s">
        <v>5</v>
      </c>
      <c r="I87" s="196" t="str">
        <f t="shared" si="10"/>
        <v/>
      </c>
      <c r="M87" s="7"/>
    </row>
    <row r="88" spans="1:13" x14ac:dyDescent="0.25">
      <c r="A88" s="1" t="s">
        <v>797</v>
      </c>
      <c r="B88" s="196">
        <f>ROUND(N('Prior Year'!BX85), 0)</f>
        <v>1020853</v>
      </c>
      <c r="C88" s="196">
        <f>data!BX89</f>
        <v>45538</v>
      </c>
      <c r="D88" s="196" t="s">
        <v>740</v>
      </c>
      <c r="E88" s="4" t="s">
        <v>740</v>
      </c>
      <c r="F88" s="170" t="s">
        <v>5</v>
      </c>
      <c r="G88" s="170" t="str">
        <f t="shared" si="9"/>
        <v/>
      </c>
      <c r="H88" s="6" t="s">
        <v>5</v>
      </c>
      <c r="I88" s="196" t="str">
        <f t="shared" si="10"/>
        <v/>
      </c>
      <c r="M88" s="7"/>
    </row>
    <row r="89" spans="1:13" x14ac:dyDescent="0.25">
      <c r="A89" s="1" t="s">
        <v>798</v>
      </c>
      <c r="B89" s="196">
        <f>ROUND(N('Prior Year'!BY85), 0)</f>
        <v>0</v>
      </c>
      <c r="C89" s="196">
        <f>data!BY89</f>
        <v>949535</v>
      </c>
      <c r="D89" s="196" t="s">
        <v>740</v>
      </c>
      <c r="E89" s="4" t="s">
        <v>740</v>
      </c>
      <c r="F89" s="170" t="s">
        <v>5</v>
      </c>
      <c r="G89" s="170" t="str">
        <f t="shared" si="9"/>
        <v/>
      </c>
      <c r="H89" s="6" t="s">
        <v>5</v>
      </c>
      <c r="I89" s="196" t="str">
        <f t="shared" si="10"/>
        <v/>
      </c>
      <c r="M89" s="7"/>
    </row>
    <row r="90" spans="1:13" x14ac:dyDescent="0.25">
      <c r="A90" s="1" t="s">
        <v>799</v>
      </c>
      <c r="B90" s="196">
        <f>ROUND(N('Prior Year'!BZ85), 0)</f>
        <v>0</v>
      </c>
      <c r="C90" s="196">
        <f>data!BZ89</f>
        <v>0</v>
      </c>
      <c r="D90" s="196" t="s">
        <v>740</v>
      </c>
      <c r="E90" s="4" t="s">
        <v>740</v>
      </c>
      <c r="F90" s="170" t="s">
        <v>5</v>
      </c>
      <c r="G90" s="170" t="str">
        <f t="shared" si="9"/>
        <v/>
      </c>
      <c r="H90" s="6" t="s">
        <v>5</v>
      </c>
      <c r="I90" s="196" t="str">
        <f t="shared" si="10"/>
        <v/>
      </c>
      <c r="M90" s="7"/>
    </row>
    <row r="91" spans="1:13" x14ac:dyDescent="0.25">
      <c r="A91" s="1" t="s">
        <v>800</v>
      </c>
      <c r="B91" s="196">
        <f>ROUND(N('Prior Year'!CA85), 0)</f>
        <v>167281</v>
      </c>
      <c r="C91" s="196">
        <f>data!CA89</f>
        <v>292787</v>
      </c>
      <c r="D91" s="196" t="s">
        <v>740</v>
      </c>
      <c r="E91" s="4" t="s">
        <v>740</v>
      </c>
      <c r="F91" s="170" t="s">
        <v>5</v>
      </c>
      <c r="G91" s="170" t="str">
        <f t="shared" si="9"/>
        <v/>
      </c>
      <c r="H91" s="6" t="s">
        <v>5</v>
      </c>
      <c r="I91" s="196" t="str">
        <f t="shared" si="10"/>
        <v/>
      </c>
      <c r="M91" s="7"/>
    </row>
    <row r="92" spans="1:13" x14ac:dyDescent="0.25">
      <c r="A92" s="1" t="s">
        <v>801</v>
      </c>
      <c r="B92" s="196">
        <f>ROUND(N('Prior Year'!CB85), 0)</f>
        <v>0</v>
      </c>
      <c r="C92" s="196">
        <f>data!CB89</f>
        <v>0</v>
      </c>
      <c r="D92" s="196" t="s">
        <v>740</v>
      </c>
      <c r="E92" s="4" t="s">
        <v>740</v>
      </c>
      <c r="F92" s="170" t="s">
        <v>5</v>
      </c>
      <c r="G92" s="170" t="str">
        <f t="shared" si="9"/>
        <v/>
      </c>
      <c r="H92" s="6" t="s">
        <v>5</v>
      </c>
      <c r="I92" s="196" t="str">
        <f t="shared" si="10"/>
        <v/>
      </c>
      <c r="M92" s="7"/>
    </row>
    <row r="93" spans="1:13" x14ac:dyDescent="0.25">
      <c r="A93" s="1" t="s">
        <v>802</v>
      </c>
      <c r="B93" s="196">
        <f>ROUND(N('Prior Year'!CC85), 0)</f>
        <v>776125</v>
      </c>
      <c r="C93" s="196">
        <f>data!CC89</f>
        <v>472068</v>
      </c>
      <c r="D93" s="196" t="s">
        <v>740</v>
      </c>
      <c r="E93" s="4" t="s">
        <v>740</v>
      </c>
      <c r="F93" s="170" t="s">
        <v>5</v>
      </c>
      <c r="G93" s="170" t="str">
        <f t="shared" si="9"/>
        <v/>
      </c>
      <c r="H93" s="6" t="s">
        <v>5</v>
      </c>
      <c r="I93" s="196" t="str">
        <f t="shared" si="10"/>
        <v/>
      </c>
      <c r="M93" s="7"/>
    </row>
    <row r="94" spans="1:13" x14ac:dyDescent="0.25">
      <c r="A94" s="1" t="s">
        <v>803</v>
      </c>
      <c r="B94" s="196">
        <f>ROUND(N('Prior Year'!CD85), 0)</f>
        <v>-242204</v>
      </c>
      <c r="C94" s="196">
        <f>data!CD89</f>
        <v>-597312</v>
      </c>
      <c r="D94" s="196" t="s">
        <v>740</v>
      </c>
      <c r="E94" s="4" t="s">
        <v>740</v>
      </c>
      <c r="F94" s="170" t="s">
        <v>5</v>
      </c>
      <c r="G94" s="170" t="str">
        <f t="shared" si="9"/>
        <v/>
      </c>
      <c r="H94" s="6" t="s">
        <v>5</v>
      </c>
      <c r="I94" s="196" t="str">
        <f t="shared" si="10"/>
        <v/>
      </c>
      <c r="M94" s="7"/>
    </row>
  </sheetData>
  <pageMargins left="0.7" right="0.7" top="0.75" bottom="0.75" header="0.3" footer="0.3"/>
  <pageSetup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A23A7A-2439-4DA7-91AF-F715BFC87C2F}">
  <sheetPr>
    <tabColor rgb="FF92D050"/>
  </sheetPr>
  <dimension ref="A1:D36"/>
  <sheetViews>
    <sheetView topLeftCell="A23" workbookViewId="0"/>
  </sheetViews>
  <sheetFormatPr defaultRowHeight="15" x14ac:dyDescent="0.2"/>
  <sheetData>
    <row r="1" spans="1:4" ht="15.75" x14ac:dyDescent="0.25">
      <c r="A1" s="245" t="s">
        <v>804</v>
      </c>
      <c r="B1" s="244"/>
      <c r="C1" s="244"/>
      <c r="D1" s="244"/>
    </row>
    <row r="2" spans="1:4" ht="15.75" x14ac:dyDescent="0.25">
      <c r="A2" s="244"/>
      <c r="B2" s="244"/>
      <c r="C2" s="244"/>
      <c r="D2" s="244"/>
    </row>
    <row r="3" spans="1:4" ht="15.75" x14ac:dyDescent="0.25">
      <c r="A3" s="247" t="s">
        <v>805</v>
      </c>
      <c r="B3" s="244"/>
      <c r="C3" s="244"/>
      <c r="D3" s="244"/>
    </row>
    <row r="4" spans="1:4" ht="15.75" x14ac:dyDescent="0.25">
      <c r="A4" s="244" t="s">
        <v>806</v>
      </c>
      <c r="B4" s="244"/>
      <c r="C4" s="244"/>
      <c r="D4" s="244"/>
    </row>
    <row r="5" spans="1:4" ht="15.75" x14ac:dyDescent="0.25">
      <c r="A5" s="244" t="s">
        <v>807</v>
      </c>
      <c r="B5" s="244"/>
      <c r="C5" s="244"/>
      <c r="D5" s="244"/>
    </row>
    <row r="6" spans="1:4" ht="15.75" x14ac:dyDescent="0.25">
      <c r="A6" s="244"/>
      <c r="B6" s="244"/>
      <c r="C6" s="244"/>
      <c r="D6" s="244"/>
    </row>
    <row r="7" spans="1:4" ht="15.75" x14ac:dyDescent="0.25">
      <c r="A7" s="244" t="s">
        <v>808</v>
      </c>
      <c r="B7" s="244"/>
      <c r="C7" s="244"/>
      <c r="D7" s="244"/>
    </row>
    <row r="8" spans="1:4" ht="15.75" x14ac:dyDescent="0.25">
      <c r="A8" s="244" t="s">
        <v>809</v>
      </c>
      <c r="B8" s="244"/>
      <c r="C8" s="244"/>
      <c r="D8" s="244"/>
    </row>
    <row r="9" spans="1:4" ht="15.75" x14ac:dyDescent="0.25">
      <c r="A9" s="244"/>
      <c r="B9" s="244"/>
      <c r="C9" s="244"/>
      <c r="D9" s="244"/>
    </row>
    <row r="10" spans="1:4" ht="15.75" x14ac:dyDescent="0.25">
      <c r="A10" s="244"/>
      <c r="B10" s="244"/>
      <c r="C10" s="244"/>
      <c r="D10" s="244"/>
    </row>
    <row r="11" spans="1:4" ht="15.75" x14ac:dyDescent="0.25">
      <c r="A11" s="246" t="s">
        <v>810</v>
      </c>
      <c r="B11" s="244"/>
      <c r="C11" s="244"/>
      <c r="D11" s="244">
        <f>N(data!C384)</f>
        <v>444047</v>
      </c>
    </row>
    <row r="12" spans="1:4" ht="15.75" x14ac:dyDescent="0.25">
      <c r="A12" s="246" t="s">
        <v>811</v>
      </c>
      <c r="B12" s="244"/>
      <c r="C12" s="244"/>
      <c r="D12" s="244" t="str">
        <f>IF(OR(N(data!C384) &gt; 1000000, N(data!C384) / (N(data!D364) + N(data!D387)) &gt; 0.01), "Yes", "No")</f>
        <v>No</v>
      </c>
    </row>
    <row r="13" spans="1:4" ht="15.75" x14ac:dyDescent="0.25">
      <c r="A13" s="244"/>
      <c r="B13" s="244"/>
      <c r="C13" s="244"/>
      <c r="D13" s="244"/>
    </row>
    <row r="14" spans="1:4" ht="15.75" x14ac:dyDescent="0.25">
      <c r="A14" s="246" t="s">
        <v>812</v>
      </c>
      <c r="B14" s="244"/>
      <c r="C14" s="244"/>
      <c r="D14" s="246" t="s">
        <v>813</v>
      </c>
    </row>
    <row r="15" spans="1:4" ht="15.75" x14ac:dyDescent="0.25">
      <c r="A15" s="244" t="s">
        <v>814</v>
      </c>
      <c r="B15" s="244"/>
      <c r="C15" s="244"/>
      <c r="D15" s="244"/>
    </row>
    <row r="16" spans="1:4" ht="15.75" x14ac:dyDescent="0.25">
      <c r="A16" s="244" t="s">
        <v>814</v>
      </c>
      <c r="B16" s="244"/>
      <c r="C16" s="244"/>
      <c r="D16" s="244"/>
    </row>
    <row r="17" spans="1:4" ht="15.75" x14ac:dyDescent="0.25">
      <c r="A17" s="244" t="s">
        <v>814</v>
      </c>
      <c r="B17" s="244"/>
      <c r="C17" s="244"/>
      <c r="D17" s="244"/>
    </row>
    <row r="18" spans="1:4" ht="15.75" x14ac:dyDescent="0.25">
      <c r="A18" s="244" t="s">
        <v>814</v>
      </c>
      <c r="B18" s="244"/>
      <c r="C18" s="244"/>
      <c r="D18" s="244"/>
    </row>
    <row r="19" spans="1:4" ht="15.75" x14ac:dyDescent="0.25">
      <c r="A19" s="244" t="s">
        <v>814</v>
      </c>
      <c r="B19" s="244"/>
      <c r="C19" s="244"/>
      <c r="D19" s="244"/>
    </row>
    <row r="20" spans="1:4" ht="15.75" x14ac:dyDescent="0.25">
      <c r="A20" s="244" t="s">
        <v>814</v>
      </c>
      <c r="B20" s="244"/>
      <c r="C20" s="244"/>
      <c r="D20" s="244"/>
    </row>
    <row r="21" spans="1:4" ht="15.75" x14ac:dyDescent="0.25">
      <c r="A21" s="244" t="s">
        <v>814</v>
      </c>
      <c r="B21" s="244"/>
      <c r="C21" s="244"/>
      <c r="D21" s="244"/>
    </row>
    <row r="22" spans="1:4" ht="15.75" x14ac:dyDescent="0.25">
      <c r="A22" s="244"/>
      <c r="B22" s="244"/>
      <c r="C22" s="244"/>
      <c r="D22" s="244"/>
    </row>
    <row r="23" spans="1:4" ht="15.75" x14ac:dyDescent="0.25">
      <c r="A23" s="244"/>
      <c r="B23" s="244"/>
      <c r="C23" s="244"/>
      <c r="D23" s="244"/>
    </row>
    <row r="24" spans="1:4" ht="15.75" x14ac:dyDescent="0.25">
      <c r="A24" s="244"/>
      <c r="B24" s="244"/>
      <c r="C24" s="244"/>
      <c r="D24" s="244"/>
    </row>
    <row r="25" spans="1:4" ht="15.75" x14ac:dyDescent="0.25">
      <c r="A25" s="246" t="s">
        <v>815</v>
      </c>
      <c r="B25" s="244"/>
      <c r="C25" s="244"/>
      <c r="D25" s="244">
        <f>N(data!C418)</f>
        <v>0</v>
      </c>
    </row>
    <row r="26" spans="1:4" ht="15.75" x14ac:dyDescent="0.25">
      <c r="A26" s="246" t="s">
        <v>811</v>
      </c>
      <c r="B26" s="244"/>
      <c r="C26" s="244"/>
      <c r="D26" s="244" t="str">
        <f>IF(OR(N(data!C418)&gt;1000000,N(data!C418)/(N(data!D420))&gt;0.01),"Yes","No")</f>
        <v>No</v>
      </c>
    </row>
    <row r="27" spans="1:4" ht="15.75" x14ac:dyDescent="0.25">
      <c r="A27" s="244"/>
      <c r="B27" s="244"/>
      <c r="C27" s="244"/>
      <c r="D27" s="244"/>
    </row>
    <row r="28" spans="1:4" ht="15.75" x14ac:dyDescent="0.25">
      <c r="A28" s="246" t="s">
        <v>812</v>
      </c>
      <c r="B28" s="244"/>
      <c r="C28" s="244"/>
      <c r="D28" s="246" t="s">
        <v>813</v>
      </c>
    </row>
    <row r="29" spans="1:4" ht="15.75" x14ac:dyDescent="0.25">
      <c r="A29" s="244" t="s">
        <v>816</v>
      </c>
      <c r="B29" s="244"/>
      <c r="C29" s="244"/>
      <c r="D29" s="244"/>
    </row>
    <row r="30" spans="1:4" ht="15.75" x14ac:dyDescent="0.25">
      <c r="A30" s="244" t="s">
        <v>816</v>
      </c>
      <c r="B30" s="244"/>
      <c r="C30" s="244"/>
      <c r="D30" s="244"/>
    </row>
    <row r="31" spans="1:4" ht="15.75" x14ac:dyDescent="0.25">
      <c r="A31" s="244" t="s">
        <v>816</v>
      </c>
      <c r="B31" s="244"/>
      <c r="C31" s="244"/>
      <c r="D31" s="244"/>
    </row>
    <row r="32" spans="1:4" ht="15.75" x14ac:dyDescent="0.25">
      <c r="A32" s="244" t="s">
        <v>816</v>
      </c>
      <c r="B32" s="244"/>
      <c r="C32" s="244"/>
      <c r="D32" s="244"/>
    </row>
    <row r="33" spans="1:4" ht="15.75" x14ac:dyDescent="0.25">
      <c r="A33" s="244" t="s">
        <v>816</v>
      </c>
      <c r="B33" s="244"/>
      <c r="C33" s="244"/>
      <c r="D33" s="244"/>
    </row>
    <row r="34" spans="1:4" ht="15.75" x14ac:dyDescent="0.25">
      <c r="A34" s="244" t="s">
        <v>816</v>
      </c>
      <c r="B34" s="244"/>
      <c r="C34" s="244"/>
      <c r="D34" s="244"/>
    </row>
    <row r="35" spans="1:4" ht="15.75" x14ac:dyDescent="0.25">
      <c r="A35" s="244" t="s">
        <v>816</v>
      </c>
      <c r="B35" s="244"/>
      <c r="C35" s="244"/>
      <c r="D35" s="244"/>
    </row>
    <row r="36" spans="1:4" ht="15.75" x14ac:dyDescent="0.25">
      <c r="A36" s="244"/>
      <c r="B36" s="244"/>
      <c r="C36" s="244"/>
      <c r="D36" s="244"/>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32CCDD-3F2A-479D-9B1B-2F0C32DB39CB}">
  <sheetPr codeName="Sheet3">
    <pageSetUpPr fitToPage="1"/>
  </sheetPr>
  <dimension ref="A1:G40"/>
  <sheetViews>
    <sheetView workbookViewId="0">
      <selection activeCell="D6" sqref="D6"/>
    </sheetView>
  </sheetViews>
  <sheetFormatPr defaultColWidth="8.77734375" defaultRowHeight="18" customHeight="1" x14ac:dyDescent="0.25"/>
  <cols>
    <col min="1" max="1" width="4.77734375" style="1" customWidth="1"/>
    <col min="2" max="2" width="15.44140625" style="1" customWidth="1"/>
    <col min="3" max="3" width="11.77734375" style="1" customWidth="1"/>
    <col min="4" max="4" width="15.77734375" style="1" customWidth="1"/>
    <col min="5" max="5" width="4.77734375" style="1" customWidth="1"/>
    <col min="6" max="7" width="13.77734375" style="1" customWidth="1"/>
    <col min="8" max="11" width="8.77734375" style="1" customWidth="1"/>
    <col min="12" max="16384" width="8.77734375" style="1"/>
  </cols>
  <sheetData>
    <row r="1" spans="1:7" ht="20.100000000000001" customHeight="1" x14ac:dyDescent="0.25">
      <c r="G1" s="70" t="s">
        <v>817</v>
      </c>
    </row>
    <row r="2" spans="1:7" ht="20.100000000000001" customHeight="1" x14ac:dyDescent="0.25">
      <c r="A2" s="71" t="s">
        <v>818</v>
      </c>
      <c r="B2" s="71"/>
      <c r="C2" s="71"/>
      <c r="D2" s="71"/>
      <c r="E2" s="71"/>
      <c r="F2" s="71"/>
    </row>
    <row r="3" spans="1:7" ht="20.100000000000001" customHeight="1" x14ac:dyDescent="0.25">
      <c r="B3" s="71"/>
      <c r="C3" s="71"/>
      <c r="D3" s="71"/>
      <c r="E3" s="71"/>
      <c r="F3" s="71"/>
      <c r="G3" s="71"/>
    </row>
    <row r="4" spans="1:7" ht="20.100000000000001" customHeight="1" x14ac:dyDescent="0.25">
      <c r="A4" s="72">
        <v>1</v>
      </c>
      <c r="B4" s="294" t="str">
        <f>"Fiscal Year Ended:  "&amp;data!C100</f>
        <v>Fiscal Year Ended:  12/31/2023</v>
      </c>
      <c r="C4" s="344"/>
      <c r="D4" s="294"/>
      <c r="E4" s="74"/>
      <c r="F4" s="73" t="str">
        <f>"License Number:  "&amp;"H-"&amp;FIXED(data!C101,0)</f>
        <v>License Number:  H-153</v>
      </c>
      <c r="G4" s="75"/>
    </row>
    <row r="5" spans="1:7" ht="20.100000000000001" customHeight="1" x14ac:dyDescent="0.25">
      <c r="A5" s="72">
        <v>2</v>
      </c>
      <c r="B5" s="73" t="s">
        <v>299</v>
      </c>
      <c r="C5" s="75"/>
      <c r="D5" s="73" t="s">
        <v>1364</v>
      </c>
      <c r="E5" s="74"/>
      <c r="F5" s="74"/>
      <c r="G5" s="75"/>
    </row>
    <row r="6" spans="1:7" ht="20.100000000000001" customHeight="1" x14ac:dyDescent="0.25">
      <c r="A6" s="72">
        <v>3</v>
      </c>
      <c r="B6" s="73" t="s">
        <v>304</v>
      </c>
      <c r="C6" s="75"/>
      <c r="D6" s="73" t="s">
        <v>1365</v>
      </c>
      <c r="E6" s="74"/>
      <c r="F6" s="74"/>
      <c r="G6" s="75"/>
    </row>
    <row r="7" spans="1:7" ht="20.100000000000001" customHeight="1" x14ac:dyDescent="0.25">
      <c r="A7" s="72">
        <v>4</v>
      </c>
      <c r="B7" s="73" t="s">
        <v>819</v>
      </c>
      <c r="C7" s="75"/>
      <c r="D7" s="73" t="s">
        <v>1357</v>
      </c>
      <c r="E7" s="74"/>
      <c r="F7" s="74"/>
      <c r="G7" s="75"/>
    </row>
    <row r="8" spans="1:7" ht="20.100000000000001" customHeight="1" x14ac:dyDescent="0.25">
      <c r="A8" s="72">
        <v>5</v>
      </c>
      <c r="B8" s="73" t="s">
        <v>820</v>
      </c>
      <c r="C8" s="75"/>
      <c r="D8" s="73" t="s">
        <v>1358</v>
      </c>
      <c r="E8" s="74"/>
      <c r="F8" s="74"/>
      <c r="G8" s="75"/>
    </row>
    <row r="9" spans="1:7" ht="20.100000000000001" customHeight="1" x14ac:dyDescent="0.25">
      <c r="A9" s="72">
        <v>6</v>
      </c>
      <c r="B9" s="73" t="s">
        <v>821</v>
      </c>
      <c r="C9" s="75"/>
      <c r="D9" s="73" t="s">
        <v>1359</v>
      </c>
      <c r="E9" s="74"/>
      <c r="F9" s="74"/>
      <c r="G9" s="75"/>
    </row>
    <row r="10" spans="1:7" ht="20.100000000000001" customHeight="1" x14ac:dyDescent="0.25">
      <c r="A10" s="72">
        <v>7</v>
      </c>
      <c r="B10" s="73" t="s">
        <v>822</v>
      </c>
      <c r="C10" s="75"/>
      <c r="D10" s="73" t="s">
        <v>1360</v>
      </c>
      <c r="E10" s="74"/>
      <c r="F10" s="74"/>
      <c r="G10" s="75"/>
    </row>
    <row r="11" spans="1:7" ht="20.100000000000001" customHeight="1" x14ac:dyDescent="0.25">
      <c r="A11" s="72">
        <v>8</v>
      </c>
      <c r="B11" s="73" t="s">
        <v>823</v>
      </c>
      <c r="C11" s="75"/>
      <c r="D11" s="73" t="str">
        <f>"  "&amp;data!C112</f>
        <v xml:space="preserve">  </v>
      </c>
      <c r="E11" s="74"/>
      <c r="F11" s="74"/>
      <c r="G11" s="75"/>
    </row>
    <row r="12" spans="1:7" ht="20.100000000000001" customHeight="1" x14ac:dyDescent="0.25">
      <c r="A12" s="295"/>
      <c r="B12" s="76"/>
      <c r="C12" s="76"/>
      <c r="D12" s="76"/>
      <c r="E12" s="76"/>
      <c r="F12" s="76"/>
      <c r="G12" s="296"/>
    </row>
    <row r="13" spans="1:7" ht="20.100000000000001" customHeight="1" x14ac:dyDescent="0.25">
      <c r="A13" s="297"/>
      <c r="G13" s="298"/>
    </row>
    <row r="14" spans="1:7" ht="20.100000000000001" customHeight="1" x14ac:dyDescent="0.25">
      <c r="A14" s="72">
        <v>9</v>
      </c>
      <c r="B14" s="73" t="s">
        <v>824</v>
      </c>
      <c r="C14" s="73"/>
      <c r="D14" s="73"/>
      <c r="E14" s="73"/>
      <c r="F14" s="73"/>
      <c r="G14" s="296"/>
    </row>
    <row r="15" spans="1:7" ht="20.100000000000001" customHeight="1" x14ac:dyDescent="0.25">
      <c r="A15" s="77" t="s">
        <v>313</v>
      </c>
      <c r="B15" s="78"/>
      <c r="C15" s="79" t="s">
        <v>315</v>
      </c>
      <c r="D15" s="78"/>
      <c r="E15" s="79" t="s">
        <v>317</v>
      </c>
      <c r="F15" s="80"/>
      <c r="G15" s="81"/>
    </row>
    <row r="16" spans="1:7" ht="20.100000000000001" customHeight="1" x14ac:dyDescent="0.25">
      <c r="A16" s="82" t="str">
        <f>IF(data!C117&gt;0," X","")</f>
        <v/>
      </c>
      <c r="B16" s="75" t="s">
        <v>302</v>
      </c>
      <c r="C16" s="83" t="str">
        <f>IF(data!C121&gt;0," X","")</f>
        <v/>
      </c>
      <c r="D16" s="84" t="s">
        <v>825</v>
      </c>
      <c r="E16" s="197" t="str">
        <f>IF(data!C124&gt;0," X","")</f>
        <v/>
      </c>
      <c r="F16" s="299" t="s">
        <v>318</v>
      </c>
      <c r="G16" s="75"/>
    </row>
    <row r="17" spans="1:7" ht="20.100000000000001" customHeight="1" x14ac:dyDescent="0.25">
      <c r="A17" s="82" t="str">
        <f>IF(data!C118&gt;0," X","")</f>
        <v/>
      </c>
      <c r="B17" s="75" t="s">
        <v>304</v>
      </c>
      <c r="C17" s="83" t="str">
        <f>IF(data!C122&gt;0," X","")</f>
        <v xml:space="preserve"> X</v>
      </c>
      <c r="D17" s="84" t="s">
        <v>399</v>
      </c>
      <c r="E17" s="197" t="str">
        <f>IF(data!C125&gt;0," X","")</f>
        <v/>
      </c>
      <c r="F17" s="299" t="s">
        <v>319</v>
      </c>
      <c r="G17" s="75"/>
    </row>
    <row r="18" spans="1:7" ht="20.100000000000001" customHeight="1" x14ac:dyDescent="0.25">
      <c r="A18" s="72"/>
      <c r="B18" s="75" t="s">
        <v>826</v>
      </c>
      <c r="C18" s="75"/>
      <c r="D18" s="75"/>
      <c r="E18" s="197" t="str">
        <f>IF(data!C126&gt;0," X","")</f>
        <v/>
      </c>
      <c r="F18" s="299" t="s">
        <v>320</v>
      </c>
      <c r="G18" s="75"/>
    </row>
    <row r="19" spans="1:7" ht="20.100000000000001" customHeight="1" x14ac:dyDescent="0.25">
      <c r="A19" s="82" t="str">
        <f>IF(data!C119&gt;0," X","")</f>
        <v xml:space="preserve"> X</v>
      </c>
      <c r="B19" s="84" t="s">
        <v>827</v>
      </c>
      <c r="C19" s="75"/>
      <c r="D19" s="75"/>
      <c r="E19" s="75"/>
      <c r="F19" s="299"/>
      <c r="G19" s="75"/>
    </row>
    <row r="20" spans="1:7" ht="20.100000000000001" customHeight="1" x14ac:dyDescent="0.25">
      <c r="A20" s="295"/>
      <c r="B20" s="76"/>
      <c r="C20" s="76"/>
      <c r="D20" s="76"/>
      <c r="E20" s="76"/>
      <c r="F20" s="76"/>
      <c r="G20" s="296"/>
    </row>
    <row r="21" spans="1:7" ht="20.100000000000001" customHeight="1" x14ac:dyDescent="0.25">
      <c r="A21" s="297"/>
      <c r="G21" s="300"/>
    </row>
    <row r="22" spans="1:7" ht="20.100000000000001" customHeight="1" x14ac:dyDescent="0.25">
      <c r="A22" s="72">
        <v>10</v>
      </c>
      <c r="B22" s="73" t="s">
        <v>828</v>
      </c>
      <c r="C22" s="73"/>
      <c r="D22" s="73"/>
      <c r="E22" s="73"/>
      <c r="F22" s="82" t="s">
        <v>323</v>
      </c>
      <c r="G22" s="83" t="s">
        <v>242</v>
      </c>
    </row>
    <row r="23" spans="1:7" ht="20.100000000000001" customHeight="1" x14ac:dyDescent="0.25">
      <c r="A23" s="72"/>
      <c r="B23" s="73" t="s">
        <v>829</v>
      </c>
      <c r="C23" s="73"/>
      <c r="D23" s="73"/>
      <c r="E23" s="73"/>
      <c r="F23" s="72">
        <f>data!C131</f>
        <v>394</v>
      </c>
      <c r="G23" s="75">
        <f>data!D131</f>
        <v>1301</v>
      </c>
    </row>
    <row r="24" spans="1:7" ht="20.100000000000001" customHeight="1" x14ac:dyDescent="0.25">
      <c r="A24" s="72"/>
      <c r="B24" s="73" t="s">
        <v>830</v>
      </c>
      <c r="C24" s="73"/>
      <c r="D24" s="73"/>
      <c r="E24" s="73"/>
      <c r="F24" s="72">
        <f>data!C132</f>
        <v>76</v>
      </c>
      <c r="G24" s="75">
        <f>data!D132</f>
        <v>570</v>
      </c>
    </row>
    <row r="25" spans="1:7" ht="20.100000000000001" customHeight="1" x14ac:dyDescent="0.25">
      <c r="A25" s="72"/>
      <c r="B25" s="73" t="s">
        <v>831</v>
      </c>
      <c r="C25" s="73"/>
      <c r="D25" s="73"/>
      <c r="E25" s="73"/>
      <c r="F25" s="72">
        <f>data!C133</f>
        <v>0</v>
      </c>
      <c r="G25" s="75">
        <f>data!D133</f>
        <v>0</v>
      </c>
    </row>
    <row r="26" spans="1:7" ht="20.100000000000001" customHeight="1" x14ac:dyDescent="0.25">
      <c r="A26" s="72">
        <v>11</v>
      </c>
      <c r="B26" s="73" t="s">
        <v>327</v>
      </c>
      <c r="C26" s="73"/>
      <c r="D26" s="73"/>
      <c r="E26" s="73"/>
      <c r="F26" s="72">
        <f>data!C134</f>
        <v>43</v>
      </c>
      <c r="G26" s="75">
        <f>data!D134</f>
        <v>59</v>
      </c>
    </row>
    <row r="27" spans="1:7" ht="20.100000000000001" customHeight="1" x14ac:dyDescent="0.25">
      <c r="A27" s="295"/>
      <c r="B27" s="76"/>
      <c r="C27" s="76"/>
      <c r="D27" s="76"/>
      <c r="E27" s="76"/>
      <c r="F27" s="76"/>
      <c r="G27" s="296"/>
    </row>
    <row r="28" spans="1:7" ht="20.100000000000001" customHeight="1" x14ac:dyDescent="0.25">
      <c r="A28" s="297"/>
      <c r="G28" s="300"/>
    </row>
    <row r="29" spans="1:7" ht="20.100000000000001" customHeight="1" x14ac:dyDescent="0.25">
      <c r="A29" s="72">
        <v>12</v>
      </c>
      <c r="B29" s="85" t="s">
        <v>832</v>
      </c>
      <c r="C29" s="75"/>
      <c r="D29" s="83" t="s">
        <v>194</v>
      </c>
      <c r="E29" s="85" t="s">
        <v>832</v>
      </c>
      <c r="F29" s="75"/>
      <c r="G29" s="83" t="s">
        <v>194</v>
      </c>
    </row>
    <row r="30" spans="1:7" ht="20.100000000000001" customHeight="1" x14ac:dyDescent="0.25">
      <c r="A30" s="72"/>
      <c r="B30" s="73" t="s">
        <v>329</v>
      </c>
      <c r="C30" s="75"/>
      <c r="D30" s="75">
        <f>data!C136</f>
        <v>0</v>
      </c>
      <c r="E30" s="73" t="s">
        <v>335</v>
      </c>
      <c r="F30" s="75"/>
      <c r="G30" s="75">
        <f>data!C143</f>
        <v>0</v>
      </c>
    </row>
    <row r="31" spans="1:7" ht="20.100000000000001" customHeight="1" x14ac:dyDescent="0.25">
      <c r="A31" s="72"/>
      <c r="B31" s="85" t="s">
        <v>833</v>
      </c>
      <c r="C31" s="75"/>
      <c r="D31" s="75">
        <f>data!C137</f>
        <v>0</v>
      </c>
      <c r="E31" s="73" t="s">
        <v>336</v>
      </c>
      <c r="F31" s="75"/>
      <c r="G31" s="75">
        <f>data!C144</f>
        <v>5</v>
      </c>
    </row>
    <row r="32" spans="1:7" ht="20.100000000000001" customHeight="1" x14ac:dyDescent="0.25">
      <c r="A32" s="72"/>
      <c r="B32" s="85" t="s">
        <v>834</v>
      </c>
      <c r="C32" s="75"/>
      <c r="D32" s="75">
        <f>data!C138</f>
        <v>20</v>
      </c>
      <c r="E32" s="73" t="s">
        <v>835</v>
      </c>
      <c r="F32" s="75"/>
      <c r="G32" s="75">
        <f>data!C145</f>
        <v>0</v>
      </c>
    </row>
    <row r="33" spans="1:7" ht="20.100000000000001" customHeight="1" x14ac:dyDescent="0.25">
      <c r="A33" s="72"/>
      <c r="B33" s="85" t="s">
        <v>836</v>
      </c>
      <c r="C33" s="75"/>
      <c r="D33" s="75">
        <f>data!C139</f>
        <v>0</v>
      </c>
      <c r="E33" s="73" t="s">
        <v>837</v>
      </c>
      <c r="F33" s="75"/>
      <c r="G33" s="75">
        <f>data!C146</f>
        <v>0</v>
      </c>
    </row>
    <row r="34" spans="1:7" ht="20.100000000000001" customHeight="1" x14ac:dyDescent="0.25">
      <c r="A34" s="72"/>
      <c r="B34" s="85" t="s">
        <v>838</v>
      </c>
      <c r="C34" s="75"/>
      <c r="D34" s="75">
        <f>data!C140</f>
        <v>0</v>
      </c>
      <c r="E34" s="73" t="s">
        <v>338</v>
      </c>
      <c r="F34" s="75"/>
      <c r="G34" s="75">
        <f>data!E147</f>
        <v>25</v>
      </c>
    </row>
    <row r="35" spans="1:7" ht="20.100000000000001" customHeight="1" x14ac:dyDescent="0.25">
      <c r="A35" s="72"/>
      <c r="B35" s="85" t="s">
        <v>839</v>
      </c>
      <c r="C35" s="75"/>
      <c r="D35" s="75">
        <f>data!C141</f>
        <v>0</v>
      </c>
      <c r="E35" s="73" t="s">
        <v>840</v>
      </c>
      <c r="F35" s="86"/>
      <c r="G35" s="75"/>
    </row>
    <row r="36" spans="1:7" ht="20.100000000000001" customHeight="1" x14ac:dyDescent="0.25">
      <c r="A36" s="72"/>
      <c r="B36" s="73" t="s">
        <v>123</v>
      </c>
      <c r="C36" s="75"/>
      <c r="D36" s="75">
        <f>data!C142</f>
        <v>0</v>
      </c>
      <c r="E36" s="73" t="s">
        <v>339</v>
      </c>
      <c r="F36" s="75"/>
      <c r="G36" s="75">
        <f>data!C148</f>
        <v>25</v>
      </c>
    </row>
    <row r="37" spans="1:7" ht="20.100000000000001" customHeight="1" x14ac:dyDescent="0.25">
      <c r="A37" s="72"/>
      <c r="E37" s="73" t="s">
        <v>340</v>
      </c>
      <c r="F37" s="75"/>
      <c r="G37" s="75">
        <f>data!C149</f>
        <v>0</v>
      </c>
    </row>
    <row r="38" spans="1:7" ht="20.100000000000001" customHeight="1" x14ac:dyDescent="0.25">
      <c r="A38" s="72"/>
      <c r="B38" s="73"/>
      <c r="C38" s="73"/>
      <c r="D38" s="73"/>
      <c r="E38" s="73"/>
      <c r="F38" s="73"/>
      <c r="G38" s="75"/>
    </row>
    <row r="39" spans="1:7" ht="20.100000000000001" customHeight="1" x14ac:dyDescent="0.25">
      <c r="A39" s="87">
        <v>13</v>
      </c>
      <c r="B39" s="88" t="s">
        <v>335</v>
      </c>
      <c r="C39" s="300"/>
      <c r="D39" s="300"/>
      <c r="E39" s="89"/>
      <c r="F39" s="89"/>
      <c r="G39" s="301"/>
    </row>
    <row r="40" spans="1:7" ht="20.100000000000001" customHeight="1" x14ac:dyDescent="0.25">
      <c r="A40" s="90"/>
      <c r="B40" s="302" t="s">
        <v>841</v>
      </c>
      <c r="C40" s="303" t="s">
        <v>298</v>
      </c>
      <c r="D40" s="298">
        <f>data!C151</f>
        <v>0</v>
      </c>
      <c r="E40" s="304"/>
      <c r="F40" s="304"/>
      <c r="G40" s="305"/>
    </row>
  </sheetData>
  <phoneticPr fontId="0" type="noConversion"/>
  <printOptions horizontalCentered="1" verticalCentered="1" gridLines="1" gridLinesSet="0"/>
  <pageMargins left="0" right="0" top="0" bottom="0" header="0" footer="0"/>
  <pageSetup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5075F9-F94C-4C8C-82B3-9895C4B66C45}">
  <sheetPr codeName="Sheet4">
    <pageSetUpPr fitToPage="1"/>
  </sheetPr>
  <dimension ref="A1:G33"/>
  <sheetViews>
    <sheetView zoomScaleNormal="100" workbookViewId="0">
      <selection activeCell="D6" sqref="D6"/>
    </sheetView>
  </sheetViews>
  <sheetFormatPr defaultColWidth="8.77734375" defaultRowHeight="20.100000000000001" customHeight="1" x14ac:dyDescent="0.25"/>
  <cols>
    <col min="1" max="1" width="10.33203125" style="1" customWidth="1"/>
    <col min="2" max="2" width="10.77734375" style="1" customWidth="1"/>
    <col min="3" max="3" width="12.77734375" style="1" customWidth="1"/>
    <col min="4" max="4" width="11.77734375" style="1" customWidth="1"/>
    <col min="5" max="6" width="13.77734375" style="1" customWidth="1"/>
    <col min="7" max="7" width="14.77734375" style="1" customWidth="1"/>
    <col min="8" max="11" width="8.77734375" style="1" customWidth="1"/>
    <col min="12" max="16384" width="8.77734375" style="1"/>
  </cols>
  <sheetData>
    <row r="1" spans="1:7" ht="20.100000000000001" customHeight="1" x14ac:dyDescent="0.25">
      <c r="A1" s="115" t="s">
        <v>842</v>
      </c>
      <c r="G1" s="70" t="s">
        <v>843</v>
      </c>
    </row>
    <row r="2" spans="1:7" ht="20.100000000000001" customHeight="1" x14ac:dyDescent="0.25">
      <c r="A2" s="1" t="str">
        <f>"Hospital: "&amp;data!C102</f>
        <v>Hospital: Whitman Hospital &amp; Medical Clinics</v>
      </c>
      <c r="G2" s="4" t="s">
        <v>844</v>
      </c>
    </row>
    <row r="3" spans="1:7" ht="20.100000000000001" customHeight="1" x14ac:dyDescent="0.25">
      <c r="G3" s="4" t="str">
        <f>"FYE: "&amp;data!C100</f>
        <v>FYE: 12/31/2023</v>
      </c>
    </row>
    <row r="4" spans="1:7" ht="20.100000000000001" customHeight="1" x14ac:dyDescent="0.25">
      <c r="A4" s="306" t="s">
        <v>845</v>
      </c>
      <c r="B4" s="307"/>
      <c r="C4" s="307"/>
      <c r="D4" s="307"/>
      <c r="E4" s="307"/>
      <c r="F4" s="307"/>
      <c r="G4" s="308"/>
    </row>
    <row r="5" spans="1:7" ht="20.100000000000001" customHeight="1" x14ac:dyDescent="0.25">
      <c r="A5" s="116"/>
      <c r="B5" s="78" t="s">
        <v>846</v>
      </c>
      <c r="C5" s="78"/>
      <c r="D5" s="78"/>
      <c r="E5" s="117" t="s">
        <v>350</v>
      </c>
      <c r="F5" s="78"/>
      <c r="G5" s="78"/>
    </row>
    <row r="6" spans="1:7" ht="20.100000000000001" customHeight="1" x14ac:dyDescent="0.25">
      <c r="A6" s="118" t="s">
        <v>847</v>
      </c>
      <c r="B6" s="83" t="s">
        <v>323</v>
      </c>
      <c r="C6" s="83" t="s">
        <v>848</v>
      </c>
      <c r="D6" s="83" t="s">
        <v>346</v>
      </c>
      <c r="E6" s="83" t="s">
        <v>195</v>
      </c>
      <c r="F6" s="83" t="s">
        <v>158</v>
      </c>
      <c r="G6" s="83" t="s">
        <v>230</v>
      </c>
    </row>
    <row r="7" spans="1:7" ht="20.100000000000001" customHeight="1" x14ac:dyDescent="0.25">
      <c r="A7" s="72" t="s">
        <v>344</v>
      </c>
      <c r="B7" s="119">
        <f>data!B158</f>
        <v>177</v>
      </c>
      <c r="C7" s="119">
        <f>data!B159</f>
        <v>611</v>
      </c>
      <c r="D7" s="119">
        <f>data!B160</f>
        <v>0</v>
      </c>
      <c r="E7" s="119">
        <f>data!B161</f>
        <v>1798493</v>
      </c>
      <c r="F7" s="119">
        <f>data!B162</f>
        <v>0</v>
      </c>
      <c r="G7" s="119">
        <f>data!B161+data!B162</f>
        <v>1798493</v>
      </c>
    </row>
    <row r="8" spans="1:7" ht="20.100000000000001" customHeight="1" x14ac:dyDescent="0.25">
      <c r="A8" s="72" t="s">
        <v>345</v>
      </c>
      <c r="B8" s="119">
        <f>data!C158</f>
        <v>12</v>
      </c>
      <c r="C8" s="119">
        <f>data!C159</f>
        <v>213</v>
      </c>
      <c r="D8" s="119">
        <f>data!C160</f>
        <v>0</v>
      </c>
      <c r="E8" s="119">
        <f>data!C161</f>
        <v>626971</v>
      </c>
      <c r="F8" s="119">
        <f>data!C162</f>
        <v>0</v>
      </c>
      <c r="G8" s="119">
        <f>data!C161+data!C162</f>
        <v>626971</v>
      </c>
    </row>
    <row r="9" spans="1:7" ht="20.100000000000001" customHeight="1" x14ac:dyDescent="0.25">
      <c r="A9" s="72" t="s">
        <v>849</v>
      </c>
      <c r="B9" s="119">
        <f>data!D158</f>
        <v>216</v>
      </c>
      <c r="C9" s="119">
        <f>data!D159</f>
        <v>418</v>
      </c>
      <c r="D9" s="119">
        <f>data!D160</f>
        <v>0</v>
      </c>
      <c r="E9" s="119">
        <f>data!D161</f>
        <v>1230393</v>
      </c>
      <c r="F9" s="119">
        <f>data!D162</f>
        <v>0</v>
      </c>
      <c r="G9" s="119">
        <f>data!D161+data!D162</f>
        <v>1230393</v>
      </c>
    </row>
    <row r="10" spans="1:7" ht="20.100000000000001" customHeight="1" x14ac:dyDescent="0.25">
      <c r="A10" s="82" t="s">
        <v>230</v>
      </c>
      <c r="B10" s="119">
        <f>data!E158</f>
        <v>405</v>
      </c>
      <c r="C10" s="119">
        <f>data!E159</f>
        <v>1242</v>
      </c>
      <c r="D10" s="119">
        <f>data!E160</f>
        <v>0</v>
      </c>
      <c r="E10" s="119">
        <f>data!E161</f>
        <v>3655857</v>
      </c>
      <c r="F10" s="119">
        <f>data!E162</f>
        <v>0</v>
      </c>
      <c r="G10" s="119">
        <f>E10+F10</f>
        <v>3655857</v>
      </c>
    </row>
    <row r="11" spans="1:7" ht="20.100000000000001" customHeight="1" x14ac:dyDescent="0.25">
      <c r="A11" s="309"/>
      <c r="B11" s="120"/>
      <c r="C11" s="120"/>
      <c r="D11" s="120"/>
      <c r="E11" s="120"/>
      <c r="F11" s="120"/>
      <c r="G11" s="310"/>
    </row>
    <row r="12" spans="1:7" ht="20.100000000000001" customHeight="1" x14ac:dyDescent="0.25">
      <c r="A12" s="295"/>
      <c r="B12" s="76"/>
      <c r="C12" s="76"/>
      <c r="D12" s="76"/>
      <c r="E12" s="76"/>
      <c r="F12" s="76"/>
      <c r="G12" s="296"/>
    </row>
    <row r="13" spans="1:7" ht="20.100000000000001" customHeight="1" x14ac:dyDescent="0.25">
      <c r="A13" s="311" t="s">
        <v>850</v>
      </c>
      <c r="B13" s="71"/>
      <c r="C13" s="71"/>
      <c r="D13" s="71"/>
      <c r="E13" s="71"/>
      <c r="F13" s="71"/>
      <c r="G13" s="312"/>
    </row>
    <row r="14" spans="1:7" ht="20.100000000000001" customHeight="1" x14ac:dyDescent="0.25">
      <c r="A14" s="116"/>
      <c r="B14" s="313" t="s">
        <v>846</v>
      </c>
      <c r="C14" s="313"/>
      <c r="D14" s="313"/>
      <c r="E14" s="313" t="s">
        <v>350</v>
      </c>
      <c r="F14" s="313"/>
      <c r="G14" s="313"/>
    </row>
    <row r="15" spans="1:7" ht="20.100000000000001" customHeight="1" x14ac:dyDescent="0.25">
      <c r="A15" s="118" t="s">
        <v>847</v>
      </c>
      <c r="B15" s="83" t="s">
        <v>323</v>
      </c>
      <c r="C15" s="83" t="s">
        <v>848</v>
      </c>
      <c r="D15" s="83" t="s">
        <v>346</v>
      </c>
      <c r="E15" s="83" t="s">
        <v>195</v>
      </c>
      <c r="F15" s="83" t="s">
        <v>158</v>
      </c>
      <c r="G15" s="83" t="s">
        <v>230</v>
      </c>
    </row>
    <row r="16" spans="1:7" ht="20.100000000000001" customHeight="1" x14ac:dyDescent="0.25">
      <c r="A16" s="72" t="s">
        <v>344</v>
      </c>
      <c r="B16" s="119">
        <f>data!B164</f>
        <v>0</v>
      </c>
      <c r="C16" s="119">
        <f>data!B165</f>
        <v>566</v>
      </c>
      <c r="D16" s="119">
        <f>data!B166</f>
        <v>0</v>
      </c>
      <c r="E16" s="119">
        <f>data!B167</f>
        <v>574049</v>
      </c>
      <c r="F16" s="119">
        <f>data!B168</f>
        <v>0</v>
      </c>
      <c r="G16" s="119">
        <f>data!B167+data!B168</f>
        <v>574049</v>
      </c>
    </row>
    <row r="17" spans="1:7" ht="20.100000000000001" customHeight="1" x14ac:dyDescent="0.25">
      <c r="A17" s="72" t="s">
        <v>345</v>
      </c>
      <c r="B17" s="119">
        <f>data!C164</f>
        <v>0</v>
      </c>
      <c r="C17" s="119">
        <f>data!C165</f>
        <v>4</v>
      </c>
      <c r="D17" s="119">
        <f>data!C166</f>
        <v>0</v>
      </c>
      <c r="E17" s="119">
        <f>data!C167</f>
        <v>4057</v>
      </c>
      <c r="F17" s="119">
        <f>data!C168</f>
        <v>0</v>
      </c>
      <c r="G17" s="119">
        <f>data!C167+data!C168</f>
        <v>4057</v>
      </c>
    </row>
    <row r="18" spans="1:7" ht="20.100000000000001" customHeight="1" x14ac:dyDescent="0.25">
      <c r="A18" s="72" t="s">
        <v>849</v>
      </c>
      <c r="B18" s="119">
        <f>data!D164</f>
        <v>0</v>
      </c>
      <c r="C18" s="119">
        <f>data!D165</f>
        <v>0</v>
      </c>
      <c r="D18" s="119">
        <f>data!D166</f>
        <v>0</v>
      </c>
      <c r="E18" s="119">
        <f>data!D167</f>
        <v>0</v>
      </c>
      <c r="F18" s="119">
        <f>data!D168</f>
        <v>0</v>
      </c>
      <c r="G18" s="119">
        <f>data!D167+data!D168</f>
        <v>0</v>
      </c>
    </row>
    <row r="19" spans="1:7" ht="20.100000000000001" customHeight="1" x14ac:dyDescent="0.25">
      <c r="A19" s="82" t="s">
        <v>230</v>
      </c>
      <c r="B19" s="119">
        <f>data!E164</f>
        <v>0</v>
      </c>
      <c r="C19" s="119">
        <f>data!E165</f>
        <v>570</v>
      </c>
      <c r="D19" s="119">
        <f>data!E166</f>
        <v>0</v>
      </c>
      <c r="E19" s="119">
        <f>data!E167</f>
        <v>578106</v>
      </c>
      <c r="F19" s="119">
        <f>data!E168</f>
        <v>0</v>
      </c>
      <c r="G19" s="119">
        <f>data!E167+data!E168</f>
        <v>578106</v>
      </c>
    </row>
    <row r="20" spans="1:7" ht="20.100000000000001" customHeight="1" x14ac:dyDescent="0.25">
      <c r="A20" s="309"/>
      <c r="B20" s="120"/>
      <c r="C20" s="120"/>
      <c r="D20" s="120"/>
      <c r="E20" s="120"/>
      <c r="F20" s="120"/>
      <c r="G20" s="310"/>
    </row>
    <row r="21" spans="1:7" ht="20.100000000000001" customHeight="1" x14ac:dyDescent="0.25">
      <c r="A21" s="295"/>
      <c r="B21" s="76"/>
      <c r="C21" s="76"/>
      <c r="D21" s="76"/>
      <c r="E21" s="76"/>
      <c r="F21" s="76"/>
      <c r="G21" s="296"/>
    </row>
    <row r="22" spans="1:7" ht="20.100000000000001" customHeight="1" x14ac:dyDescent="0.25">
      <c r="A22" s="311" t="s">
        <v>851</v>
      </c>
      <c r="B22" s="71"/>
      <c r="C22" s="71"/>
      <c r="D22" s="71"/>
      <c r="E22" s="71"/>
      <c r="F22" s="71"/>
      <c r="G22" s="312"/>
    </row>
    <row r="23" spans="1:7" ht="20.100000000000001" customHeight="1" x14ac:dyDescent="0.25">
      <c r="A23" s="116"/>
      <c r="B23" s="78" t="s">
        <v>846</v>
      </c>
      <c r="C23" s="78"/>
      <c r="D23" s="78"/>
      <c r="E23" s="78" t="s">
        <v>350</v>
      </c>
      <c r="F23" s="78"/>
      <c r="G23" s="78"/>
    </row>
    <row r="24" spans="1:7" ht="20.100000000000001" customHeight="1" x14ac:dyDescent="0.25">
      <c r="A24" s="118" t="s">
        <v>847</v>
      </c>
      <c r="B24" s="83" t="s">
        <v>323</v>
      </c>
      <c r="C24" s="83" t="s">
        <v>848</v>
      </c>
      <c r="D24" s="83" t="s">
        <v>346</v>
      </c>
      <c r="E24" s="83" t="s">
        <v>195</v>
      </c>
      <c r="F24" s="83" t="s">
        <v>158</v>
      </c>
      <c r="G24" s="83" t="s">
        <v>230</v>
      </c>
    </row>
    <row r="25" spans="1:7" ht="20.100000000000001" customHeight="1" x14ac:dyDescent="0.25">
      <c r="A25" s="72" t="s">
        <v>344</v>
      </c>
      <c r="B25" s="119">
        <f>data!B170</f>
        <v>0</v>
      </c>
      <c r="C25" s="119">
        <f>data!B171</f>
        <v>0</v>
      </c>
      <c r="D25" s="119">
        <f>data!B172</f>
        <v>0</v>
      </c>
      <c r="E25" s="119">
        <f>data!B173</f>
        <v>0</v>
      </c>
      <c r="F25" s="119">
        <f>data!B174</f>
        <v>0</v>
      </c>
      <c r="G25" s="119">
        <f>data!B173+data!B174</f>
        <v>0</v>
      </c>
    </row>
    <row r="26" spans="1:7" ht="20.100000000000001" customHeight="1" x14ac:dyDescent="0.25">
      <c r="A26" s="72" t="s">
        <v>345</v>
      </c>
      <c r="B26" s="119">
        <f>data!C170</f>
        <v>0</v>
      </c>
      <c r="C26" s="119">
        <f>data!C171</f>
        <v>0</v>
      </c>
      <c r="D26" s="119">
        <f>data!C172</f>
        <v>0</v>
      </c>
      <c r="E26" s="119">
        <f>data!C173</f>
        <v>0</v>
      </c>
      <c r="F26" s="119">
        <f>data!C174</f>
        <v>0</v>
      </c>
      <c r="G26" s="119">
        <f>data!C173+data!C174</f>
        <v>0</v>
      </c>
    </row>
    <row r="27" spans="1:7" ht="20.100000000000001" customHeight="1" x14ac:dyDescent="0.25">
      <c r="A27" s="72" t="s">
        <v>849</v>
      </c>
      <c r="B27" s="119">
        <f>data!D170</f>
        <v>0</v>
      </c>
      <c r="C27" s="119">
        <f>data!D171</f>
        <v>0</v>
      </c>
      <c r="D27" s="119">
        <f>data!D172</f>
        <v>0</v>
      </c>
      <c r="E27" s="119">
        <f>data!D173</f>
        <v>0</v>
      </c>
      <c r="F27" s="119">
        <f>data!D174</f>
        <v>0</v>
      </c>
      <c r="G27" s="119">
        <f>data!D173+data!D174</f>
        <v>0</v>
      </c>
    </row>
    <row r="28" spans="1:7" ht="20.100000000000001" customHeight="1" x14ac:dyDescent="0.25">
      <c r="A28" s="82" t="s">
        <v>230</v>
      </c>
      <c r="B28" s="119">
        <f>data!E170</f>
        <v>0</v>
      </c>
      <c r="C28" s="119">
        <f>data!E171</f>
        <v>0</v>
      </c>
      <c r="D28" s="119">
        <f>data!E172</f>
        <v>0</v>
      </c>
      <c r="E28" s="119">
        <f>data!E173</f>
        <v>0</v>
      </c>
      <c r="F28" s="119">
        <f>data!E174</f>
        <v>0</v>
      </c>
      <c r="G28" s="119">
        <f>data!E173+data!E174</f>
        <v>0</v>
      </c>
    </row>
    <row r="29" spans="1:7" ht="20.100000000000001" customHeight="1" x14ac:dyDescent="0.25">
      <c r="A29" s="309"/>
      <c r="B29" s="120"/>
      <c r="C29" s="120"/>
      <c r="D29" s="120"/>
      <c r="E29" s="120"/>
      <c r="F29" s="120"/>
      <c r="G29" s="310"/>
    </row>
    <row r="30" spans="1:7" ht="20.100000000000001" customHeight="1" x14ac:dyDescent="0.25">
      <c r="A30" s="295"/>
      <c r="B30" s="299"/>
      <c r="C30" s="76"/>
      <c r="D30" s="76"/>
      <c r="E30" s="76"/>
      <c r="F30" s="76"/>
      <c r="G30" s="296"/>
    </row>
    <row r="31" spans="1:7" ht="20.100000000000001" customHeight="1" x14ac:dyDescent="0.25">
      <c r="A31" s="121" t="s">
        <v>852</v>
      </c>
      <c r="B31" s="314"/>
      <c r="C31" s="74"/>
      <c r="D31" s="294"/>
      <c r="E31" s="294"/>
      <c r="F31" s="294"/>
      <c r="G31" s="315"/>
    </row>
    <row r="32" spans="1:7" ht="20.100000000000001" customHeight="1" x14ac:dyDescent="0.25">
      <c r="A32" s="316"/>
      <c r="B32" s="317" t="s">
        <v>853</v>
      </c>
      <c r="C32" s="318">
        <f>data!B177</f>
        <v>4969727</v>
      </c>
      <c r="D32" s="74"/>
      <c r="E32" s="74"/>
      <c r="F32" s="74"/>
      <c r="G32" s="86"/>
    </row>
    <row r="33" spans="1:7" ht="20.100000000000001" customHeight="1" x14ac:dyDescent="0.25">
      <c r="A33" s="316"/>
      <c r="B33" s="319" t="s">
        <v>854</v>
      </c>
      <c r="C33" s="314">
        <f>data!C177</f>
        <v>7314963</v>
      </c>
      <c r="D33" s="314"/>
      <c r="E33" s="314"/>
      <c r="F33" s="314"/>
      <c r="G33" s="298"/>
    </row>
  </sheetData>
  <phoneticPr fontId="0" type="noConversion"/>
  <printOptions horizontalCentered="1" verticalCentered="1" gridLines="1" gridLinesSet="0"/>
  <pageMargins left="0" right="0" top="0" bottom="0" header="0" footer="0"/>
  <pageSetup scale="94"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4DE960-D7F5-4E6F-8B25-4F77CA1C34EC}">
  <sheetPr codeName="Sheet5">
    <pageSetUpPr fitToPage="1"/>
  </sheetPr>
  <dimension ref="A1:C41"/>
  <sheetViews>
    <sheetView topLeftCell="A22" workbookViewId="0">
      <selection activeCell="D6" sqref="D6"/>
    </sheetView>
  </sheetViews>
  <sheetFormatPr defaultColWidth="8.77734375" defaultRowHeight="15" x14ac:dyDescent="0.25"/>
  <cols>
    <col min="1" max="1" width="5.77734375" style="1" customWidth="1"/>
    <col min="2" max="2" width="54.109375" style="1" customWidth="1"/>
    <col min="3" max="3" width="13.77734375" style="1" customWidth="1"/>
    <col min="4" max="7" width="8.77734375" style="1" customWidth="1"/>
    <col min="8" max="16384" width="8.77734375" style="1"/>
  </cols>
  <sheetData>
    <row r="1" spans="1:3" ht="20.100000000000001" customHeight="1" x14ac:dyDescent="0.25">
      <c r="A1" s="122" t="s">
        <v>353</v>
      </c>
      <c r="B1" s="71"/>
      <c r="C1" s="70" t="s">
        <v>855</v>
      </c>
    </row>
    <row r="2" spans="1:3" ht="20.100000000000001" customHeight="1" x14ac:dyDescent="0.25">
      <c r="A2" s="88"/>
    </row>
    <row r="3" spans="1:3" ht="20.100000000000001" customHeight="1" x14ac:dyDescent="0.25">
      <c r="A3" s="115" t="str">
        <f>"Hospital: "&amp;data!C102</f>
        <v>Hospital: Whitman Hospital &amp; Medical Clinics</v>
      </c>
      <c r="B3" s="76"/>
      <c r="C3" s="123" t="str">
        <f>"FYE: "&amp;data!C100</f>
        <v>FYE: 12/31/2023</v>
      </c>
    </row>
    <row r="4" spans="1:3" ht="20.100000000000001" customHeight="1" x14ac:dyDescent="0.25">
      <c r="A4" s="76"/>
    </row>
    <row r="5" spans="1:3" ht="20.100000000000001" customHeight="1" x14ac:dyDescent="0.25">
      <c r="A5" s="72">
        <v>1</v>
      </c>
      <c r="B5" s="79" t="s">
        <v>354</v>
      </c>
      <c r="C5" s="308"/>
    </row>
    <row r="6" spans="1:3" ht="20.100000000000001" customHeight="1" x14ac:dyDescent="0.25">
      <c r="A6" s="124">
        <v>2</v>
      </c>
      <c r="B6" s="73" t="s">
        <v>856</v>
      </c>
      <c r="C6" s="72">
        <f>data!C185</f>
        <v>1569713</v>
      </c>
    </row>
    <row r="7" spans="1:3" ht="20.100000000000001" customHeight="1" x14ac:dyDescent="0.25">
      <c r="A7" s="125">
        <v>3</v>
      </c>
      <c r="B7" s="85" t="s">
        <v>356</v>
      </c>
      <c r="C7" s="72">
        <f>data!C186</f>
        <v>12164</v>
      </c>
    </row>
    <row r="8" spans="1:3" ht="20.100000000000001" customHeight="1" x14ac:dyDescent="0.25">
      <c r="A8" s="125">
        <v>4</v>
      </c>
      <c r="B8" s="73" t="s">
        <v>357</v>
      </c>
      <c r="C8" s="72">
        <f>data!C187</f>
        <v>265632</v>
      </c>
    </row>
    <row r="9" spans="1:3" ht="20.100000000000001" customHeight="1" x14ac:dyDescent="0.25">
      <c r="A9" s="125">
        <v>5</v>
      </c>
      <c r="B9" s="73" t="s">
        <v>358</v>
      </c>
      <c r="C9" s="72">
        <f>data!C188</f>
        <v>3007774</v>
      </c>
    </row>
    <row r="10" spans="1:3" ht="20.100000000000001" customHeight="1" x14ac:dyDescent="0.25">
      <c r="A10" s="125">
        <v>6</v>
      </c>
      <c r="B10" s="73" t="s">
        <v>359</v>
      </c>
      <c r="C10" s="72">
        <f>data!C189</f>
        <v>38639</v>
      </c>
    </row>
    <row r="11" spans="1:3" ht="20.100000000000001" customHeight="1" x14ac:dyDescent="0.25">
      <c r="A11" s="125">
        <v>7</v>
      </c>
      <c r="B11" s="73" t="s">
        <v>360</v>
      </c>
      <c r="C11" s="72">
        <f>data!C190</f>
        <v>942234</v>
      </c>
    </row>
    <row r="12" spans="1:3" ht="20.100000000000001" customHeight="1" x14ac:dyDescent="0.25">
      <c r="A12" s="125">
        <v>8</v>
      </c>
      <c r="B12" s="73" t="s">
        <v>361</v>
      </c>
      <c r="C12" s="72">
        <f>data!C191</f>
        <v>121654</v>
      </c>
    </row>
    <row r="13" spans="1:3" ht="20.100000000000001" customHeight="1" x14ac:dyDescent="0.25">
      <c r="A13" s="125">
        <v>9</v>
      </c>
      <c r="B13" s="73" t="s">
        <v>361</v>
      </c>
      <c r="C13" s="72">
        <f>data!C192</f>
        <v>0</v>
      </c>
    </row>
    <row r="14" spans="1:3" ht="20.100000000000001" customHeight="1" x14ac:dyDescent="0.25">
      <c r="A14" s="125">
        <v>10</v>
      </c>
      <c r="B14" s="73" t="s">
        <v>857</v>
      </c>
      <c r="C14" s="72">
        <f>data!D193</f>
        <v>5957810</v>
      </c>
    </row>
    <row r="15" spans="1:3" ht="20.100000000000001" customHeight="1" x14ac:dyDescent="0.25">
      <c r="A15" s="295"/>
      <c r="B15" s="76"/>
      <c r="C15" s="296"/>
    </row>
    <row r="16" spans="1:3" ht="20.100000000000001" customHeight="1" x14ac:dyDescent="0.25">
      <c r="A16" s="295"/>
      <c r="B16" s="76"/>
      <c r="C16" s="296"/>
    </row>
    <row r="17" spans="1:3" ht="20.100000000000001" customHeight="1" x14ac:dyDescent="0.25">
      <c r="A17" s="126">
        <v>11</v>
      </c>
      <c r="B17" s="80" t="s">
        <v>362</v>
      </c>
      <c r="C17" s="81"/>
    </row>
    <row r="18" spans="1:3" ht="20.100000000000001" customHeight="1" x14ac:dyDescent="0.25">
      <c r="A18" s="72">
        <v>12</v>
      </c>
      <c r="B18" s="73" t="s">
        <v>858</v>
      </c>
      <c r="C18" s="72">
        <f>data!C195</f>
        <v>0</v>
      </c>
    </row>
    <row r="19" spans="1:3" ht="20.100000000000001" customHeight="1" x14ac:dyDescent="0.25">
      <c r="A19" s="72">
        <v>13</v>
      </c>
      <c r="B19" s="73" t="s">
        <v>859</v>
      </c>
      <c r="C19" s="72">
        <f>data!C196</f>
        <v>132908</v>
      </c>
    </row>
    <row r="20" spans="1:3" ht="20.100000000000001" customHeight="1" x14ac:dyDescent="0.25">
      <c r="A20" s="72">
        <v>14</v>
      </c>
      <c r="B20" s="73" t="s">
        <v>860</v>
      </c>
      <c r="C20" s="72">
        <f>data!D197</f>
        <v>132908</v>
      </c>
    </row>
    <row r="21" spans="1:3" ht="20.100000000000001" customHeight="1" x14ac:dyDescent="0.25">
      <c r="A21" s="295"/>
      <c r="B21" s="76"/>
      <c r="C21" s="296"/>
    </row>
    <row r="22" spans="1:3" ht="20.100000000000001" customHeight="1" x14ac:dyDescent="0.25">
      <c r="A22" s="295"/>
      <c r="C22" s="320"/>
    </row>
    <row r="23" spans="1:3" ht="20.100000000000001" customHeight="1" x14ac:dyDescent="0.25">
      <c r="A23" s="116">
        <v>15</v>
      </c>
      <c r="B23" s="321" t="s">
        <v>365</v>
      </c>
      <c r="C23" s="308"/>
    </row>
    <row r="24" spans="1:3" ht="20.100000000000001" customHeight="1" x14ac:dyDescent="0.25">
      <c r="A24" s="72">
        <v>16</v>
      </c>
      <c r="B24" s="79" t="s">
        <v>861</v>
      </c>
      <c r="C24" s="127"/>
    </row>
    <row r="25" spans="1:3" ht="20.100000000000001" customHeight="1" x14ac:dyDescent="0.25">
      <c r="A25" s="72">
        <v>17</v>
      </c>
      <c r="B25" s="73" t="s">
        <v>862</v>
      </c>
      <c r="C25" s="72">
        <f>data!C199</f>
        <v>476012</v>
      </c>
    </row>
    <row r="26" spans="1:3" ht="20.100000000000001" customHeight="1" x14ac:dyDescent="0.25">
      <c r="A26" s="72">
        <v>18</v>
      </c>
      <c r="B26" s="73" t="s">
        <v>367</v>
      </c>
      <c r="C26" s="72">
        <f>data!C200</f>
        <v>9868</v>
      </c>
    </row>
    <row r="27" spans="1:3" ht="20.100000000000001" customHeight="1" x14ac:dyDescent="0.25">
      <c r="A27" s="72">
        <v>19</v>
      </c>
      <c r="B27" s="73" t="s">
        <v>863</v>
      </c>
      <c r="C27" s="72">
        <f>data!D201</f>
        <v>485880</v>
      </c>
    </row>
    <row r="28" spans="1:3" ht="20.100000000000001" customHeight="1" x14ac:dyDescent="0.25">
      <c r="A28" s="295"/>
      <c r="B28" s="76"/>
      <c r="C28" s="296"/>
    </row>
    <row r="29" spans="1:3" ht="20.100000000000001" customHeight="1" x14ac:dyDescent="0.25">
      <c r="A29" s="295"/>
      <c r="B29" s="76"/>
      <c r="C29" s="296"/>
    </row>
    <row r="30" spans="1:3" ht="20.100000000000001" customHeight="1" x14ac:dyDescent="0.25">
      <c r="A30" s="116">
        <v>20</v>
      </c>
      <c r="B30" s="321" t="s">
        <v>864</v>
      </c>
      <c r="C30" s="313"/>
    </row>
    <row r="31" spans="1:3" ht="20.100000000000001" customHeight="1" x14ac:dyDescent="0.25">
      <c r="A31" s="72">
        <v>21</v>
      </c>
      <c r="B31" s="73" t="s">
        <v>369</v>
      </c>
      <c r="C31" s="72">
        <f>data!C203</f>
        <v>0</v>
      </c>
    </row>
    <row r="32" spans="1:3" ht="20.100000000000001" customHeight="1" x14ac:dyDescent="0.25">
      <c r="A32" s="72">
        <v>22</v>
      </c>
      <c r="B32" s="73" t="s">
        <v>865</v>
      </c>
      <c r="C32" s="72">
        <f>data!C204</f>
        <v>376729</v>
      </c>
    </row>
    <row r="33" spans="1:3" ht="20.100000000000001" customHeight="1" x14ac:dyDescent="0.25">
      <c r="A33" s="72">
        <v>23</v>
      </c>
      <c r="B33" s="73" t="s">
        <v>159</v>
      </c>
      <c r="C33" s="72">
        <f>data!C205</f>
        <v>13719</v>
      </c>
    </row>
    <row r="34" spans="1:3" ht="20.100000000000001" customHeight="1" x14ac:dyDescent="0.25">
      <c r="A34" s="72">
        <v>24</v>
      </c>
      <c r="B34" s="73" t="s">
        <v>866</v>
      </c>
      <c r="C34" s="72">
        <f>data!D206</f>
        <v>390448</v>
      </c>
    </row>
    <row r="35" spans="1:3" ht="20.100000000000001" customHeight="1" x14ac:dyDescent="0.25">
      <c r="A35" s="295"/>
      <c r="B35" s="76"/>
      <c r="C35" s="296"/>
    </row>
    <row r="36" spans="1:3" ht="20.100000000000001" customHeight="1" x14ac:dyDescent="0.25">
      <c r="A36" s="295"/>
      <c r="B36" s="76"/>
      <c r="C36" s="296"/>
    </row>
    <row r="37" spans="1:3" ht="20.100000000000001" customHeight="1" x14ac:dyDescent="0.25">
      <c r="A37" s="116">
        <v>25</v>
      </c>
      <c r="B37" s="321" t="s">
        <v>371</v>
      </c>
      <c r="C37" s="308"/>
    </row>
    <row r="38" spans="1:3" ht="20.100000000000001" customHeight="1" x14ac:dyDescent="0.25">
      <c r="A38" s="72">
        <v>26</v>
      </c>
      <c r="B38" s="73" t="s">
        <v>867</v>
      </c>
      <c r="C38" s="72">
        <f>data!C208</f>
        <v>0</v>
      </c>
    </row>
    <row r="39" spans="1:3" ht="20.100000000000001" customHeight="1" x14ac:dyDescent="0.25">
      <c r="A39" s="72">
        <v>27</v>
      </c>
      <c r="B39" s="73" t="s">
        <v>373</v>
      </c>
      <c r="C39" s="72">
        <f>data!C209</f>
        <v>237193</v>
      </c>
    </row>
    <row r="40" spans="1:3" ht="20.100000000000001" customHeight="1" x14ac:dyDescent="0.25">
      <c r="A40" s="72">
        <v>28</v>
      </c>
      <c r="B40" s="73" t="s">
        <v>868</v>
      </c>
      <c r="C40" s="72">
        <f>data!D210</f>
        <v>237193</v>
      </c>
    </row>
    <row r="41" spans="1:3" x14ac:dyDescent="0.25">
      <c r="A41" s="76"/>
      <c r="B41" s="76"/>
      <c r="C41" s="76"/>
    </row>
  </sheetData>
  <phoneticPr fontId="0" type="noConversion"/>
  <printOptions horizontalCentered="1" verticalCentered="1" gridLines="1" gridLinesSet="0"/>
  <pageMargins left="0" right="0" top="0" bottom="0" header="0" footer="0"/>
  <pageSetup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C7AAB7-B376-4461-851F-AD0CD907E1E2}">
  <sheetPr codeName="Sheet6">
    <pageSetUpPr fitToPage="1"/>
  </sheetPr>
  <dimension ref="A1:F32"/>
  <sheetViews>
    <sheetView topLeftCell="A10" workbookViewId="0">
      <selection activeCell="D6" sqref="D6"/>
    </sheetView>
  </sheetViews>
  <sheetFormatPr defaultColWidth="8.77734375" defaultRowHeight="20.100000000000001" customHeight="1" x14ac:dyDescent="0.25"/>
  <cols>
    <col min="1" max="1" width="5.77734375" style="1" customWidth="1"/>
    <col min="2" max="2" width="22.5546875" style="1" customWidth="1"/>
    <col min="3" max="5" width="13.77734375" style="1" customWidth="1"/>
    <col min="6" max="6" width="15.77734375" style="1" customWidth="1"/>
    <col min="7" max="10" width="8.77734375" style="1" customWidth="1"/>
    <col min="11" max="16384" width="8.77734375" style="1"/>
  </cols>
  <sheetData>
    <row r="1" spans="1:6" ht="20.100000000000001" customHeight="1" x14ac:dyDescent="0.25">
      <c r="A1" s="122" t="s">
        <v>374</v>
      </c>
      <c r="B1" s="71"/>
      <c r="C1" s="71"/>
      <c r="D1" s="71"/>
      <c r="E1" s="71"/>
      <c r="F1" s="70" t="s">
        <v>869</v>
      </c>
    </row>
    <row r="3" spans="1:6" ht="20.100000000000001" customHeight="1" x14ac:dyDescent="0.25">
      <c r="A3" s="115" t="str">
        <f>"Hospital: "&amp;data!C102</f>
        <v>Hospital: Whitman Hospital &amp; Medical Clinics</v>
      </c>
      <c r="F3" s="123" t="str">
        <f>"FYE: "&amp;data!C100</f>
        <v>FYE: 12/31/2023</v>
      </c>
    </row>
    <row r="4" spans="1:6" ht="20.100000000000001" customHeight="1" x14ac:dyDescent="0.25">
      <c r="A4" s="127" t="s">
        <v>375</v>
      </c>
      <c r="B4" s="78"/>
      <c r="C4" s="78"/>
      <c r="D4" s="79"/>
      <c r="E4" s="79"/>
      <c r="F4" s="78"/>
    </row>
    <row r="5" spans="1:6" ht="20.100000000000001" customHeight="1" x14ac:dyDescent="0.25">
      <c r="A5" s="116"/>
      <c r="B5" s="322"/>
      <c r="C5" s="323" t="s">
        <v>870</v>
      </c>
      <c r="D5" s="323"/>
      <c r="E5" s="323"/>
      <c r="F5" s="323" t="s">
        <v>871</v>
      </c>
    </row>
    <row r="6" spans="1:6" ht="20.100000000000001" customHeight="1" x14ac:dyDescent="0.25">
      <c r="A6" s="129"/>
      <c r="B6" s="296"/>
      <c r="C6" s="324" t="s">
        <v>872</v>
      </c>
      <c r="D6" s="324" t="s">
        <v>377</v>
      </c>
      <c r="E6" s="324" t="s">
        <v>873</v>
      </c>
      <c r="F6" s="324" t="s">
        <v>872</v>
      </c>
    </row>
    <row r="7" spans="1:6" ht="20.100000000000001" customHeight="1" x14ac:dyDescent="0.25">
      <c r="A7" s="72">
        <v>1</v>
      </c>
      <c r="B7" s="75" t="s">
        <v>380</v>
      </c>
      <c r="C7" s="75">
        <f>data!B215</f>
        <v>397262</v>
      </c>
      <c r="D7" s="75">
        <f>data!C215</f>
        <v>0</v>
      </c>
      <c r="E7" s="75">
        <f>data!D215</f>
        <v>0</v>
      </c>
      <c r="F7" s="75">
        <f>data!E215</f>
        <v>397262</v>
      </c>
    </row>
    <row r="8" spans="1:6" ht="20.100000000000001" customHeight="1" x14ac:dyDescent="0.25">
      <c r="A8" s="72">
        <v>2</v>
      </c>
      <c r="B8" s="75" t="s">
        <v>381</v>
      </c>
      <c r="C8" s="75">
        <f>data!B216</f>
        <v>492259</v>
      </c>
      <c r="D8" s="75">
        <f>data!C216</f>
        <v>0</v>
      </c>
      <c r="E8" s="75">
        <f>data!D216</f>
        <v>0</v>
      </c>
      <c r="F8" s="75">
        <f>data!E216</f>
        <v>492259</v>
      </c>
    </row>
    <row r="9" spans="1:6" ht="20.100000000000001" customHeight="1" x14ac:dyDescent="0.25">
      <c r="A9" s="72">
        <v>3</v>
      </c>
      <c r="B9" s="75" t="s">
        <v>382</v>
      </c>
      <c r="C9" s="75">
        <f>data!B217</f>
        <v>38802500</v>
      </c>
      <c r="D9" s="75" t="str">
        <f>data!C217</f>
        <v xml:space="preserve"> </v>
      </c>
      <c r="E9" s="75">
        <f>data!D217</f>
        <v>0</v>
      </c>
      <c r="F9" s="75">
        <f>data!E217</f>
        <v>38802500</v>
      </c>
    </row>
    <row r="10" spans="1:6" ht="20.100000000000001" customHeight="1" x14ac:dyDescent="0.25">
      <c r="A10" s="72">
        <v>4</v>
      </c>
      <c r="B10" s="75" t="s">
        <v>874</v>
      </c>
      <c r="C10" s="75">
        <f>data!B218</f>
        <v>5279202</v>
      </c>
      <c r="D10" s="75">
        <f>data!C218</f>
        <v>80523</v>
      </c>
      <c r="E10" s="75">
        <f>data!D218</f>
        <v>0</v>
      </c>
      <c r="F10" s="75">
        <f>data!E218</f>
        <v>5359725</v>
      </c>
    </row>
    <row r="11" spans="1:6" ht="20.100000000000001" customHeight="1" x14ac:dyDescent="0.25">
      <c r="A11" s="72">
        <v>5</v>
      </c>
      <c r="B11" s="75" t="s">
        <v>875</v>
      </c>
      <c r="C11" s="75">
        <f>data!B219</f>
        <v>0</v>
      </c>
      <c r="D11" s="75">
        <f>data!C219</f>
        <v>0</v>
      </c>
      <c r="E11" s="75">
        <f>data!D219</f>
        <v>0</v>
      </c>
      <c r="F11" s="75">
        <f>data!E219</f>
        <v>0</v>
      </c>
    </row>
    <row r="12" spans="1:6" ht="20.100000000000001" customHeight="1" x14ac:dyDescent="0.25">
      <c r="A12" s="72">
        <v>6</v>
      </c>
      <c r="B12" s="75" t="s">
        <v>876</v>
      </c>
      <c r="C12" s="75">
        <f>data!B220</f>
        <v>11988126</v>
      </c>
      <c r="D12" s="75">
        <f>data!C220</f>
        <v>862577</v>
      </c>
      <c r="E12" s="75">
        <f>data!D220</f>
        <v>0</v>
      </c>
      <c r="F12" s="75">
        <f>data!E220</f>
        <v>12850703</v>
      </c>
    </row>
    <row r="13" spans="1:6" ht="20.100000000000001" customHeight="1" x14ac:dyDescent="0.25">
      <c r="A13" s="72">
        <v>7</v>
      </c>
      <c r="B13" s="75" t="s">
        <v>877</v>
      </c>
      <c r="C13" s="75">
        <f>data!B221</f>
        <v>0</v>
      </c>
      <c r="D13" s="75">
        <f>data!C221</f>
        <v>0</v>
      </c>
      <c r="E13" s="75">
        <f>data!D221</f>
        <v>0</v>
      </c>
      <c r="F13" s="75">
        <f>data!E221</f>
        <v>0</v>
      </c>
    </row>
    <row r="14" spans="1:6" ht="20.100000000000001" customHeight="1" x14ac:dyDescent="0.25">
      <c r="A14" s="72">
        <v>8</v>
      </c>
      <c r="B14" s="75" t="s">
        <v>388</v>
      </c>
      <c r="C14" s="75">
        <f>data!B222</f>
        <v>1537245</v>
      </c>
      <c r="D14" s="75">
        <f>data!C222</f>
        <v>5603178</v>
      </c>
      <c r="E14" s="75">
        <f>data!D222</f>
        <v>0</v>
      </c>
      <c r="F14" s="75">
        <f>data!E222</f>
        <v>7140423</v>
      </c>
    </row>
    <row r="15" spans="1:6" ht="20.100000000000001" customHeight="1" x14ac:dyDescent="0.25">
      <c r="A15" s="72">
        <v>9</v>
      </c>
      <c r="B15" s="75" t="s">
        <v>878</v>
      </c>
      <c r="C15" s="75">
        <f>data!B223</f>
        <v>132272</v>
      </c>
      <c r="D15" s="75">
        <f>data!C223</f>
        <v>2260774</v>
      </c>
      <c r="E15" s="75">
        <f>data!D223</f>
        <v>51774</v>
      </c>
      <c r="F15" s="75">
        <f>data!E223</f>
        <v>2341272</v>
      </c>
    </row>
    <row r="16" spans="1:6" ht="20.100000000000001" customHeight="1" x14ac:dyDescent="0.25">
      <c r="A16" s="72">
        <v>10</v>
      </c>
      <c r="B16" s="75" t="s">
        <v>602</v>
      </c>
      <c r="C16" s="75">
        <f>data!B224</f>
        <v>58628866</v>
      </c>
      <c r="D16" s="75">
        <f>data!C224</f>
        <v>8807052</v>
      </c>
      <c r="E16" s="75">
        <f>data!D224</f>
        <v>51774</v>
      </c>
      <c r="F16" s="75">
        <f>data!E224</f>
        <v>67384144</v>
      </c>
    </row>
    <row r="17" spans="1:6" ht="20.100000000000001" customHeight="1" x14ac:dyDescent="0.25">
      <c r="A17" s="295"/>
      <c r="B17" s="76"/>
      <c r="C17" s="76"/>
      <c r="D17" s="76"/>
      <c r="E17" s="76"/>
      <c r="F17" s="296"/>
    </row>
    <row r="18" spans="1:6" ht="20.100000000000001" customHeight="1" x14ac:dyDescent="0.25">
      <c r="A18" s="297"/>
      <c r="F18" s="300"/>
    </row>
    <row r="19" spans="1:6" ht="20.100000000000001" customHeight="1" x14ac:dyDescent="0.25">
      <c r="A19" s="297"/>
      <c r="F19" s="300"/>
    </row>
    <row r="20" spans="1:6" ht="20.100000000000001" customHeight="1" x14ac:dyDescent="0.25">
      <c r="A20" s="127" t="s">
        <v>390</v>
      </c>
      <c r="B20" s="78"/>
      <c r="C20" s="78"/>
      <c r="D20" s="78"/>
      <c r="E20" s="78"/>
      <c r="F20" s="78"/>
    </row>
    <row r="21" spans="1:6" ht="20.100000000000001" customHeight="1" x14ac:dyDescent="0.25">
      <c r="A21" s="130"/>
      <c r="B21" s="320"/>
      <c r="C21" s="324" t="s">
        <v>870</v>
      </c>
      <c r="D21" s="4" t="s">
        <v>230</v>
      </c>
      <c r="E21" s="324"/>
      <c r="F21" s="324" t="s">
        <v>871</v>
      </c>
    </row>
    <row r="22" spans="1:6" ht="20.100000000000001" customHeight="1" x14ac:dyDescent="0.25">
      <c r="A22" s="130"/>
      <c r="B22" s="320"/>
      <c r="C22" s="324" t="s">
        <v>872</v>
      </c>
      <c r="D22" s="324" t="s">
        <v>879</v>
      </c>
      <c r="E22" s="324" t="s">
        <v>873</v>
      </c>
      <c r="F22" s="324" t="s">
        <v>872</v>
      </c>
    </row>
    <row r="23" spans="1:6" ht="20.100000000000001" customHeight="1" x14ac:dyDescent="0.25">
      <c r="A23" s="72">
        <v>11</v>
      </c>
      <c r="B23" s="131" t="s">
        <v>380</v>
      </c>
      <c r="C23" s="131"/>
      <c r="D23" s="131"/>
      <c r="E23" s="131"/>
      <c r="F23" s="131"/>
    </row>
    <row r="24" spans="1:6" ht="20.100000000000001" customHeight="1" x14ac:dyDescent="0.25">
      <c r="A24" s="72">
        <v>12</v>
      </c>
      <c r="B24" s="75" t="s">
        <v>381</v>
      </c>
      <c r="C24" s="75">
        <f>data!B229</f>
        <v>453614</v>
      </c>
      <c r="D24" s="75">
        <f>data!C229</f>
        <v>11635</v>
      </c>
      <c r="E24" s="75">
        <f>data!D229</f>
        <v>0</v>
      </c>
      <c r="F24" s="75">
        <f>data!E229</f>
        <v>465249</v>
      </c>
    </row>
    <row r="25" spans="1:6" ht="20.100000000000001" customHeight="1" x14ac:dyDescent="0.25">
      <c r="A25" s="72">
        <v>13</v>
      </c>
      <c r="B25" s="75" t="s">
        <v>382</v>
      </c>
      <c r="C25" s="75">
        <f>data!B230</f>
        <v>24325793</v>
      </c>
      <c r="D25" s="75">
        <f>data!C230</f>
        <v>1613203</v>
      </c>
      <c r="E25" s="75">
        <f>data!D230</f>
        <v>0</v>
      </c>
      <c r="F25" s="75">
        <f>data!E230</f>
        <v>25938996</v>
      </c>
    </row>
    <row r="26" spans="1:6" ht="20.100000000000001" customHeight="1" x14ac:dyDescent="0.25">
      <c r="A26" s="72">
        <v>14</v>
      </c>
      <c r="B26" s="75" t="s">
        <v>874</v>
      </c>
      <c r="C26" s="75">
        <f>data!B231</f>
        <v>3747336</v>
      </c>
      <c r="D26" s="75">
        <f>data!C231</f>
        <v>244698</v>
      </c>
      <c r="E26" s="75">
        <f>data!D231</f>
        <v>0</v>
      </c>
      <c r="F26" s="75">
        <f>data!E231</f>
        <v>3992034</v>
      </c>
    </row>
    <row r="27" spans="1:6" ht="20.100000000000001" customHeight="1" x14ac:dyDescent="0.25">
      <c r="A27" s="72">
        <v>15</v>
      </c>
      <c r="B27" s="75" t="s">
        <v>875</v>
      </c>
      <c r="C27" s="75">
        <f>data!B232</f>
        <v>0</v>
      </c>
      <c r="D27" s="75">
        <f>data!C232</f>
        <v>0</v>
      </c>
      <c r="E27" s="75">
        <f>data!D232</f>
        <v>0</v>
      </c>
      <c r="F27" s="75">
        <f>data!E232</f>
        <v>0</v>
      </c>
    </row>
    <row r="28" spans="1:6" ht="20.100000000000001" customHeight="1" x14ac:dyDescent="0.25">
      <c r="A28" s="72">
        <v>16</v>
      </c>
      <c r="B28" s="75" t="s">
        <v>876</v>
      </c>
      <c r="C28" s="75">
        <f>data!B233</f>
        <v>10003605</v>
      </c>
      <c r="D28" s="75">
        <f>data!C233</f>
        <v>566964</v>
      </c>
      <c r="E28" s="75">
        <f>data!D233</f>
        <v>0</v>
      </c>
      <c r="F28" s="75">
        <f>data!E233</f>
        <v>10570569</v>
      </c>
    </row>
    <row r="29" spans="1:6" ht="20.100000000000001" customHeight="1" x14ac:dyDescent="0.25">
      <c r="A29" s="72">
        <v>17</v>
      </c>
      <c r="B29" s="75" t="s">
        <v>877</v>
      </c>
      <c r="C29" s="75">
        <f>data!B234</f>
        <v>0</v>
      </c>
      <c r="D29" s="75">
        <f>data!C234</f>
        <v>0</v>
      </c>
      <c r="E29" s="75">
        <f>data!D234</f>
        <v>0</v>
      </c>
      <c r="F29" s="75">
        <f>data!E234</f>
        <v>0</v>
      </c>
    </row>
    <row r="30" spans="1:6" ht="20.100000000000001" customHeight="1" x14ac:dyDescent="0.25">
      <c r="A30" s="72">
        <v>18</v>
      </c>
      <c r="B30" s="75" t="s">
        <v>388</v>
      </c>
      <c r="C30" s="75">
        <f>data!B235</f>
        <v>271936</v>
      </c>
      <c r="D30" s="75">
        <f>data!C235</f>
        <v>587997</v>
      </c>
      <c r="E30" s="75">
        <f>data!D235</f>
        <v>0</v>
      </c>
      <c r="F30" s="75">
        <f>data!E235</f>
        <v>859933</v>
      </c>
    </row>
    <row r="31" spans="1:6" ht="20.100000000000001" customHeight="1" x14ac:dyDescent="0.25">
      <c r="A31" s="72">
        <v>19</v>
      </c>
      <c r="B31" s="75" t="s">
        <v>878</v>
      </c>
      <c r="C31" s="75">
        <f>data!B236</f>
        <v>0</v>
      </c>
      <c r="D31" s="75">
        <f>data!C236</f>
        <v>0</v>
      </c>
      <c r="E31" s="75">
        <f>data!D236</f>
        <v>0</v>
      </c>
      <c r="F31" s="75">
        <f>data!E236</f>
        <v>0</v>
      </c>
    </row>
    <row r="32" spans="1:6" ht="20.100000000000001" customHeight="1" x14ac:dyDescent="0.25">
      <c r="A32" s="72">
        <v>20</v>
      </c>
      <c r="B32" s="75" t="s">
        <v>602</v>
      </c>
      <c r="C32" s="75">
        <f>data!B237</f>
        <v>38802284</v>
      </c>
      <c r="D32" s="75">
        <f>data!C237</f>
        <v>3024497</v>
      </c>
      <c r="E32" s="75">
        <f>data!D237</f>
        <v>0</v>
      </c>
      <c r="F32" s="75">
        <f>data!E237</f>
        <v>41826781</v>
      </c>
    </row>
  </sheetData>
  <phoneticPr fontId="0" type="noConversion"/>
  <printOptions horizontalCentered="1" verticalCentered="1" gridLines="1" gridLinesSet="0"/>
  <pageMargins left="0" right="0" top="0" bottom="0" header="0" footer="0"/>
  <pageSetup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62EA3D-4EAE-41E7-8921-13A69BAE79DE}">
  <sheetPr codeName="Sheet7">
    <pageSetUpPr fitToPage="1"/>
  </sheetPr>
  <dimension ref="A1:D34"/>
  <sheetViews>
    <sheetView topLeftCell="A7" workbookViewId="0">
      <selection activeCell="D6" sqref="D6"/>
    </sheetView>
  </sheetViews>
  <sheetFormatPr defaultColWidth="8.77734375" defaultRowHeight="20.100000000000001" customHeight="1" x14ac:dyDescent="0.25"/>
  <cols>
    <col min="1" max="1" width="5.77734375" style="1" customWidth="1"/>
    <col min="2" max="2" width="7.77734375" style="1" customWidth="1"/>
    <col min="3" max="3" width="40.77734375" style="1" customWidth="1"/>
    <col min="4" max="4" width="15.77734375" style="1" customWidth="1"/>
    <col min="5" max="8" width="8.77734375" style="1" customWidth="1"/>
    <col min="9" max="16384" width="8.77734375" style="1"/>
  </cols>
  <sheetData>
    <row r="1" spans="1:4" ht="20.100000000000001" customHeight="1" x14ac:dyDescent="0.25">
      <c r="A1" s="71" t="s">
        <v>880</v>
      </c>
      <c r="B1" s="71"/>
      <c r="C1" s="71"/>
      <c r="D1" s="70" t="s">
        <v>881</v>
      </c>
    </row>
    <row r="2" spans="1:4" ht="20.100000000000001" customHeight="1" x14ac:dyDescent="0.25">
      <c r="A2" s="115" t="str">
        <f>"Hospital: "&amp;data!C102</f>
        <v>Hospital: Whitman Hospital &amp; Medical Clinics</v>
      </c>
      <c r="B2" s="76"/>
      <c r="C2" s="76"/>
      <c r="D2" s="123" t="str">
        <f>"FYE: "&amp;data!C100</f>
        <v>FYE: 12/31/2023</v>
      </c>
    </row>
    <row r="3" spans="1:4" ht="20.100000000000001" customHeight="1" x14ac:dyDescent="0.25">
      <c r="A3" s="116"/>
      <c r="B3" s="322"/>
      <c r="C3" s="322"/>
      <c r="D3" s="322"/>
    </row>
    <row r="4" spans="1:4" ht="20.100000000000001" customHeight="1" x14ac:dyDescent="0.25">
      <c r="A4" s="125"/>
      <c r="B4" s="325" t="s">
        <v>882</v>
      </c>
      <c r="C4" s="325" t="s">
        <v>883</v>
      </c>
      <c r="D4" s="326"/>
    </row>
    <row r="5" spans="1:4" ht="20.100000000000001" customHeight="1" x14ac:dyDescent="0.25">
      <c r="A5" s="116">
        <v>1</v>
      </c>
      <c r="B5" s="132"/>
      <c r="C5" s="84" t="s">
        <v>392</v>
      </c>
      <c r="D5" s="75">
        <f>data!D241</f>
        <v>783621.21</v>
      </c>
    </row>
    <row r="6" spans="1:4" ht="20.100000000000001" customHeight="1" x14ac:dyDescent="0.25">
      <c r="A6" s="72">
        <v>2</v>
      </c>
      <c r="B6" s="76"/>
      <c r="C6" s="123" t="s">
        <v>488</v>
      </c>
      <c r="D6" s="324"/>
    </row>
    <row r="7" spans="1:4" ht="20.100000000000001" customHeight="1" x14ac:dyDescent="0.25">
      <c r="A7" s="72">
        <v>3</v>
      </c>
      <c r="B7" s="132">
        <v>5810</v>
      </c>
      <c r="C7" s="75" t="s">
        <v>344</v>
      </c>
      <c r="D7" s="75">
        <f>data!C243</f>
        <v>11336079.67</v>
      </c>
    </row>
    <row r="8" spans="1:4" ht="20.100000000000001" customHeight="1" x14ac:dyDescent="0.25">
      <c r="A8" s="72">
        <v>4</v>
      </c>
      <c r="B8" s="132">
        <v>5820</v>
      </c>
      <c r="C8" s="75" t="s">
        <v>345</v>
      </c>
      <c r="D8" s="75">
        <f>data!C244</f>
        <v>6360049.54</v>
      </c>
    </row>
    <row r="9" spans="1:4" ht="20.100000000000001" customHeight="1" x14ac:dyDescent="0.25">
      <c r="A9" s="72">
        <v>5</v>
      </c>
      <c r="B9" s="132">
        <v>5830</v>
      </c>
      <c r="C9" s="75" t="s">
        <v>357</v>
      </c>
      <c r="D9" s="75">
        <f>data!C245</f>
        <v>0</v>
      </c>
    </row>
    <row r="10" spans="1:4" ht="20.100000000000001" customHeight="1" x14ac:dyDescent="0.25">
      <c r="A10" s="72">
        <v>6</v>
      </c>
      <c r="B10" s="132">
        <v>5840</v>
      </c>
      <c r="C10" s="75" t="s">
        <v>397</v>
      </c>
      <c r="D10" s="75">
        <f>data!C246</f>
        <v>0</v>
      </c>
    </row>
    <row r="11" spans="1:4" ht="20.100000000000001" customHeight="1" x14ac:dyDescent="0.25">
      <c r="A11" s="72">
        <v>7</v>
      </c>
      <c r="B11" s="132">
        <v>5850</v>
      </c>
      <c r="C11" s="75" t="s">
        <v>884</v>
      </c>
      <c r="D11" s="75">
        <f>data!C247</f>
        <v>6446101.6399999997</v>
      </c>
    </row>
    <row r="12" spans="1:4" ht="20.100000000000001" customHeight="1" x14ac:dyDescent="0.25">
      <c r="A12" s="72">
        <v>8</v>
      </c>
      <c r="B12" s="132">
        <v>5860</v>
      </c>
      <c r="C12" s="75" t="s">
        <v>159</v>
      </c>
      <c r="D12" s="75">
        <f>data!C248</f>
        <v>235543.69</v>
      </c>
    </row>
    <row r="13" spans="1:4" ht="20.100000000000001" customHeight="1" x14ac:dyDescent="0.25">
      <c r="A13" s="72">
        <v>9</v>
      </c>
      <c r="B13" s="75"/>
      <c r="C13" s="75" t="s">
        <v>885</v>
      </c>
      <c r="D13" s="75">
        <f>data!D249</f>
        <v>24377774.540000003</v>
      </c>
    </row>
    <row r="14" spans="1:4" ht="20.100000000000001" customHeight="1" x14ac:dyDescent="0.25">
      <c r="A14" s="129">
        <v>10</v>
      </c>
      <c r="B14" s="83"/>
      <c r="C14" s="83"/>
      <c r="D14" s="83"/>
    </row>
    <row r="15" spans="1:4" ht="20.100000000000001" customHeight="1" x14ac:dyDescent="0.25">
      <c r="A15" s="72">
        <v>11</v>
      </c>
      <c r="B15" s="133"/>
      <c r="C15" s="133" t="s">
        <v>401</v>
      </c>
      <c r="D15" s="324"/>
    </row>
    <row r="16" spans="1:4" ht="20.100000000000001" customHeight="1" x14ac:dyDescent="0.25">
      <c r="A16" s="129">
        <v>12</v>
      </c>
      <c r="B16" s="83"/>
      <c r="C16" s="73" t="s">
        <v>886</v>
      </c>
      <c r="D16" s="72">
        <f>data!C251</f>
        <v>133</v>
      </c>
    </row>
    <row r="17" spans="1:4" ht="20.100000000000001" customHeight="1" x14ac:dyDescent="0.25">
      <c r="A17" s="72">
        <v>13</v>
      </c>
      <c r="B17" s="133"/>
      <c r="C17" s="76"/>
      <c r="D17" s="296"/>
    </row>
    <row r="18" spans="1:4" ht="20.100000000000001" customHeight="1" x14ac:dyDescent="0.25">
      <c r="A18" s="72">
        <v>14</v>
      </c>
      <c r="B18" s="134">
        <v>5900</v>
      </c>
      <c r="C18" s="75" t="s">
        <v>403</v>
      </c>
      <c r="D18" s="75">
        <f>data!C253</f>
        <v>89988.11</v>
      </c>
    </row>
    <row r="19" spans="1:4" ht="20.100000000000001" customHeight="1" x14ac:dyDescent="0.25">
      <c r="A19" s="135">
        <v>15</v>
      </c>
      <c r="B19" s="132">
        <v>5910</v>
      </c>
      <c r="C19" s="84" t="s">
        <v>887</v>
      </c>
      <c r="D19" s="75">
        <f>data!C254</f>
        <v>446824.99</v>
      </c>
    </row>
    <row r="20" spans="1:4" ht="20.100000000000001" customHeight="1" x14ac:dyDescent="0.25">
      <c r="A20" s="72">
        <v>16</v>
      </c>
      <c r="B20" s="75"/>
      <c r="C20" s="75"/>
      <c r="D20" s="83"/>
    </row>
    <row r="21" spans="1:4" ht="20.100000000000001" customHeight="1" x14ac:dyDescent="0.25">
      <c r="A21" s="72">
        <v>17</v>
      </c>
      <c r="B21" s="83"/>
      <c r="C21" s="83"/>
      <c r="D21" s="83"/>
    </row>
    <row r="22" spans="1:4" ht="20.100000000000001" customHeight="1" x14ac:dyDescent="0.25">
      <c r="A22" s="129">
        <v>18</v>
      </c>
      <c r="B22" s="83"/>
      <c r="C22" s="83" t="s">
        <v>888</v>
      </c>
      <c r="D22" s="75">
        <f>data!D256</f>
        <v>536813.1</v>
      </c>
    </row>
    <row r="23" spans="1:4" ht="20.100000000000001" customHeight="1" x14ac:dyDescent="0.25">
      <c r="A23" s="135">
        <v>19</v>
      </c>
      <c r="B23" s="133"/>
      <c r="C23" s="133"/>
      <c r="D23" s="324"/>
    </row>
    <row r="24" spans="1:4" ht="20.100000000000001" customHeight="1" x14ac:dyDescent="0.25">
      <c r="A24" s="136">
        <v>20</v>
      </c>
      <c r="B24" s="132">
        <v>5970</v>
      </c>
      <c r="C24" s="75" t="s">
        <v>407</v>
      </c>
      <c r="D24" s="75">
        <f>data!C258</f>
        <v>207166.22</v>
      </c>
    </row>
    <row r="25" spans="1:4" ht="20.100000000000001" customHeight="1" x14ac:dyDescent="0.25">
      <c r="A25" s="135">
        <v>21</v>
      </c>
      <c r="B25" s="76"/>
      <c r="C25" s="76"/>
      <c r="D25" s="324"/>
    </row>
    <row r="26" spans="1:4" ht="20.100000000000001" customHeight="1" x14ac:dyDescent="0.25">
      <c r="A26" s="72">
        <v>22</v>
      </c>
      <c r="B26" s="132">
        <v>5980</v>
      </c>
      <c r="C26" s="75" t="s">
        <v>889</v>
      </c>
      <c r="D26" s="75">
        <f>data!C259</f>
        <v>0</v>
      </c>
    </row>
    <row r="27" spans="1:4" ht="20.100000000000001" customHeight="1" x14ac:dyDescent="0.25">
      <c r="A27" s="125">
        <v>23</v>
      </c>
      <c r="B27" s="137" t="s">
        <v>890</v>
      </c>
      <c r="C27" s="83"/>
      <c r="D27" s="75">
        <f>data!D260</f>
        <v>207166.22</v>
      </c>
    </row>
    <row r="28" spans="1:4" ht="20.100000000000001" customHeight="1" x14ac:dyDescent="0.25">
      <c r="A28" s="298">
        <v>24</v>
      </c>
      <c r="B28" s="317" t="s">
        <v>891</v>
      </c>
      <c r="C28" s="299"/>
      <c r="D28" s="326"/>
    </row>
    <row r="29" spans="1:4" ht="20.100000000000001" customHeight="1" x14ac:dyDescent="0.25">
      <c r="A29" s="138"/>
      <c r="B29" s="139"/>
      <c r="C29" s="139"/>
      <c r="D29" s="83"/>
    </row>
    <row r="30" spans="1:4" ht="20.100000000000001" customHeight="1" x14ac:dyDescent="0.25">
      <c r="A30" s="140"/>
      <c r="B30" s="73"/>
      <c r="C30" s="73"/>
      <c r="D30" s="83"/>
    </row>
    <row r="31" spans="1:4" ht="20.100000000000001" customHeight="1" x14ac:dyDescent="0.25">
      <c r="A31" s="140"/>
      <c r="B31" s="73"/>
      <c r="C31" s="73"/>
      <c r="D31" s="83"/>
    </row>
    <row r="32" spans="1:4" ht="20.100000000000001" customHeight="1" x14ac:dyDescent="0.25">
      <c r="A32" s="140"/>
      <c r="B32" s="73"/>
      <c r="C32" s="73"/>
      <c r="D32" s="83"/>
    </row>
    <row r="33" spans="1:4" ht="20.100000000000001" customHeight="1" x14ac:dyDescent="0.25">
      <c r="A33" s="140"/>
      <c r="B33" s="73"/>
      <c r="C33" s="73"/>
      <c r="D33" s="75"/>
    </row>
    <row r="34" spans="1:4" ht="20.100000000000001" customHeight="1" x14ac:dyDescent="0.25">
      <c r="A34" s="141"/>
      <c r="B34" s="74"/>
      <c r="C34" s="74"/>
      <c r="D34" s="86"/>
    </row>
  </sheetData>
  <phoneticPr fontId="0" type="noConversion"/>
  <printOptions horizontalCentered="1" verticalCentered="1" gridLines="1" gridLinesSet="0"/>
  <pageMargins left="0" right="0" top="0" bottom="0" header="0" footer="0"/>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18</vt:i4>
      </vt:variant>
    </vt:vector>
  </HeadingPairs>
  <TitlesOfParts>
    <vt:vector size="35" baseType="lpstr">
      <vt:lpstr>data</vt:lpstr>
      <vt:lpstr>Transmittal</vt:lpstr>
      <vt:lpstr>Responses-1</vt:lpstr>
      <vt:lpstr>Responses-2</vt:lpstr>
      <vt:lpstr>INFO_PG1</vt:lpstr>
      <vt:lpstr>INFO_PG2</vt:lpstr>
      <vt:lpstr>SS2_3_5_6</vt:lpstr>
      <vt:lpstr>SS4</vt:lpstr>
      <vt:lpstr>SS8</vt:lpstr>
      <vt:lpstr>FS</vt:lpstr>
      <vt:lpstr>CC</vt:lpstr>
      <vt:lpstr>Prior Year</vt:lpstr>
      <vt:lpstr>Contact</vt:lpstr>
      <vt:lpstr>Support</vt:lpstr>
      <vt:lpstr>Hospital</vt:lpstr>
      <vt:lpstr>Funds</vt:lpstr>
      <vt:lpstr>CostCenter</vt:lpstr>
      <vt:lpstr>'Prior Year'!_Fill</vt:lpstr>
      <vt:lpstr>CostCenter!Costcenter</vt:lpstr>
      <vt:lpstr>data!Extract</vt:lpstr>
      <vt:lpstr>'Prior Year'!Extract</vt:lpstr>
      <vt:lpstr>CostCenter!Funds</vt:lpstr>
      <vt:lpstr>Funds!Funds</vt:lpstr>
      <vt:lpstr>Hospital!Hospital</vt:lpstr>
      <vt:lpstr>CC!Print_Area</vt:lpstr>
      <vt:lpstr>FS!Print_Area</vt:lpstr>
      <vt:lpstr>INFO_PG1!Print_Area</vt:lpstr>
      <vt:lpstr>INFO_PG2!Print_Area</vt:lpstr>
      <vt:lpstr>SS2_3_5_6!Print_Area</vt:lpstr>
      <vt:lpstr>'SS4'!Print_Area</vt:lpstr>
      <vt:lpstr>'SS8'!Print_Area</vt:lpstr>
      <vt:lpstr>CostCenter!Support</vt:lpstr>
      <vt:lpstr>Funds!Support</vt:lpstr>
      <vt:lpstr>Hospital!Support</vt:lpstr>
      <vt:lpstr>Support!Support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Hospital Year End Report</dc:title>
  <dc:subject>Hospital Year End Report</dc:subject>
  <dc:creator>Washington State Department of Health, Health Systems Quality Assurance, Community Health Systems</dc:creator>
  <cp:keywords>Hospital Year End Report</cp:keywords>
  <dc:description/>
  <cp:lastModifiedBy>Bringetto, Lisa I (DOH)</cp:lastModifiedBy>
  <cp:revision/>
  <cp:lastPrinted>2024-12-16T23:04:23Z</cp:lastPrinted>
  <dcterms:created xsi:type="dcterms:W3CDTF">1999-06-02T22:01:56Z</dcterms:created>
  <dcterms:modified xsi:type="dcterms:W3CDTF">2025-01-23T19:25:55Z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520fa42-cf58-4c22-8b93-58cf1d3bd1cb_Enabled">
    <vt:lpwstr>true</vt:lpwstr>
  </property>
  <property fmtid="{D5CDD505-2E9C-101B-9397-08002B2CF9AE}" pid="3" name="MSIP_Label_1520fa42-cf58-4c22-8b93-58cf1d3bd1cb_SetDate">
    <vt:lpwstr>2022-05-09T16:20:17Z</vt:lpwstr>
  </property>
  <property fmtid="{D5CDD505-2E9C-101B-9397-08002B2CF9AE}" pid="4" name="MSIP_Label_1520fa42-cf58-4c22-8b93-58cf1d3bd1cb_Method">
    <vt:lpwstr>Standard</vt:lpwstr>
  </property>
  <property fmtid="{D5CDD505-2E9C-101B-9397-08002B2CF9AE}" pid="5" name="MSIP_Label_1520fa42-cf58-4c22-8b93-58cf1d3bd1cb_Name">
    <vt:lpwstr>Public Information</vt:lpwstr>
  </property>
  <property fmtid="{D5CDD505-2E9C-101B-9397-08002B2CF9AE}" pid="6" name="MSIP_Label_1520fa42-cf58-4c22-8b93-58cf1d3bd1cb_SiteId">
    <vt:lpwstr>11d0e217-264e-400a-8ba0-57dcc127d72d</vt:lpwstr>
  </property>
  <property fmtid="{D5CDD505-2E9C-101B-9397-08002B2CF9AE}" pid="7" name="MSIP_Label_1520fa42-cf58-4c22-8b93-58cf1d3bd1cb_ActionId">
    <vt:lpwstr>0a767031-047d-4cda-b2dc-bd144bba2c37</vt:lpwstr>
  </property>
  <property fmtid="{D5CDD505-2E9C-101B-9397-08002B2CF9AE}" pid="8" name="MSIP_Label_1520fa42-cf58-4c22-8b93-58cf1d3bd1cb_ContentBits">
    <vt:lpwstr>0</vt:lpwstr>
  </property>
  <property fmtid="{D5CDD505-2E9C-101B-9397-08002B2CF9AE}" pid="9" name="Tags">
    <vt:lpwstr>Hospital Year End Report</vt:lpwstr>
  </property>
  <property fmtid="{D5CDD505-2E9C-101B-9397-08002B2CF9AE}" pid="10" name="DeleteTemporaryFile">
    <vt:lpwstr>000000G97Q20230823221748.xlsx</vt:lpwstr>
  </property>
  <property fmtid="{D5CDD505-2E9C-101B-9397-08002B2CF9AE}" pid="11" name="GFRDocument">
    <vt:lpwstr>1</vt:lpwstr>
  </property>
  <property fmtid="{D5CDD505-2E9C-101B-9397-08002B2CF9AE}" pid="12" name="WebDocument">
    <vt:lpwstr>True</vt:lpwstr>
  </property>
</Properties>
</file>